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480" windowHeight="10488" activeTab="0"/>
  </bookViews>
  <sheets>
    <sheet name="2тепло" sheetId="1" r:id="rId1"/>
    <sheet name="4ХВС" sheetId="2" r:id="rId2"/>
    <sheet name="5ВО" sheetId="3" r:id="rId3"/>
    <sheet name="7 п15" sheetId="4" r:id="rId4"/>
    <sheet name="9 п37" sheetId="5" r:id="rId5"/>
    <sheet name="10 п48" sheetId="6" r:id="rId6"/>
    <sheet name="13 п 18 тепло" sheetId="7" r:id="rId7"/>
  </sheets>
  <definedNames>
    <definedName name="_xlnm.Print_Titles" localSheetId="0">'2тепло'!$18:$18</definedName>
    <definedName name="_xlnm.Print_Titles" localSheetId="1">'4ХВС'!$18:$18</definedName>
    <definedName name="_xlnm.Print_Titles" localSheetId="2">'5ВО'!$18:$18</definedName>
  </definedNames>
  <calcPr fullCalcOnLoad="1"/>
</workbook>
</file>

<file path=xl/comments1.xml><?xml version="1.0" encoding="utf-8"?>
<comments xmlns="http://schemas.openxmlformats.org/spreadsheetml/2006/main">
  <authors>
    <author>AGladinov</author>
  </authors>
  <commentList>
    <comment ref="D40" authorId="0">
      <text>
        <r>
          <rPr>
            <b/>
            <sz val="9"/>
            <rFont val="Tahoma"/>
            <family val="2"/>
          </rPr>
          <t>AGladinov:</t>
        </r>
        <r>
          <rPr>
            <sz val="9"/>
            <rFont val="Tahoma"/>
            <family val="2"/>
          </rPr>
          <t xml:space="preserve">
материалы</t>
        </r>
      </text>
    </comment>
    <comment ref="D41" authorId="0">
      <text>
        <r>
          <rPr>
            <b/>
            <sz val="9"/>
            <rFont val="Tahoma"/>
            <family val="2"/>
          </rPr>
          <t>AGladinov:</t>
        </r>
        <r>
          <rPr>
            <sz val="9"/>
            <rFont val="Tahoma"/>
            <family val="2"/>
          </rPr>
          <t xml:space="preserve">
прочие
</t>
        </r>
      </text>
    </comment>
  </commentList>
</comments>
</file>

<file path=xl/sharedStrings.xml><?xml version="1.0" encoding="utf-8"?>
<sst xmlns="http://schemas.openxmlformats.org/spreadsheetml/2006/main" count="601" uniqueCount="226">
  <si>
    <t>Количество поданных и зарегистрированных заявок на подключение к системе теплоснабжения (горячего или холодного водоснабжения, водоотведения)</t>
  </si>
  <si>
    <t>Количество исполненных заявок на подключение к системе теплоснабжения (горячего или холодного водоснабжения, водоотведения)</t>
  </si>
  <si>
    <t>Количество заявок на подключение к системе теплоснабжения (горячего или холодного водоснабжения, водоотведения), по которым принято решение об отказе в подключении</t>
  </si>
  <si>
    <t>Приложение № 13</t>
  </si>
  <si>
    <t xml:space="preserve">Информация о резерве мощности системы теплоснабжения (горячего или холодного водоснабжения, водоотведения). При использовании регулируемыми организациями нескольких систем информация о резерве мощности таких систем публикуется в отношении каждой системы </t>
  </si>
  <si>
    <t>Потери тепловой энергии при передаче по тепловым сетям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</si>
  <si>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</si>
  <si>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</si>
  <si>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</si>
  <si>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</si>
  <si>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Расход воды на собственные, в том числе хозяйственно-бытовые нужды предприятия</t>
  </si>
  <si>
    <t>Приложение № 5</t>
  </si>
  <si>
    <t>на финансирование мероприятий, предусмотренных инвест.программой регулируемой организации по развитиюобъектов по очистке сточных вод</t>
  </si>
  <si>
    <t xml:space="preserve"> - насосных станций</t>
  </si>
  <si>
    <t xml:space="preserve"> - очистных сооружений</t>
  </si>
  <si>
    <t>Количество насосных станций и очистных сооружений, в т.ч.:</t>
  </si>
  <si>
    <t>расходы на отчисления на социальные нужды основного производственного персонала</t>
  </si>
  <si>
    <t xml:space="preserve">  - средневзвешенная стоимость 1 кВт·ч</t>
  </si>
  <si>
    <t xml:space="preserve">  - объем приобретения электрической энергии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</si>
  <si>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</si>
  <si>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</si>
  <si>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</si>
  <si>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</si>
  <si>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</si>
  <si>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</si>
  <si>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</si>
  <si>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</si>
  <si>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</si>
  <si>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</si>
  <si>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</si>
  <si>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</si>
  <si>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</si>
  <si>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</si>
  <si>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</si>
  <si>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</si>
  <si>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</si>
  <si>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</si>
  <si>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</si>
  <si>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</si>
  <si>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</si>
  <si>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</si>
  <si>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</si>
  <si>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</si>
  <si>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</si>
  <si>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</si>
  <si>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</si>
  <si>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</si>
  <si>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</si>
  <si>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</si>
  <si>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</si>
  <si>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</si>
  <si>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</si>
  <si>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</si>
  <si>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</si>
  <si>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</si>
  <si>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</si>
  <si>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</si>
  <si>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</si>
  <si>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</si>
  <si>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</si>
  <si>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</si>
  <si>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</si>
  <si>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</si>
  <si>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</si>
  <si>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</si>
  <si>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</si>
  <si>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</si>
  <si>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</si>
  <si>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</si>
  <si>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</si>
  <si>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</si>
  <si>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</si>
  <si>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</si>
  <si>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3.1.</t>
  </si>
  <si>
    <t>единиц на км</t>
  </si>
  <si>
    <t>3.2.</t>
  </si>
  <si>
    <t>час</t>
  </si>
  <si>
    <t>3.3.</t>
  </si>
  <si>
    <t>4.1.</t>
  </si>
  <si>
    <t>4.2.</t>
  </si>
  <si>
    <t>4.3.</t>
  </si>
  <si>
    <t>Приложение № 2</t>
  </si>
  <si>
    <t>5.1.</t>
  </si>
  <si>
    <t>5.2.</t>
  </si>
  <si>
    <t>5.3.</t>
  </si>
  <si>
    <t>5.4.</t>
  </si>
  <si>
    <t>тыс. куб. м</t>
  </si>
  <si>
    <t>Потери воды в сетях</t>
  </si>
  <si>
    <t>Протяженность водопроводных сетей (в однотрубном исчислении)</t>
  </si>
  <si>
    <t>Удельный расход электроэнергии на подачу воды в сеть</t>
  </si>
  <si>
    <t>расходы на оплату покупной холодной воды, приобретаемой от других организаций для последующей передачи потребителям</t>
  </si>
  <si>
    <t>Объем поднятой воды</t>
  </si>
  <si>
    <t>Объем покупной воды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</si>
  <si>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</si>
  <si>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</si>
  <si>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</si>
  <si>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Показатель использования производственных объектов (по объему перекачки) по отношению к пиковому дню отчетного года</t>
  </si>
  <si>
    <t>Общее количество проведенных проб по следующим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</si>
  <si>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</si>
  <si>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</si>
  <si>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</si>
  <si>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</si>
  <si>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</si>
  <si>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на финансирование мероприятий, предусмотренных инвестиционной программой регулируемой организации по развитию системы водоотведения и объектов по очистке сточных вод</t>
  </si>
  <si>
    <t xml:space="preserve">на финансирование мероприятий, предусмотренных инвестиционной программой регулируемой организации по развитию системы водоотведения 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</si>
  <si>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</si>
  <si>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</si>
  <si>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</si>
  <si>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Показатель аварийности на канализационных сетях и количестве засоров для самотечных сетей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</si>
  <si>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</si>
  <si>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</si>
  <si>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</si>
  <si>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</si>
  <si>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</si>
  <si>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</si>
  <si>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</si>
  <si>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</si>
  <si>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</si>
  <si>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</si>
  <si>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</si>
  <si>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</si>
  <si>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</si>
  <si>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</si>
  <si>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</si>
  <si>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</si>
  <si>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</si>
  <si>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</si>
  <si>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</si>
  <si>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</si>
  <si>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</si>
  <si>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</si>
  <si>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</si>
  <si>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</si>
  <si>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</si>
  <si>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</si>
  <si>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</si>
  <si>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</si>
  <si>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</si>
  <si>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>Приложение № 4</t>
  </si>
  <si>
    <t xml:space="preserve">общепроизводственные (цеховые) расходы, в т.ч.: </t>
  </si>
  <si>
    <t>общехозяйственные (управленческие) расходы, в т.ч.: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</si>
  <si>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</si>
  <si>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</si>
  <si>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</si>
  <si>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</si>
  <si>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</si>
  <si>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</si>
  <si>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</si>
  <si>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2"/>
        <rFont val="Times New Roman"/>
        <family val="1"/>
      </rPr>
      <t>в том числе:</t>
    </r>
  </si>
  <si>
    <t>в сфере водоотведения и (или) очистки сточных вод</t>
  </si>
  <si>
    <t>в сфере холодного водоснабжения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</si>
  <si>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</si>
  <si>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</si>
  <si>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</si>
  <si>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>расходы на топливо</t>
  </si>
  <si>
    <t xml:space="preserve"> - объем приобретения 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</si>
  <si>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</si>
  <si>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</si>
  <si>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</si>
  <si>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</si>
  <si>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</si>
  <si>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</si>
  <si>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</si>
  <si>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</si>
  <si>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</si>
  <si>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</si>
  <si>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</si>
  <si>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</si>
  <si>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</si>
  <si>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</si>
  <si>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</si>
  <si>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</si>
  <si>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</si>
  <si>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</si>
  <si>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</si>
  <si>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Количество аварий на системах теплоснабжения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</si>
  <si>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</si>
  <si>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затронутых ограничениями подачи тепловой энергии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</si>
  <si>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</si>
  <si>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ед. на км</t>
  </si>
  <si>
    <t>к Приказу КГРЦТ НАО</t>
  </si>
  <si>
    <t>Приложение № 7</t>
  </si>
  <si>
    <t>Доля потребителей, затронутых ограничениями подачи тепловой энергии</t>
  </si>
  <si>
    <t>Количество аварий на системах холодного водоснабжения</t>
  </si>
  <si>
    <t>Приложение № 9</t>
  </si>
  <si>
    <t>единиц</t>
  </si>
  <si>
    <t>Количество случаев подачи холодной воды с нарушением графика (менее 24 часов в сутки)</t>
  </si>
  <si>
    <t>Количество потребителей, затронутых ограничениями подачи холодной воды</t>
  </si>
  <si>
    <t>Доля потребителей, затронутых ограничениями подачи холодной воды</t>
  </si>
  <si>
    <t>5.5.</t>
  </si>
  <si>
    <t>6.1.</t>
  </si>
  <si>
    <t>6.2.</t>
  </si>
  <si>
    <t>6.3.</t>
  </si>
  <si>
    <t>6.4.</t>
  </si>
  <si>
    <t>6.5.</t>
  </si>
  <si>
    <t>хлор остаточный общий, в т.ч.:</t>
  </si>
  <si>
    <t xml:space="preserve"> - хлор остаточный связанный</t>
  </si>
  <si>
    <t xml:space="preserve"> - хлор остаточный свободный</t>
  </si>
  <si>
    <t>Приложение № 10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</si>
  <si>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</si>
  <si>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</si>
  <si>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 xml:space="preserve"> в т.ч. по каждому виду топлива: уголь</t>
  </si>
  <si>
    <t>навигация</t>
  </si>
  <si>
    <t>-</t>
  </si>
  <si>
    <t>ООО "Тарана"</t>
  </si>
  <si>
    <t>Коткинский сельсовет</t>
  </si>
  <si>
    <t>166700, НАО, г.Нарьян-Мар, пос.Искателей, ул.Строителей, д.8</t>
  </si>
  <si>
    <t>Генеральный директор Курленко А.Г.</t>
  </si>
  <si>
    <t>8(81853)4-89-02</t>
  </si>
  <si>
    <t>2983003658/298301001</t>
  </si>
  <si>
    <t>№ 20 от 30.03.2010</t>
  </si>
  <si>
    <t>2011 год (факт)</t>
  </si>
  <si>
    <t>бюдж.орг</t>
  </si>
  <si>
    <t>население</t>
  </si>
  <si>
    <t>Объем отпущенной потребителям холодной воды, в т.ч.:</t>
  </si>
  <si>
    <t>бюджетные</t>
  </si>
  <si>
    <t>населен.</t>
  </si>
  <si>
    <t>бюджетн.</t>
  </si>
  <si>
    <t>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</si>
  <si>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в сфере услуг по водоотведению и очистке сточных вод за 2011 г.</t>
  </si>
  <si>
    <t>в сфере услуг по холодному водоснабжению за 2011 г.</t>
  </si>
  <si>
    <t>м3</t>
  </si>
  <si>
    <t>руб</t>
  </si>
  <si>
    <t>пос. Искателей</t>
  </si>
  <si>
    <t>Информация о наличии (отсутствии) технической возможности доступа                                             к регулируемым товарам и услугам регулируемых организаций,                                                                а также о регистрации и ходе реализации заявок на подключение за 2011 г.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</si>
  <si>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                                                       утвержденным стандартам качества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</si>
</sst>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р_."/>
    <numFmt numFmtId="186" formatCode="#,##0.000000"/>
    <numFmt numFmtId="187" formatCode="#,##0_р_."/>
    <numFmt numFmtId="188" formatCode="#,##0.0_р_.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color indexed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theme="0"/>
      <name val="Times New Roman"/>
      <family val="1"/>
    </font>
    <font>
      <sz val="10"/>
      <color theme="0"/>
      <name val="Arial Cyr"/>
      <family val="0"/>
    </font>
    <font>
      <sz val="12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53">
      <alignment/>
      <protection/>
    </xf>
    <xf numFmtId="0" fontId="6" fillId="0" borderId="0" xfId="53" applyFont="1" applyAlignment="1">
      <alignment vertical="justify" wrapText="1"/>
      <protection/>
    </xf>
    <xf numFmtId="0" fontId="1" fillId="0" borderId="0" xfId="53" applyFont="1" applyAlignment="1">
      <alignment vertical="justify" wrapText="1"/>
      <protection/>
    </xf>
    <xf numFmtId="0" fontId="1" fillId="0" borderId="0" xfId="53" applyFont="1" applyAlignment="1">
      <alignment/>
      <protection/>
    </xf>
    <xf numFmtId="0" fontId="6" fillId="0" borderId="0" xfId="53" applyFont="1" applyAlignment="1">
      <alignment horizontal="center" vertical="justify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53" applyFont="1" applyAlignment="1">
      <alignment horizontal="right"/>
      <protection/>
    </xf>
    <xf numFmtId="0" fontId="1" fillId="0" borderId="0" xfId="0" applyFont="1" applyAlignment="1">
      <alignment vertical="center" wrapText="1"/>
    </xf>
    <xf numFmtId="185" fontId="1" fillId="0" borderId="10" xfId="0" applyNumberFormat="1" applyFont="1" applyFill="1" applyBorder="1" applyAlignment="1">
      <alignment horizontal="right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85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185" fontId="53" fillId="0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2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53" applyFont="1" applyFill="1" applyBorder="1">
      <alignment/>
      <protection/>
    </xf>
    <xf numFmtId="0" fontId="55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53" applyFont="1" applyAlignment="1">
      <alignment horizontal="center" vertical="justify" wrapText="1"/>
      <protection/>
    </xf>
    <xf numFmtId="0" fontId="1" fillId="0" borderId="0" xfId="0" applyFont="1" applyBorder="1" applyAlignment="1">
      <alignment horizontal="center" wrapText="1"/>
    </xf>
    <xf numFmtId="0" fontId="1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.114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tabSelected="1" zoomScalePageLayoutView="0" workbookViewId="0" topLeftCell="A7">
      <selection activeCell="D25" sqref="D25"/>
    </sheetView>
  </sheetViews>
  <sheetFormatPr defaultColWidth="9.125" defaultRowHeight="12.75"/>
  <cols>
    <col min="1" max="1" width="5.875" style="2" customWidth="1"/>
    <col min="2" max="2" width="54.50390625" style="2" customWidth="1"/>
    <col min="3" max="3" width="17.875" style="2" customWidth="1"/>
    <col min="4" max="5" width="15.00390625" style="2" customWidth="1"/>
    <col min="6" max="6" width="13.125" style="2" customWidth="1"/>
    <col min="7" max="16384" width="9.125" style="2" customWidth="1"/>
  </cols>
  <sheetData>
    <row r="1" ht="12.75" customHeight="1">
      <c r="D1" s="26" t="s">
        <v>81</v>
      </c>
    </row>
    <row r="2" ht="12.75" customHeight="1">
      <c r="D2" s="26" t="s">
        <v>180</v>
      </c>
    </row>
    <row r="3" ht="12.75" customHeight="1">
      <c r="D3" s="26" t="s">
        <v>210</v>
      </c>
    </row>
    <row r="4" ht="10.5" customHeight="1">
      <c r="D4" s="26"/>
    </row>
    <row r="5" spans="1:4" ht="12.75" customHeight="1">
      <c r="A5" s="48" t="s">
        <v>200</v>
      </c>
      <c r="B5" s="48"/>
      <c r="C5" s="48"/>
      <c r="D5" s="48"/>
    </row>
    <row r="6" spans="1:4" ht="14.25" customHeight="1">
      <c r="A6" s="48" t="s">
        <v>199</v>
      </c>
      <c r="B6" s="48"/>
      <c r="C6" s="48"/>
      <c r="D6" s="48"/>
    </row>
    <row r="7" spans="1:4" ht="14.25" customHeight="1">
      <c r="A7" s="52" t="s">
        <v>151</v>
      </c>
      <c r="B7" s="52"/>
      <c r="C7" s="52"/>
      <c r="D7" s="52"/>
    </row>
    <row r="8" spans="1:4" ht="9.75" customHeight="1">
      <c r="A8" s="4"/>
      <c r="B8" s="3"/>
      <c r="C8" s="3"/>
      <c r="D8" s="3"/>
    </row>
    <row r="9" spans="1:4" ht="14.25" customHeight="1">
      <c r="A9" s="4"/>
      <c r="B9" s="4" t="s">
        <v>19</v>
      </c>
      <c r="C9" s="49" t="s">
        <v>204</v>
      </c>
      <c r="D9" s="49"/>
    </row>
    <row r="10" spans="1:4" ht="14.25" customHeight="1">
      <c r="A10" s="4"/>
      <c r="B10" s="4" t="s">
        <v>20</v>
      </c>
      <c r="C10" s="49" t="s">
        <v>205</v>
      </c>
      <c r="D10" s="49"/>
    </row>
    <row r="11" spans="1:4" ht="46.5" customHeight="1">
      <c r="A11" s="4"/>
      <c r="B11" s="27" t="s">
        <v>21</v>
      </c>
      <c r="C11" s="49" t="s">
        <v>206</v>
      </c>
      <c r="D11" s="49"/>
    </row>
    <row r="12" spans="1:4" ht="33" customHeight="1">
      <c r="A12" s="4"/>
      <c r="B12" s="27" t="s">
        <v>22</v>
      </c>
      <c r="C12" s="49" t="s">
        <v>207</v>
      </c>
      <c r="D12" s="49"/>
    </row>
    <row r="13" spans="1:4" ht="14.25" customHeight="1">
      <c r="A13" s="4"/>
      <c r="B13" s="4" t="s">
        <v>23</v>
      </c>
      <c r="C13" s="49" t="s">
        <v>208</v>
      </c>
      <c r="D13" s="49"/>
    </row>
    <row r="14" spans="1:4" ht="14.25" customHeight="1">
      <c r="A14" s="4"/>
      <c r="B14" s="4" t="s">
        <v>142</v>
      </c>
      <c r="C14" s="49" t="s">
        <v>209</v>
      </c>
      <c r="D14" s="49"/>
    </row>
    <row r="15" spans="1:4" ht="14.25" customHeight="1">
      <c r="A15" s="4"/>
      <c r="B15" s="4" t="s">
        <v>24</v>
      </c>
      <c r="C15" s="50">
        <v>1058383008969</v>
      </c>
      <c r="D15" s="50"/>
    </row>
    <row r="16" spans="1:6" ht="47.25">
      <c r="A16" s="4"/>
      <c r="B16" s="4" t="s">
        <v>141</v>
      </c>
      <c r="C16" s="51" t="s">
        <v>211</v>
      </c>
      <c r="D16" s="51"/>
      <c r="E16" s="39"/>
      <c r="F16" s="39"/>
    </row>
    <row r="17" spans="1:6" ht="9" customHeight="1">
      <c r="A17" s="4"/>
      <c r="B17" s="4"/>
      <c r="C17" s="4"/>
      <c r="D17" s="4"/>
      <c r="E17" s="39"/>
      <c r="F17" s="39"/>
    </row>
    <row r="18" spans="1:6" ht="31.5">
      <c r="A18" s="18" t="s">
        <v>25</v>
      </c>
      <c r="B18" s="18" t="s">
        <v>26</v>
      </c>
      <c r="C18" s="18" t="s">
        <v>27</v>
      </c>
      <c r="D18" s="18" t="s">
        <v>28</v>
      </c>
      <c r="E18" s="39" t="s">
        <v>212</v>
      </c>
      <c r="F18" s="39" t="s">
        <v>213</v>
      </c>
    </row>
    <row r="19" spans="1:6" ht="15.75">
      <c r="A19" s="22" t="s">
        <v>125</v>
      </c>
      <c r="B19" s="11" t="s">
        <v>32</v>
      </c>
      <c r="C19" s="18" t="s">
        <v>33</v>
      </c>
      <c r="D19" s="29">
        <f>(E19+F19)/1000</f>
        <v>12717.39</v>
      </c>
      <c r="E19" s="39">
        <f>601.02*11500</f>
        <v>6911730</v>
      </c>
      <c r="F19" s="39">
        <f>504.84*11500</f>
        <v>5805660</v>
      </c>
    </row>
    <row r="20" spans="1:6" ht="47.25">
      <c r="A20" s="22" t="s">
        <v>126</v>
      </c>
      <c r="B20" s="11" t="s">
        <v>8</v>
      </c>
      <c r="C20" s="18" t="s">
        <v>33</v>
      </c>
      <c r="D20" s="31">
        <f>D21+D22+D27+D30+D31+D32+D33+D34+D35+D40+D41</f>
        <v>12282.958738764235</v>
      </c>
      <c r="E20" s="40"/>
      <c r="F20" s="39"/>
    </row>
    <row r="21" spans="1:4" ht="15" customHeight="1">
      <c r="A21" s="23" t="s">
        <v>30</v>
      </c>
      <c r="B21" s="11" t="s">
        <v>36</v>
      </c>
      <c r="C21" s="18" t="s">
        <v>33</v>
      </c>
      <c r="D21" s="29">
        <v>0</v>
      </c>
    </row>
    <row r="22" spans="1:4" ht="15.75">
      <c r="A22" s="23" t="s">
        <v>31</v>
      </c>
      <c r="B22" s="11" t="s">
        <v>154</v>
      </c>
      <c r="C22" s="18" t="s">
        <v>33</v>
      </c>
      <c r="D22" s="29">
        <f>D24*D25/1000</f>
        <v>5080.6512</v>
      </c>
    </row>
    <row r="23" spans="1:4" ht="15.75">
      <c r="A23" s="22"/>
      <c r="B23" s="11" t="s">
        <v>201</v>
      </c>
      <c r="C23" s="18"/>
      <c r="D23" s="29"/>
    </row>
    <row r="24" spans="1:4" ht="18.75">
      <c r="A24" s="22"/>
      <c r="B24" s="11" t="s">
        <v>155</v>
      </c>
      <c r="C24" s="18" t="s">
        <v>153</v>
      </c>
      <c r="D24" s="29">
        <v>720</v>
      </c>
    </row>
    <row r="25" spans="1:4" ht="18.75">
      <c r="A25" s="22"/>
      <c r="B25" s="11" t="s">
        <v>156</v>
      </c>
      <c r="C25" s="18" t="s">
        <v>152</v>
      </c>
      <c r="D25" s="32">
        <v>7056.46</v>
      </c>
    </row>
    <row r="26" spans="1:4" ht="15.75">
      <c r="A26" s="22"/>
      <c r="B26" s="11" t="s">
        <v>157</v>
      </c>
      <c r="C26" s="18" t="s">
        <v>29</v>
      </c>
      <c r="D26" s="29" t="s">
        <v>202</v>
      </c>
    </row>
    <row r="27" spans="1:4" ht="47.25">
      <c r="A27" s="22" t="s">
        <v>34</v>
      </c>
      <c r="B27" s="11" t="s">
        <v>9</v>
      </c>
      <c r="C27" s="18" t="s">
        <v>33</v>
      </c>
      <c r="D27" s="29">
        <v>1557.551</v>
      </c>
    </row>
    <row r="28" spans="1:4" ht="15.75">
      <c r="A28" s="22"/>
      <c r="B28" s="11" t="s">
        <v>158</v>
      </c>
      <c r="C28" s="18" t="s">
        <v>37</v>
      </c>
      <c r="D28" s="29">
        <f>16465.667/1000</f>
        <v>16.465667</v>
      </c>
    </row>
    <row r="29" spans="1:4" ht="15.75">
      <c r="A29" s="22"/>
      <c r="B29" s="11" t="s">
        <v>159</v>
      </c>
      <c r="C29" s="18" t="s">
        <v>38</v>
      </c>
      <c r="D29" s="29">
        <f>94.735</f>
        <v>94.735</v>
      </c>
    </row>
    <row r="30" spans="1:4" ht="31.5">
      <c r="A30" s="22" t="s">
        <v>44</v>
      </c>
      <c r="B30" s="11" t="s">
        <v>39</v>
      </c>
      <c r="C30" s="18" t="s">
        <v>33</v>
      </c>
      <c r="D30" s="29">
        <f>442663.565486465/1000</f>
        <v>442.663565486465</v>
      </c>
    </row>
    <row r="31" spans="1:4" ht="31.5">
      <c r="A31" s="22" t="s">
        <v>46</v>
      </c>
      <c r="B31" s="11" t="s">
        <v>40</v>
      </c>
      <c r="C31" s="18" t="s">
        <v>33</v>
      </c>
      <c r="D31" s="29">
        <v>0</v>
      </c>
    </row>
    <row r="32" spans="1:4" ht="31.5">
      <c r="A32" s="22" t="s">
        <v>48</v>
      </c>
      <c r="B32" s="24" t="s">
        <v>128</v>
      </c>
      <c r="C32" s="18" t="s">
        <v>33</v>
      </c>
      <c r="D32" s="29">
        <f>3002277.84/1000</f>
        <v>3002.2778399999997</v>
      </c>
    </row>
    <row r="33" spans="1:4" ht="31.5">
      <c r="A33" s="22" t="s">
        <v>49</v>
      </c>
      <c r="B33" s="24" t="s">
        <v>129</v>
      </c>
      <c r="C33" s="18" t="s">
        <v>33</v>
      </c>
      <c r="D33" s="29">
        <f>1041790.75048/1000</f>
        <v>1041.79075048</v>
      </c>
    </row>
    <row r="34" spans="1:4" ht="31.5">
      <c r="A34" s="22" t="s">
        <v>50</v>
      </c>
      <c r="B34" s="24" t="s">
        <v>130</v>
      </c>
      <c r="C34" s="18" t="s">
        <v>33</v>
      </c>
      <c r="D34" s="29">
        <v>0</v>
      </c>
    </row>
    <row r="35" spans="1:4" ht="33" customHeight="1">
      <c r="A35" s="22" t="s">
        <v>53</v>
      </c>
      <c r="B35" s="11" t="s">
        <v>41</v>
      </c>
      <c r="C35" s="18" t="s">
        <v>33</v>
      </c>
      <c r="D35" s="29">
        <v>0</v>
      </c>
    </row>
    <row r="36" spans="1:4" ht="31.5">
      <c r="A36" s="22" t="s">
        <v>55</v>
      </c>
      <c r="B36" s="11" t="s">
        <v>139</v>
      </c>
      <c r="C36" s="18" t="s">
        <v>33</v>
      </c>
      <c r="D36" s="29">
        <f>1736718.89418569/1000</f>
        <v>1736.71889418569</v>
      </c>
    </row>
    <row r="37" spans="1:4" ht="31.5">
      <c r="A37" s="22"/>
      <c r="B37" s="11" t="s">
        <v>131</v>
      </c>
      <c r="C37" s="18" t="s">
        <v>33</v>
      </c>
      <c r="D37" s="29">
        <f>1501577.95239895/1000</f>
        <v>1501.57795239895</v>
      </c>
    </row>
    <row r="38" spans="1:4" ht="31.5">
      <c r="A38" s="22" t="s">
        <v>57</v>
      </c>
      <c r="B38" s="11" t="s">
        <v>140</v>
      </c>
      <c r="C38" s="18" t="s">
        <v>33</v>
      </c>
      <c r="D38" s="29">
        <f>900156.56370555/1000</f>
        <v>900.1565637055501</v>
      </c>
    </row>
    <row r="39" spans="1:4" ht="31.5">
      <c r="A39" s="22"/>
      <c r="B39" s="11" t="s">
        <v>131</v>
      </c>
      <c r="C39" s="18" t="s">
        <v>33</v>
      </c>
      <c r="D39" s="29">
        <f>839281.848844524/1000</f>
        <v>839.281848844524</v>
      </c>
    </row>
    <row r="40" spans="1:5" ht="32.25" customHeight="1">
      <c r="A40" s="22" t="s">
        <v>58</v>
      </c>
      <c r="B40" s="24" t="s">
        <v>42</v>
      </c>
      <c r="C40" s="18" t="s">
        <v>33</v>
      </c>
      <c r="D40" s="29">
        <f>183367.97/1000</f>
        <v>183.36797</v>
      </c>
      <c r="E40" s="30"/>
    </row>
    <row r="41" spans="1:5" ht="64.5" customHeight="1">
      <c r="A41" s="25" t="s">
        <v>59</v>
      </c>
      <c r="B41" s="24" t="s">
        <v>43</v>
      </c>
      <c r="C41" s="18" t="s">
        <v>33</v>
      </c>
      <c r="D41" s="29">
        <f>974656.412797771/1000</f>
        <v>974.656412797771</v>
      </c>
      <c r="E41" s="30"/>
    </row>
    <row r="42" spans="1:4" ht="30.75">
      <c r="A42" s="22" t="s">
        <v>127</v>
      </c>
      <c r="B42" s="11" t="s">
        <v>45</v>
      </c>
      <c r="C42" s="18" t="s">
        <v>33</v>
      </c>
      <c r="D42" s="28">
        <f>D19-D20</f>
        <v>434.4312612357644</v>
      </c>
    </row>
    <row r="43" spans="1:4" ht="30.75">
      <c r="A43" s="22" t="s">
        <v>132</v>
      </c>
      <c r="B43" s="11" t="s">
        <v>143</v>
      </c>
      <c r="C43" s="18" t="s">
        <v>33</v>
      </c>
      <c r="D43" s="28">
        <f>0.94*D42</f>
        <v>408.3653855616185</v>
      </c>
    </row>
    <row r="44" spans="1:4" ht="46.5">
      <c r="A44" s="22" t="s">
        <v>78</v>
      </c>
      <c r="B44" s="11" t="s">
        <v>47</v>
      </c>
      <c r="C44" s="18" t="s">
        <v>33</v>
      </c>
      <c r="D44" s="28" t="s">
        <v>203</v>
      </c>
    </row>
    <row r="45" spans="1:4" ht="15">
      <c r="A45" s="24" t="s">
        <v>133</v>
      </c>
      <c r="B45" s="11" t="s">
        <v>134</v>
      </c>
      <c r="C45" s="18" t="s">
        <v>33</v>
      </c>
      <c r="D45" s="28" t="s">
        <v>203</v>
      </c>
    </row>
    <row r="46" spans="1:4" ht="15">
      <c r="A46" s="24" t="s">
        <v>82</v>
      </c>
      <c r="B46" s="11" t="s">
        <v>144</v>
      </c>
      <c r="C46" s="18" t="s">
        <v>33</v>
      </c>
      <c r="D46" s="28" t="s">
        <v>203</v>
      </c>
    </row>
    <row r="47" spans="1:4" ht="15">
      <c r="A47" s="24" t="s">
        <v>83</v>
      </c>
      <c r="B47" s="11" t="s">
        <v>145</v>
      </c>
      <c r="C47" s="18" t="s">
        <v>33</v>
      </c>
      <c r="D47" s="28" t="s">
        <v>203</v>
      </c>
    </row>
    <row r="48" spans="1:4" ht="15">
      <c r="A48" s="24" t="s">
        <v>84</v>
      </c>
      <c r="B48" s="11" t="s">
        <v>146</v>
      </c>
      <c r="C48" s="18" t="s">
        <v>33</v>
      </c>
      <c r="D48" s="28" t="s">
        <v>203</v>
      </c>
    </row>
    <row r="49" spans="1:4" ht="15">
      <c r="A49" s="24" t="s">
        <v>85</v>
      </c>
      <c r="B49" s="11" t="s">
        <v>147</v>
      </c>
      <c r="C49" s="18" t="s">
        <v>33</v>
      </c>
      <c r="D49" s="28" t="s">
        <v>203</v>
      </c>
    </row>
    <row r="50" spans="1:4" ht="15">
      <c r="A50" s="22" t="s">
        <v>135</v>
      </c>
      <c r="B50" s="11" t="s">
        <v>51</v>
      </c>
      <c r="C50" s="18" t="s">
        <v>52</v>
      </c>
      <c r="D50" s="28">
        <v>0.44</v>
      </c>
    </row>
    <row r="51" spans="1:4" ht="15">
      <c r="A51" s="22" t="s">
        <v>136</v>
      </c>
      <c r="B51" s="11" t="s">
        <v>54</v>
      </c>
      <c r="C51" s="18" t="s">
        <v>52</v>
      </c>
      <c r="D51" s="28">
        <v>0.21</v>
      </c>
    </row>
    <row r="52" spans="1:4" ht="15">
      <c r="A52" s="22" t="s">
        <v>137</v>
      </c>
      <c r="B52" s="11" t="s">
        <v>119</v>
      </c>
      <c r="C52" s="20" t="s">
        <v>56</v>
      </c>
      <c r="D52" s="28">
        <f>1706.96301564336/1000</f>
        <v>1.70696301564336</v>
      </c>
    </row>
    <row r="53" spans="1:4" ht="15">
      <c r="A53" s="22" t="s">
        <v>160</v>
      </c>
      <c r="B53" s="11" t="s">
        <v>120</v>
      </c>
      <c r="C53" s="20" t="s">
        <v>56</v>
      </c>
      <c r="D53" s="28">
        <v>0</v>
      </c>
    </row>
    <row r="54" spans="1:4" ht="15">
      <c r="A54" s="22" t="s">
        <v>161</v>
      </c>
      <c r="B54" s="11" t="s">
        <v>121</v>
      </c>
      <c r="C54" s="20" t="s">
        <v>56</v>
      </c>
      <c r="D54" s="28">
        <f>1655.75412517405/1000</f>
        <v>1.65575412517405</v>
      </c>
    </row>
    <row r="55" spans="1:4" ht="29.25" customHeight="1">
      <c r="A55" s="22" t="s">
        <v>162</v>
      </c>
      <c r="B55" s="11" t="s">
        <v>118</v>
      </c>
      <c r="C55" s="20" t="s">
        <v>56</v>
      </c>
      <c r="D55" s="28">
        <f>D54-D57</f>
        <v>0.5498941251740501</v>
      </c>
    </row>
    <row r="56" spans="1:4" ht="30.75">
      <c r="A56" s="22" t="s">
        <v>163</v>
      </c>
      <c r="B56" s="11" t="s">
        <v>5</v>
      </c>
      <c r="C56" s="20" t="s">
        <v>60</v>
      </c>
      <c r="D56" s="28">
        <f>D55*100/D52</f>
        <v>32.214765061373825</v>
      </c>
    </row>
    <row r="57" spans="1:4" ht="30.75">
      <c r="A57" s="22" t="s">
        <v>164</v>
      </c>
      <c r="B57" s="11" t="s">
        <v>165</v>
      </c>
      <c r="C57" s="20" t="s">
        <v>56</v>
      </c>
      <c r="D57" s="28">
        <f>D59</f>
        <v>1.1058599999999998</v>
      </c>
    </row>
    <row r="58" spans="1:4" ht="15">
      <c r="A58" s="22"/>
      <c r="B58" s="11" t="s">
        <v>122</v>
      </c>
      <c r="C58" s="20" t="s">
        <v>56</v>
      </c>
      <c r="D58" s="28" t="s">
        <v>203</v>
      </c>
    </row>
    <row r="59" spans="1:4" ht="30.75">
      <c r="A59" s="22"/>
      <c r="B59" s="11" t="s">
        <v>123</v>
      </c>
      <c r="C59" s="20" t="s">
        <v>56</v>
      </c>
      <c r="D59" s="28">
        <f>(601.02+504.84)/1000</f>
        <v>1.1058599999999998</v>
      </c>
    </row>
    <row r="60" spans="1:4" ht="30.75">
      <c r="A60" s="22" t="s">
        <v>166</v>
      </c>
      <c r="B60" s="11" t="s">
        <v>61</v>
      </c>
      <c r="C60" s="18" t="s">
        <v>62</v>
      </c>
      <c r="D60" s="28">
        <f>1.03+1.03-D61</f>
        <v>1.72</v>
      </c>
    </row>
    <row r="61" spans="1:4" ht="30.75">
      <c r="A61" s="22" t="s">
        <v>167</v>
      </c>
      <c r="B61" s="11" t="s">
        <v>63</v>
      </c>
      <c r="C61" s="18" t="s">
        <v>62</v>
      </c>
      <c r="D61" s="33">
        <f>0.34</f>
        <v>0.34</v>
      </c>
    </row>
    <row r="62" spans="1:4" ht="15">
      <c r="A62" s="22" t="s">
        <v>168</v>
      </c>
      <c r="B62" s="11" t="s">
        <v>124</v>
      </c>
      <c r="C62" s="18" t="s">
        <v>64</v>
      </c>
      <c r="D62" s="28">
        <v>1</v>
      </c>
    </row>
    <row r="63" spans="1:4" ht="15">
      <c r="A63" s="22" t="s">
        <v>169</v>
      </c>
      <c r="B63" s="11" t="s">
        <v>65</v>
      </c>
      <c r="C63" s="18" t="s">
        <v>64</v>
      </c>
      <c r="D63" s="28">
        <v>0</v>
      </c>
    </row>
    <row r="64" spans="1:4" ht="30.75">
      <c r="A64" s="22" t="s">
        <v>170</v>
      </c>
      <c r="B64" s="11" t="s">
        <v>66</v>
      </c>
      <c r="C64" s="18" t="s">
        <v>67</v>
      </c>
      <c r="D64" s="28">
        <v>10</v>
      </c>
    </row>
    <row r="65" spans="1:4" ht="30.75">
      <c r="A65" s="22" t="s">
        <v>171</v>
      </c>
      <c r="B65" s="11" t="s">
        <v>68</v>
      </c>
      <c r="C65" s="18" t="s">
        <v>172</v>
      </c>
      <c r="D65" s="28">
        <f>0.32514/D54</f>
        <v>0.19636973573345126</v>
      </c>
    </row>
    <row r="66" spans="1:4" ht="30.75">
      <c r="A66" s="22" t="s">
        <v>173</v>
      </c>
      <c r="B66" s="11" t="s">
        <v>69</v>
      </c>
      <c r="C66" s="18" t="s">
        <v>70</v>
      </c>
      <c r="D66" s="28">
        <f>D29/1000*D54</f>
        <v>0.15685786704836363</v>
      </c>
    </row>
    <row r="67" spans="1:4" ht="30.75">
      <c r="A67" s="22" t="s">
        <v>174</v>
      </c>
      <c r="B67" s="11" t="s">
        <v>71</v>
      </c>
      <c r="C67" s="18" t="s">
        <v>72</v>
      </c>
      <c r="D67" s="28">
        <f>0.6828/D54</f>
        <v>0.41238006876668676</v>
      </c>
    </row>
    <row r="68" ht="15">
      <c r="A68" s="1"/>
    </row>
  </sheetData>
  <sheetProtection/>
  <mergeCells count="11">
    <mergeCell ref="A7:D7"/>
    <mergeCell ref="A5:D5"/>
    <mergeCell ref="C13:D13"/>
    <mergeCell ref="C14:D14"/>
    <mergeCell ref="C15:D15"/>
    <mergeCell ref="C16:D16"/>
    <mergeCell ref="C9:D9"/>
    <mergeCell ref="C10:D10"/>
    <mergeCell ref="C11:D11"/>
    <mergeCell ref="C12:D12"/>
    <mergeCell ref="A6:D6"/>
  </mergeCells>
  <printOptions/>
  <pageMargins left="1.1811023622047245" right="0.5905511811023623" top="0.5905511811023623" bottom="0.5118110236220472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59"/>
  <sheetViews>
    <sheetView zoomScale="115" zoomScaleNormal="115" zoomScalePageLayoutView="0" workbookViewId="0" topLeftCell="A1">
      <selection activeCell="B16" sqref="B16"/>
    </sheetView>
  </sheetViews>
  <sheetFormatPr defaultColWidth="9.125" defaultRowHeight="12.75"/>
  <cols>
    <col min="1" max="1" width="5.50390625" style="2" customWidth="1"/>
    <col min="2" max="2" width="54.50390625" style="2" customWidth="1"/>
    <col min="3" max="3" width="11.625" style="2" customWidth="1"/>
    <col min="4" max="4" width="11.875" style="2" customWidth="1"/>
    <col min="5" max="5" width="9.50390625" style="2" bestFit="1" customWidth="1"/>
    <col min="6" max="6" width="12.00390625" style="2" customWidth="1"/>
    <col min="7" max="7" width="16.625" style="2" customWidth="1"/>
    <col min="8" max="8" width="11.50390625" style="2" bestFit="1" customWidth="1"/>
    <col min="9" max="16384" width="9.125" style="2" customWidth="1"/>
  </cols>
  <sheetData>
    <row r="1" ht="13.5" customHeight="1">
      <c r="D1" s="26" t="s">
        <v>138</v>
      </c>
    </row>
    <row r="2" ht="13.5" customHeight="1">
      <c r="D2" s="26" t="s">
        <v>180</v>
      </c>
    </row>
    <row r="3" ht="13.5" customHeight="1">
      <c r="D3" s="26" t="s">
        <v>210</v>
      </c>
    </row>
    <row r="4" ht="13.5" customHeight="1">
      <c r="D4" s="26"/>
    </row>
    <row r="5" spans="1:4" ht="13.5" customHeight="1">
      <c r="A5" s="48" t="s">
        <v>200</v>
      </c>
      <c r="B5" s="48"/>
      <c r="C5" s="48"/>
      <c r="D5" s="48"/>
    </row>
    <row r="6" spans="1:4" ht="15">
      <c r="A6" s="48" t="s">
        <v>199</v>
      </c>
      <c r="B6" s="48"/>
      <c r="C6" s="48"/>
      <c r="D6" s="48"/>
    </row>
    <row r="7" spans="1:4" ht="12.75" customHeight="1">
      <c r="A7" s="52" t="s">
        <v>150</v>
      </c>
      <c r="B7" s="52"/>
      <c r="C7" s="52"/>
      <c r="D7" s="52"/>
    </row>
    <row r="8" spans="1:4" ht="15">
      <c r="A8" s="4"/>
      <c r="B8" s="3"/>
      <c r="C8" s="3"/>
      <c r="D8" s="3"/>
    </row>
    <row r="9" spans="1:4" ht="14.25" customHeight="1">
      <c r="A9" s="4"/>
      <c r="B9" s="4" t="s">
        <v>19</v>
      </c>
      <c r="C9" s="49" t="s">
        <v>204</v>
      </c>
      <c r="D9" s="49"/>
    </row>
    <row r="10" spans="1:4" ht="14.25" customHeight="1">
      <c r="A10" s="4"/>
      <c r="B10" s="4" t="s">
        <v>20</v>
      </c>
      <c r="C10" s="49" t="s">
        <v>205</v>
      </c>
      <c r="D10" s="49"/>
    </row>
    <row r="11" spans="1:4" ht="14.25" customHeight="1">
      <c r="A11" s="4"/>
      <c r="B11" s="4" t="s">
        <v>21</v>
      </c>
      <c r="C11" s="49" t="s">
        <v>206</v>
      </c>
      <c r="D11" s="49"/>
    </row>
    <row r="12" spans="1:4" ht="14.25" customHeight="1">
      <c r="A12" s="4"/>
      <c r="B12" s="4" t="s">
        <v>22</v>
      </c>
      <c r="C12" s="49" t="s">
        <v>207</v>
      </c>
      <c r="D12" s="49"/>
    </row>
    <row r="13" spans="1:4" ht="14.25" customHeight="1">
      <c r="A13" s="4"/>
      <c r="B13" s="4" t="s">
        <v>23</v>
      </c>
      <c r="C13" s="49" t="s">
        <v>208</v>
      </c>
      <c r="D13" s="49"/>
    </row>
    <row r="14" spans="1:4" ht="14.25" customHeight="1">
      <c r="A14" s="4"/>
      <c r="B14" s="4" t="s">
        <v>142</v>
      </c>
      <c r="C14" s="49" t="s">
        <v>209</v>
      </c>
      <c r="D14" s="49"/>
    </row>
    <row r="15" spans="1:4" ht="14.25" customHeight="1">
      <c r="A15" s="4"/>
      <c r="B15" s="4" t="s">
        <v>24</v>
      </c>
      <c r="C15" s="50">
        <v>1058383008969</v>
      </c>
      <c r="D15" s="50"/>
    </row>
    <row r="16" spans="1:4" ht="31.5" customHeight="1">
      <c r="A16" s="4"/>
      <c r="B16" s="4" t="s">
        <v>141</v>
      </c>
      <c r="C16" s="51" t="s">
        <v>211</v>
      </c>
      <c r="D16" s="51"/>
    </row>
    <row r="17" spans="1:6" ht="15">
      <c r="A17" s="4"/>
      <c r="B17" s="4"/>
      <c r="C17" s="4"/>
      <c r="D17" s="4"/>
      <c r="E17" s="39"/>
      <c r="F17" s="39"/>
    </row>
    <row r="18" spans="1:6" ht="30.75">
      <c r="A18" s="18" t="s">
        <v>25</v>
      </c>
      <c r="B18" s="18" t="s">
        <v>26</v>
      </c>
      <c r="C18" s="18" t="s">
        <v>27</v>
      </c>
      <c r="D18" s="18" t="s">
        <v>28</v>
      </c>
      <c r="E18" s="41" t="s">
        <v>215</v>
      </c>
      <c r="F18" s="41" t="s">
        <v>216</v>
      </c>
    </row>
    <row r="19" spans="1:6" ht="15">
      <c r="A19" s="11" t="s">
        <v>125</v>
      </c>
      <c r="B19" s="11" t="s">
        <v>32</v>
      </c>
      <c r="C19" s="18" t="s">
        <v>33</v>
      </c>
      <c r="D19" s="36">
        <f>D51*806</f>
        <v>1346.97108</v>
      </c>
      <c r="E19" s="41">
        <f>E52*806*1000</f>
        <v>526221.28</v>
      </c>
      <c r="F19" s="39">
        <f>(830+188.3)*806</f>
        <v>820749.7999999999</v>
      </c>
    </row>
    <row r="20" spans="1:6" ht="30.75">
      <c r="A20" s="22" t="s">
        <v>126</v>
      </c>
      <c r="B20" s="11" t="s">
        <v>8</v>
      </c>
      <c r="C20" s="18" t="s">
        <v>33</v>
      </c>
      <c r="D20" s="36">
        <f>D21+D22+D25+D26+D27+D28+D29+D34+D35</f>
        <v>3751.028348728822</v>
      </c>
      <c r="E20" s="39"/>
      <c r="F20" s="47"/>
    </row>
    <row r="21" spans="1:4" ht="34.5" customHeight="1">
      <c r="A21" s="22" t="s">
        <v>30</v>
      </c>
      <c r="B21" s="11" t="s">
        <v>90</v>
      </c>
      <c r="C21" s="18" t="s">
        <v>33</v>
      </c>
      <c r="D21" s="36">
        <v>0</v>
      </c>
    </row>
    <row r="22" spans="1:4" ht="46.5">
      <c r="A22" s="22" t="s">
        <v>31</v>
      </c>
      <c r="B22" s="11" t="s">
        <v>9</v>
      </c>
      <c r="C22" s="18" t="s">
        <v>33</v>
      </c>
      <c r="D22" s="36">
        <f>2211841/1000</f>
        <v>2211.841</v>
      </c>
    </row>
    <row r="23" spans="1:4" ht="15">
      <c r="A23" s="22"/>
      <c r="B23" s="11" t="s">
        <v>158</v>
      </c>
      <c r="C23" s="18" t="s">
        <v>37</v>
      </c>
      <c r="D23" s="36">
        <f>16465.667/1000</f>
        <v>16.465667</v>
      </c>
    </row>
    <row r="24" spans="1:4" ht="15">
      <c r="A24" s="22"/>
      <c r="B24" s="11" t="s">
        <v>159</v>
      </c>
      <c r="C24" s="18" t="s">
        <v>38</v>
      </c>
      <c r="D24" s="36">
        <f>132.414</f>
        <v>132.414</v>
      </c>
    </row>
    <row r="25" spans="1:4" ht="30.75">
      <c r="A25" s="22" t="s">
        <v>34</v>
      </c>
      <c r="B25" s="11" t="s">
        <v>40</v>
      </c>
      <c r="C25" s="18" t="s">
        <v>33</v>
      </c>
      <c r="D25" s="36">
        <v>0</v>
      </c>
    </row>
    <row r="26" spans="1:4" ht="30.75">
      <c r="A26" s="22" t="s">
        <v>44</v>
      </c>
      <c r="B26" s="24" t="s">
        <v>128</v>
      </c>
      <c r="C26" s="18" t="s">
        <v>33</v>
      </c>
      <c r="D26" s="36">
        <f>1025187.84/1000</f>
        <v>1025.18784</v>
      </c>
    </row>
    <row r="27" spans="1:4" ht="30.75">
      <c r="A27" s="22" t="s">
        <v>46</v>
      </c>
      <c r="B27" s="24" t="s">
        <v>129</v>
      </c>
      <c r="C27" s="18" t="s">
        <v>33</v>
      </c>
      <c r="D27" s="36">
        <f>355740.52048/1000</f>
        <v>355.74052048</v>
      </c>
    </row>
    <row r="28" spans="1:4" ht="30.75">
      <c r="A28" s="22" t="s">
        <v>48</v>
      </c>
      <c r="B28" s="24" t="s">
        <v>130</v>
      </c>
      <c r="C28" s="18" t="s">
        <v>33</v>
      </c>
      <c r="D28" s="36">
        <v>0</v>
      </c>
    </row>
    <row r="29" spans="1:5" ht="46.5">
      <c r="A29" s="22" t="s">
        <v>49</v>
      </c>
      <c r="B29" s="11" t="s">
        <v>41</v>
      </c>
      <c r="C29" s="18" t="s">
        <v>33</v>
      </c>
      <c r="D29" s="36">
        <v>15.318</v>
      </c>
      <c r="E29" s="34"/>
    </row>
    <row r="30" spans="1:4" ht="15">
      <c r="A30" s="22" t="s">
        <v>50</v>
      </c>
      <c r="B30" s="11" t="s">
        <v>139</v>
      </c>
      <c r="C30" s="18" t="s">
        <v>33</v>
      </c>
      <c r="D30" s="36">
        <f>870824.14378001/1000</f>
        <v>870.8241437800101</v>
      </c>
    </row>
    <row r="31" spans="1:4" ht="30.75">
      <c r="A31" s="22"/>
      <c r="B31" s="11" t="s">
        <v>131</v>
      </c>
      <c r="C31" s="18" t="s">
        <v>33</v>
      </c>
      <c r="D31" s="36">
        <f>752919.968277229/1000</f>
        <v>752.919968277229</v>
      </c>
    </row>
    <row r="32" spans="1:4" ht="15">
      <c r="A32" s="11" t="s">
        <v>53</v>
      </c>
      <c r="B32" s="11" t="s">
        <v>140</v>
      </c>
      <c r="C32" s="18" t="s">
        <v>33</v>
      </c>
      <c r="D32" s="36">
        <f>451355.755661531/1000</f>
        <v>451.355755661531</v>
      </c>
    </row>
    <row r="33" spans="1:4" ht="30.75">
      <c r="A33" s="11"/>
      <c r="B33" s="11" t="s">
        <v>131</v>
      </c>
      <c r="C33" s="18" t="s">
        <v>33</v>
      </c>
      <c r="D33" s="36">
        <f>420832.006755372/1000</f>
        <v>420.832006755372</v>
      </c>
    </row>
    <row r="34" spans="1:4" ht="30.75">
      <c r="A34" s="11" t="s">
        <v>55</v>
      </c>
      <c r="B34" s="11" t="s">
        <v>42</v>
      </c>
      <c r="C34" s="18" t="s">
        <v>33</v>
      </c>
      <c r="D34" s="36">
        <v>83.626206109464</v>
      </c>
    </row>
    <row r="35" spans="1:4" ht="62.25">
      <c r="A35" s="11" t="s">
        <v>57</v>
      </c>
      <c r="B35" s="11" t="s">
        <v>43</v>
      </c>
      <c r="C35" s="18" t="s">
        <v>33</v>
      </c>
      <c r="D35" s="36">
        <v>59.31478213935798</v>
      </c>
    </row>
    <row r="36" spans="1:5" ht="30.75">
      <c r="A36" s="11" t="s">
        <v>127</v>
      </c>
      <c r="B36" s="11" t="s">
        <v>45</v>
      </c>
      <c r="C36" s="18" t="s">
        <v>33</v>
      </c>
      <c r="D36" s="36">
        <f>D19-D20</f>
        <v>-2404.0572687288222</v>
      </c>
      <c r="E36" s="34"/>
    </row>
    <row r="37" spans="1:4" ht="30.75">
      <c r="A37" s="22" t="s">
        <v>132</v>
      </c>
      <c r="B37" s="11" t="s">
        <v>143</v>
      </c>
      <c r="C37" s="18" t="s">
        <v>33</v>
      </c>
      <c r="D37" s="36" t="s">
        <v>203</v>
      </c>
    </row>
    <row r="38" spans="1:4" ht="60.75" customHeight="1">
      <c r="A38" s="22" t="s">
        <v>78</v>
      </c>
      <c r="B38" s="11" t="s">
        <v>218</v>
      </c>
      <c r="C38" s="18" t="s">
        <v>33</v>
      </c>
      <c r="D38" s="36" t="s">
        <v>203</v>
      </c>
    </row>
    <row r="39" spans="1:4" ht="15">
      <c r="A39" s="22" t="s">
        <v>133</v>
      </c>
      <c r="B39" s="11" t="s">
        <v>134</v>
      </c>
      <c r="C39" s="18" t="s">
        <v>33</v>
      </c>
      <c r="D39" s="36" t="s">
        <v>203</v>
      </c>
    </row>
    <row r="40" spans="1:4" ht="15">
      <c r="A40" s="22" t="s">
        <v>82</v>
      </c>
      <c r="B40" s="11" t="s">
        <v>144</v>
      </c>
      <c r="C40" s="18" t="s">
        <v>33</v>
      </c>
      <c r="D40" s="36" t="s">
        <v>203</v>
      </c>
    </row>
    <row r="41" spans="1:4" ht="15">
      <c r="A41" s="22" t="s">
        <v>83</v>
      </c>
      <c r="B41" s="11" t="s">
        <v>145</v>
      </c>
      <c r="C41" s="18" t="s">
        <v>33</v>
      </c>
      <c r="D41" s="36" t="s">
        <v>203</v>
      </c>
    </row>
    <row r="42" spans="1:4" ht="15">
      <c r="A42" s="22" t="s">
        <v>84</v>
      </c>
      <c r="B42" s="11" t="s">
        <v>146</v>
      </c>
      <c r="C42" s="18" t="s">
        <v>33</v>
      </c>
      <c r="D42" s="36" t="s">
        <v>203</v>
      </c>
    </row>
    <row r="43" spans="1:4" ht="15">
      <c r="A43" s="22" t="s">
        <v>85</v>
      </c>
      <c r="B43" s="11" t="s">
        <v>147</v>
      </c>
      <c r="C43" s="18" t="s">
        <v>33</v>
      </c>
      <c r="D43" s="36" t="s">
        <v>203</v>
      </c>
    </row>
    <row r="44" spans="1:4" ht="17.25" customHeight="1">
      <c r="A44" s="11" t="s">
        <v>135</v>
      </c>
      <c r="B44" s="11" t="s">
        <v>91</v>
      </c>
      <c r="C44" s="18" t="s">
        <v>86</v>
      </c>
      <c r="D44" s="36">
        <f>D49+D52+D53</f>
        <v>2.353965206257342</v>
      </c>
    </row>
    <row r="45" spans="1:4" ht="15">
      <c r="A45" s="11" t="s">
        <v>136</v>
      </c>
      <c r="B45" s="11" t="s">
        <v>92</v>
      </c>
      <c r="C45" s="18" t="s">
        <v>86</v>
      </c>
      <c r="D45" s="36">
        <v>0</v>
      </c>
    </row>
    <row r="46" spans="1:4" ht="31.5" customHeight="1">
      <c r="A46" s="11" t="s">
        <v>137</v>
      </c>
      <c r="B46" s="11" t="s">
        <v>93</v>
      </c>
      <c r="C46" s="18" t="s">
        <v>86</v>
      </c>
      <c r="D46" s="36">
        <v>0</v>
      </c>
    </row>
    <row r="47" spans="1:4" ht="16.5" customHeight="1">
      <c r="A47" s="22" t="s">
        <v>160</v>
      </c>
      <c r="B47" s="11" t="s">
        <v>87</v>
      </c>
      <c r="C47" s="18" t="s">
        <v>6</v>
      </c>
      <c r="D47" s="36">
        <v>0</v>
      </c>
    </row>
    <row r="48" spans="1:4" ht="15">
      <c r="A48" s="22" t="s">
        <v>161</v>
      </c>
      <c r="B48" s="11" t="s">
        <v>87</v>
      </c>
      <c r="C48" s="18" t="s">
        <v>60</v>
      </c>
      <c r="D48" s="36">
        <v>0</v>
      </c>
    </row>
    <row r="49" spans="1:6" ht="30.75">
      <c r="A49" s="22" t="s">
        <v>162</v>
      </c>
      <c r="B49" s="11" t="s">
        <v>10</v>
      </c>
      <c r="C49" s="18" t="s">
        <v>6</v>
      </c>
      <c r="D49" s="36">
        <f>682.785206257342/1000</f>
        <v>0.682785206257342</v>
      </c>
      <c r="E49" s="39"/>
      <c r="F49" s="39"/>
    </row>
    <row r="50" spans="1:6" ht="33" customHeight="1">
      <c r="A50" s="22" t="s">
        <v>163</v>
      </c>
      <c r="B50" s="11" t="s">
        <v>10</v>
      </c>
      <c r="C50" s="18" t="s">
        <v>60</v>
      </c>
      <c r="D50" s="36">
        <f>D49*100/D44</f>
        <v>29.00574759738815</v>
      </c>
      <c r="E50" s="39"/>
      <c r="F50" s="39"/>
    </row>
    <row r="51" spans="1:7" ht="29.25" customHeight="1">
      <c r="A51" s="22" t="s">
        <v>164</v>
      </c>
      <c r="B51" s="11" t="s">
        <v>214</v>
      </c>
      <c r="C51" s="18" t="s">
        <v>6</v>
      </c>
      <c r="D51" s="36">
        <f>D52+D53</f>
        <v>1.67118</v>
      </c>
      <c r="E51" s="42" t="s">
        <v>217</v>
      </c>
      <c r="F51" s="42" t="s">
        <v>213</v>
      </c>
      <c r="G51" s="42"/>
    </row>
    <row r="52" spans="1:7" ht="16.5" customHeight="1">
      <c r="A52" s="22"/>
      <c r="B52" s="11" t="s">
        <v>122</v>
      </c>
      <c r="C52" s="18" t="s">
        <v>6</v>
      </c>
      <c r="D52" s="36">
        <f>E52+F52</f>
        <v>0.84118</v>
      </c>
      <c r="E52" s="42">
        <v>0.65288</v>
      </c>
      <c r="F52" s="42">
        <v>0.1883</v>
      </c>
      <c r="G52" s="42"/>
    </row>
    <row r="53" spans="1:7" ht="30.75">
      <c r="A53" s="22"/>
      <c r="B53" s="11" t="s">
        <v>123</v>
      </c>
      <c r="C53" s="18" t="s">
        <v>6</v>
      </c>
      <c r="D53" s="36">
        <v>0.83</v>
      </c>
      <c r="E53" s="46"/>
      <c r="F53" s="46"/>
      <c r="G53" s="42"/>
    </row>
    <row r="54" spans="1:4" ht="30.75">
      <c r="A54" s="22" t="s">
        <v>166</v>
      </c>
      <c r="B54" s="11" t="s">
        <v>88</v>
      </c>
      <c r="C54" s="18" t="s">
        <v>62</v>
      </c>
      <c r="D54" s="33">
        <v>2.8</v>
      </c>
    </row>
    <row r="55" spans="1:4" ht="15">
      <c r="A55" s="22" t="s">
        <v>164</v>
      </c>
      <c r="B55" s="11" t="s">
        <v>94</v>
      </c>
      <c r="C55" s="18" t="s">
        <v>64</v>
      </c>
      <c r="D55" s="36" t="s">
        <v>203</v>
      </c>
    </row>
    <row r="56" spans="1:4" ht="15">
      <c r="A56" s="22" t="s">
        <v>167</v>
      </c>
      <c r="B56" s="11" t="s">
        <v>95</v>
      </c>
      <c r="C56" s="18" t="s">
        <v>64</v>
      </c>
      <c r="D56" s="36">
        <v>1</v>
      </c>
    </row>
    <row r="57" spans="1:4" ht="30.75">
      <c r="A57" s="22" t="s">
        <v>168</v>
      </c>
      <c r="B57" s="11" t="s">
        <v>66</v>
      </c>
      <c r="C57" s="18" t="s">
        <v>67</v>
      </c>
      <c r="D57" s="36">
        <v>4</v>
      </c>
    </row>
    <row r="58" spans="1:4" ht="30.75">
      <c r="A58" s="22" t="s">
        <v>169</v>
      </c>
      <c r="B58" s="11" t="s">
        <v>89</v>
      </c>
      <c r="C58" s="18" t="s">
        <v>7</v>
      </c>
      <c r="D58" s="36">
        <f>D24/1000*D51</f>
        <v>0.22128762851999997</v>
      </c>
    </row>
    <row r="59" spans="1:4" ht="46.5">
      <c r="A59" s="22" t="s">
        <v>170</v>
      </c>
      <c r="B59" s="11" t="s">
        <v>96</v>
      </c>
      <c r="C59" s="18" t="s">
        <v>60</v>
      </c>
      <c r="D59" s="36" t="s">
        <v>203</v>
      </c>
    </row>
  </sheetData>
  <sheetProtection/>
  <mergeCells count="11">
    <mergeCell ref="C15:D15"/>
    <mergeCell ref="A6:D6"/>
    <mergeCell ref="A7:D7"/>
    <mergeCell ref="A5:D5"/>
    <mergeCell ref="C16:D16"/>
    <mergeCell ref="C12:D12"/>
    <mergeCell ref="C13:D13"/>
    <mergeCell ref="C14:D14"/>
    <mergeCell ref="C9:D9"/>
    <mergeCell ref="C10:D10"/>
    <mergeCell ref="C11:D11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1"/>
  <sheetViews>
    <sheetView zoomScalePageLayoutView="0" workbookViewId="0" topLeftCell="A49">
      <selection activeCell="D25" sqref="D25"/>
    </sheetView>
  </sheetViews>
  <sheetFormatPr defaultColWidth="9.125" defaultRowHeight="12.75"/>
  <cols>
    <col min="1" max="1" width="5.375" style="2" customWidth="1"/>
    <col min="2" max="2" width="54.875" style="2" customWidth="1"/>
    <col min="3" max="3" width="11.625" style="2" customWidth="1"/>
    <col min="4" max="4" width="11.875" style="2" customWidth="1"/>
    <col min="5" max="5" width="9.50390625" style="2" bestFit="1" customWidth="1"/>
    <col min="6" max="6" width="9.125" style="2" customWidth="1"/>
    <col min="7" max="7" width="10.375" style="2" bestFit="1" customWidth="1"/>
    <col min="8" max="16384" width="9.125" style="2" customWidth="1"/>
  </cols>
  <sheetData>
    <row r="1" ht="14.25" customHeight="1">
      <c r="D1" s="26" t="s">
        <v>11</v>
      </c>
    </row>
    <row r="2" ht="14.25" customHeight="1">
      <c r="D2" s="26" t="s">
        <v>180</v>
      </c>
    </row>
    <row r="3" ht="14.25" customHeight="1">
      <c r="D3" s="26" t="s">
        <v>210</v>
      </c>
    </row>
    <row r="4" ht="14.25" customHeight="1">
      <c r="D4" s="26"/>
    </row>
    <row r="5" spans="1:4" ht="14.25" customHeight="1">
      <c r="A5" s="48" t="s">
        <v>200</v>
      </c>
      <c r="B5" s="48"/>
      <c r="C5" s="48"/>
      <c r="D5" s="48"/>
    </row>
    <row r="6" spans="1:4" ht="14.25" customHeight="1">
      <c r="A6" s="48" t="s">
        <v>199</v>
      </c>
      <c r="B6" s="48"/>
      <c r="C6" s="48"/>
      <c r="D6" s="48"/>
    </row>
    <row r="7" spans="1:4" ht="14.25" customHeight="1">
      <c r="A7" s="48" t="s">
        <v>149</v>
      </c>
      <c r="B7" s="48"/>
      <c r="C7" s="48"/>
      <c r="D7" s="48"/>
    </row>
    <row r="8" spans="1:4" ht="15">
      <c r="A8" s="4"/>
      <c r="B8" s="3"/>
      <c r="C8" s="3"/>
      <c r="D8" s="3"/>
    </row>
    <row r="9" spans="1:4" ht="14.25" customHeight="1">
      <c r="A9" s="4"/>
      <c r="B9" s="4" t="s">
        <v>19</v>
      </c>
      <c r="C9" s="49" t="s">
        <v>204</v>
      </c>
      <c r="D9" s="49"/>
    </row>
    <row r="10" spans="1:4" ht="14.25" customHeight="1">
      <c r="A10" s="4"/>
      <c r="B10" s="4" t="s">
        <v>20</v>
      </c>
      <c r="C10" s="49" t="s">
        <v>223</v>
      </c>
      <c r="D10" s="49"/>
    </row>
    <row r="11" spans="1:4" ht="14.25" customHeight="1">
      <c r="A11" s="4"/>
      <c r="B11" s="4" t="s">
        <v>21</v>
      </c>
      <c r="C11" s="49" t="s">
        <v>206</v>
      </c>
      <c r="D11" s="49"/>
    </row>
    <row r="12" spans="1:4" ht="14.25" customHeight="1">
      <c r="A12" s="4"/>
      <c r="B12" s="4" t="s">
        <v>22</v>
      </c>
      <c r="C12" s="49" t="s">
        <v>207</v>
      </c>
      <c r="D12" s="49"/>
    </row>
    <row r="13" spans="1:4" ht="14.25" customHeight="1">
      <c r="A13" s="4"/>
      <c r="B13" s="4" t="s">
        <v>23</v>
      </c>
      <c r="C13" s="49" t="s">
        <v>208</v>
      </c>
      <c r="D13" s="49"/>
    </row>
    <row r="14" spans="1:4" ht="14.25" customHeight="1">
      <c r="A14" s="4"/>
      <c r="B14" s="4" t="s">
        <v>142</v>
      </c>
      <c r="C14" s="49" t="s">
        <v>209</v>
      </c>
      <c r="D14" s="49"/>
    </row>
    <row r="15" spans="1:4" ht="14.25" customHeight="1">
      <c r="A15" s="4"/>
      <c r="B15" s="4" t="s">
        <v>24</v>
      </c>
      <c r="C15" s="50">
        <v>1058383008969</v>
      </c>
      <c r="D15" s="50"/>
    </row>
    <row r="16" spans="1:4" ht="31.5" customHeight="1">
      <c r="A16" s="4"/>
      <c r="B16" s="4" t="s">
        <v>141</v>
      </c>
      <c r="C16" s="51" t="s">
        <v>211</v>
      </c>
      <c r="D16" s="51"/>
    </row>
    <row r="17" spans="1:5" ht="15">
      <c r="A17" s="4"/>
      <c r="B17" s="4"/>
      <c r="C17" s="4"/>
      <c r="D17" s="4"/>
      <c r="E17" s="5"/>
    </row>
    <row r="18" spans="1:6" ht="30.75">
      <c r="A18" s="18" t="s">
        <v>25</v>
      </c>
      <c r="B18" s="18" t="s">
        <v>26</v>
      </c>
      <c r="C18" s="18" t="s">
        <v>27</v>
      </c>
      <c r="D18" s="18" t="s">
        <v>28</v>
      </c>
      <c r="E18" s="2" t="s">
        <v>221</v>
      </c>
      <c r="F18" s="2" t="s">
        <v>222</v>
      </c>
    </row>
    <row r="19" spans="1:7" ht="15">
      <c r="A19" s="22" t="s">
        <v>125</v>
      </c>
      <c r="B19" s="11" t="s">
        <v>32</v>
      </c>
      <c r="C19" s="12" t="s">
        <v>33</v>
      </c>
      <c r="D19" s="35">
        <f>D45*70</f>
        <v>4939.053</v>
      </c>
      <c r="E19" s="2">
        <v>70577.9</v>
      </c>
      <c r="F19" s="2">
        <v>70</v>
      </c>
      <c r="G19" s="2">
        <f>F19*E19</f>
        <v>4940453</v>
      </c>
    </row>
    <row r="20" spans="1:5" ht="46.5">
      <c r="A20" s="22" t="s">
        <v>126</v>
      </c>
      <c r="B20" s="11" t="s">
        <v>35</v>
      </c>
      <c r="C20" s="18" t="s">
        <v>33</v>
      </c>
      <c r="D20" s="38">
        <f>SUM(D21:D34)</f>
        <v>5124.387</v>
      </c>
      <c r="E20" s="34"/>
    </row>
    <row r="21" spans="1:4" ht="62.25">
      <c r="A21" s="22" t="s">
        <v>30</v>
      </c>
      <c r="B21" s="11" t="s">
        <v>148</v>
      </c>
      <c r="C21" s="18" t="s">
        <v>33</v>
      </c>
      <c r="D21" s="35">
        <v>0</v>
      </c>
    </row>
    <row r="22" spans="1:4" ht="15">
      <c r="A22" s="22"/>
      <c r="B22" s="11" t="s">
        <v>17</v>
      </c>
      <c r="C22" s="18" t="s">
        <v>37</v>
      </c>
      <c r="D22" s="35">
        <v>0</v>
      </c>
    </row>
    <row r="23" spans="1:4" ht="15">
      <c r="A23" s="22"/>
      <c r="B23" s="11" t="s">
        <v>18</v>
      </c>
      <c r="C23" s="18" t="s">
        <v>38</v>
      </c>
      <c r="D23" s="35">
        <v>0</v>
      </c>
    </row>
    <row r="24" spans="1:4" ht="30.75">
      <c r="A24" s="22" t="s">
        <v>31</v>
      </c>
      <c r="B24" s="11" t="s">
        <v>40</v>
      </c>
      <c r="C24" s="18" t="s">
        <v>33</v>
      </c>
      <c r="D24" s="35">
        <v>0</v>
      </c>
    </row>
    <row r="25" spans="1:4" ht="30.75">
      <c r="A25" s="22" t="s">
        <v>34</v>
      </c>
      <c r="B25" s="11" t="s">
        <v>128</v>
      </c>
      <c r="C25" s="18" t="s">
        <v>33</v>
      </c>
      <c r="D25" s="35">
        <v>1797.12</v>
      </c>
    </row>
    <row r="26" spans="1:4" ht="30.75">
      <c r="A26" s="22" t="s">
        <v>44</v>
      </c>
      <c r="B26" s="11" t="s">
        <v>16</v>
      </c>
      <c r="C26" s="18" t="s">
        <v>33</v>
      </c>
      <c r="D26" s="35">
        <v>623.6</v>
      </c>
    </row>
    <row r="27" spans="1:4" ht="30.75">
      <c r="A27" s="24" t="s">
        <v>46</v>
      </c>
      <c r="B27" s="24" t="s">
        <v>130</v>
      </c>
      <c r="C27" s="18" t="s">
        <v>33</v>
      </c>
      <c r="D27" s="35">
        <v>0</v>
      </c>
    </row>
    <row r="28" spans="1:4" ht="46.5">
      <c r="A28" s="22" t="s">
        <v>48</v>
      </c>
      <c r="B28" s="11" t="s">
        <v>41</v>
      </c>
      <c r="C28" s="18" t="s">
        <v>33</v>
      </c>
      <c r="D28" s="36">
        <v>1761.523</v>
      </c>
    </row>
    <row r="29" spans="1:4" ht="15">
      <c r="A29" s="22" t="s">
        <v>49</v>
      </c>
      <c r="B29" s="11" t="s">
        <v>139</v>
      </c>
      <c r="C29" s="18" t="s">
        <v>33</v>
      </c>
      <c r="D29" s="35">
        <v>0</v>
      </c>
    </row>
    <row r="30" spans="1:4" ht="30.75">
      <c r="A30" s="22"/>
      <c r="B30" s="11" t="s">
        <v>131</v>
      </c>
      <c r="C30" s="18" t="s">
        <v>33</v>
      </c>
      <c r="D30" s="35">
        <v>0</v>
      </c>
    </row>
    <row r="31" spans="1:4" ht="15">
      <c r="A31" s="22" t="s">
        <v>50</v>
      </c>
      <c r="B31" s="11" t="s">
        <v>140</v>
      </c>
      <c r="C31" s="18" t="s">
        <v>33</v>
      </c>
      <c r="D31" s="35">
        <v>0</v>
      </c>
    </row>
    <row r="32" spans="1:4" ht="30.75">
      <c r="A32" s="22"/>
      <c r="B32" s="11" t="s">
        <v>131</v>
      </c>
      <c r="C32" s="18" t="s">
        <v>33</v>
      </c>
      <c r="D32" s="35">
        <v>0</v>
      </c>
    </row>
    <row r="33" spans="1:4" ht="30.75">
      <c r="A33" s="22" t="s">
        <v>53</v>
      </c>
      <c r="B33" s="11" t="s">
        <v>42</v>
      </c>
      <c r="C33" s="18" t="s">
        <v>33</v>
      </c>
      <c r="D33" s="35">
        <v>0</v>
      </c>
    </row>
    <row r="34" spans="1:4" ht="60.75" customHeight="1">
      <c r="A34" s="22" t="s">
        <v>55</v>
      </c>
      <c r="B34" s="11" t="s">
        <v>43</v>
      </c>
      <c r="C34" s="18" t="s">
        <v>33</v>
      </c>
      <c r="D34" s="28">
        <v>942.144</v>
      </c>
    </row>
    <row r="35" spans="1:4" ht="30.75">
      <c r="A35" s="22" t="s">
        <v>127</v>
      </c>
      <c r="B35" s="11" t="s">
        <v>45</v>
      </c>
      <c r="C35" s="18" t="s">
        <v>33</v>
      </c>
      <c r="D35" s="35">
        <f>D19-D20</f>
        <v>-185.33399999999983</v>
      </c>
    </row>
    <row r="36" spans="1:4" ht="30.75">
      <c r="A36" s="22" t="s">
        <v>132</v>
      </c>
      <c r="B36" s="11" t="s">
        <v>143</v>
      </c>
      <c r="C36" s="18" t="s">
        <v>33</v>
      </c>
      <c r="D36" s="35">
        <f>D35*0.94</f>
        <v>-174.21395999999984</v>
      </c>
    </row>
    <row r="37" spans="1:4" ht="62.25">
      <c r="A37" s="22" t="s">
        <v>78</v>
      </c>
      <c r="B37" s="11" t="s">
        <v>103</v>
      </c>
      <c r="C37" s="18" t="s">
        <v>33</v>
      </c>
      <c r="D37" s="35">
        <v>0</v>
      </c>
    </row>
    <row r="38" spans="1:4" ht="45" customHeight="1">
      <c r="A38" s="22" t="s">
        <v>79</v>
      </c>
      <c r="B38" s="11" t="s">
        <v>104</v>
      </c>
      <c r="C38" s="18" t="s">
        <v>33</v>
      </c>
      <c r="D38" s="35">
        <v>0</v>
      </c>
    </row>
    <row r="39" spans="1:4" ht="47.25" customHeight="1">
      <c r="A39" s="22" t="s">
        <v>80</v>
      </c>
      <c r="B39" s="11" t="s">
        <v>12</v>
      </c>
      <c r="C39" s="18" t="s">
        <v>33</v>
      </c>
      <c r="D39" s="35">
        <v>0</v>
      </c>
    </row>
    <row r="40" spans="1:4" ht="15">
      <c r="A40" s="22" t="s">
        <v>133</v>
      </c>
      <c r="B40" s="11" t="s">
        <v>134</v>
      </c>
      <c r="C40" s="18" t="s">
        <v>33</v>
      </c>
      <c r="D40" s="35">
        <v>0</v>
      </c>
    </row>
    <row r="41" spans="1:4" ht="15">
      <c r="A41" s="22" t="s">
        <v>82</v>
      </c>
      <c r="B41" s="11" t="s">
        <v>144</v>
      </c>
      <c r="C41" s="18" t="s">
        <v>33</v>
      </c>
      <c r="D41" s="35">
        <v>0</v>
      </c>
    </row>
    <row r="42" spans="1:4" ht="15">
      <c r="A42" s="22" t="s">
        <v>83</v>
      </c>
      <c r="B42" s="11" t="s">
        <v>145</v>
      </c>
      <c r="C42" s="18" t="s">
        <v>33</v>
      </c>
      <c r="D42" s="35">
        <v>0</v>
      </c>
    </row>
    <row r="43" spans="1:4" ht="15">
      <c r="A43" s="22" t="s">
        <v>84</v>
      </c>
      <c r="B43" s="11" t="s">
        <v>146</v>
      </c>
      <c r="C43" s="18" t="s">
        <v>33</v>
      </c>
      <c r="D43" s="35">
        <v>0</v>
      </c>
    </row>
    <row r="44" spans="1:4" ht="15">
      <c r="A44" s="22" t="s">
        <v>85</v>
      </c>
      <c r="B44" s="11" t="s">
        <v>147</v>
      </c>
      <c r="C44" s="18" t="s">
        <v>33</v>
      </c>
      <c r="D44" s="35">
        <v>0</v>
      </c>
    </row>
    <row r="45" spans="1:4" ht="30.75">
      <c r="A45" s="22" t="s">
        <v>135</v>
      </c>
      <c r="B45" s="11" t="s">
        <v>105</v>
      </c>
      <c r="C45" s="18" t="s">
        <v>86</v>
      </c>
      <c r="D45" s="35">
        <v>70.5579</v>
      </c>
    </row>
    <row r="46" spans="1:4" ht="30.75">
      <c r="A46" s="22" t="s">
        <v>136</v>
      </c>
      <c r="B46" s="11" t="s">
        <v>106</v>
      </c>
      <c r="C46" s="18" t="s">
        <v>86</v>
      </c>
      <c r="D46" s="35">
        <v>0</v>
      </c>
    </row>
    <row r="47" spans="1:4" ht="30.75">
      <c r="A47" s="22" t="s">
        <v>137</v>
      </c>
      <c r="B47" s="11" t="s">
        <v>107</v>
      </c>
      <c r="C47" s="18" t="s">
        <v>62</v>
      </c>
      <c r="D47" s="43">
        <v>0</v>
      </c>
    </row>
    <row r="48" spans="1:4" ht="30.75">
      <c r="A48" s="22" t="s">
        <v>160</v>
      </c>
      <c r="B48" s="11" t="s">
        <v>15</v>
      </c>
      <c r="C48" s="18" t="s">
        <v>64</v>
      </c>
      <c r="D48" s="35">
        <v>0</v>
      </c>
    </row>
    <row r="49" spans="1:4" ht="15">
      <c r="A49" s="22"/>
      <c r="B49" s="11" t="s">
        <v>13</v>
      </c>
      <c r="C49" s="18" t="s">
        <v>64</v>
      </c>
      <c r="D49" s="35">
        <v>0</v>
      </c>
    </row>
    <row r="50" spans="1:4" ht="15">
      <c r="A50" s="22"/>
      <c r="B50" s="11" t="s">
        <v>14</v>
      </c>
      <c r="C50" s="18" t="s">
        <v>64</v>
      </c>
      <c r="D50" s="35">
        <v>0</v>
      </c>
    </row>
    <row r="51" spans="1:4" ht="30.75">
      <c r="A51" s="22" t="s">
        <v>161</v>
      </c>
      <c r="B51" s="11" t="s">
        <v>66</v>
      </c>
      <c r="C51" s="18" t="s">
        <v>67</v>
      </c>
      <c r="D51" s="37">
        <v>4</v>
      </c>
    </row>
  </sheetData>
  <sheetProtection/>
  <mergeCells count="11">
    <mergeCell ref="C16:D16"/>
    <mergeCell ref="C10:D10"/>
    <mergeCell ref="C11:D11"/>
    <mergeCell ref="C12:D12"/>
    <mergeCell ref="A6:D6"/>
    <mergeCell ref="A7:D7"/>
    <mergeCell ref="C9:D9"/>
    <mergeCell ref="A5:D5"/>
    <mergeCell ref="C13:D13"/>
    <mergeCell ref="C14:D14"/>
    <mergeCell ref="C15:D15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"/>
  <sheetViews>
    <sheetView zoomScalePageLayoutView="0" workbookViewId="0" topLeftCell="A1">
      <selection activeCell="F10" sqref="F10"/>
    </sheetView>
  </sheetViews>
  <sheetFormatPr defaultColWidth="9.125" defaultRowHeight="12.75"/>
  <cols>
    <col min="1" max="1" width="4.50390625" style="6" customWidth="1"/>
    <col min="2" max="2" width="44.00390625" style="6" customWidth="1"/>
    <col min="3" max="3" width="16.00390625" style="6" customWidth="1"/>
    <col min="4" max="4" width="17.875" style="6" customWidth="1"/>
    <col min="5" max="16384" width="9.125" style="6" customWidth="1"/>
  </cols>
  <sheetData>
    <row r="1" ht="15">
      <c r="D1" s="26" t="s">
        <v>181</v>
      </c>
    </row>
    <row r="2" ht="15">
      <c r="D2" s="26" t="s">
        <v>180</v>
      </c>
    </row>
    <row r="3" ht="15">
      <c r="D3" s="26" t="s">
        <v>210</v>
      </c>
    </row>
    <row r="5" spans="1:12" ht="63.75" customHeight="1">
      <c r="A5" s="55" t="s">
        <v>225</v>
      </c>
      <c r="B5" s="55"/>
      <c r="C5" s="55"/>
      <c r="D5" s="55"/>
      <c r="E5" s="7"/>
      <c r="F5" s="7"/>
      <c r="G5" s="7"/>
      <c r="H5" s="7"/>
      <c r="I5" s="7"/>
      <c r="J5" s="7"/>
      <c r="K5" s="7"/>
      <c r="L5" s="7"/>
    </row>
    <row r="6" spans="1:12" ht="15">
      <c r="A6" s="53" t="s">
        <v>151</v>
      </c>
      <c r="B6" s="53"/>
      <c r="C6" s="53"/>
      <c r="D6" s="53"/>
      <c r="E6" s="7"/>
      <c r="F6" s="7"/>
      <c r="G6" s="7"/>
      <c r="H6" s="7"/>
      <c r="I6" s="7"/>
      <c r="J6" s="7"/>
      <c r="K6" s="7"/>
      <c r="L6" s="7"/>
    </row>
    <row r="7" spans="2:12" ht="15">
      <c r="B7" s="10"/>
      <c r="C7" s="10"/>
      <c r="D7" s="10"/>
      <c r="E7" s="7"/>
      <c r="F7" s="7"/>
      <c r="G7" s="7"/>
      <c r="H7" s="7"/>
      <c r="I7" s="7"/>
      <c r="J7" s="7"/>
      <c r="K7" s="7"/>
      <c r="L7" s="7"/>
    </row>
    <row r="8" spans="1:12" ht="33.75" customHeight="1">
      <c r="A8" s="18" t="s">
        <v>25</v>
      </c>
      <c r="B8" s="18" t="s">
        <v>26</v>
      </c>
      <c r="C8" s="18" t="s">
        <v>27</v>
      </c>
      <c r="D8" s="18" t="s">
        <v>28</v>
      </c>
      <c r="E8" s="7"/>
      <c r="F8" s="7"/>
      <c r="G8" s="7"/>
      <c r="H8" s="7"/>
      <c r="I8" s="7"/>
      <c r="J8" s="7"/>
      <c r="K8" s="7"/>
      <c r="L8" s="7"/>
    </row>
    <row r="9" spans="1:12" ht="30.75">
      <c r="A9" s="22" t="s">
        <v>125</v>
      </c>
      <c r="B9" s="11" t="s">
        <v>175</v>
      </c>
      <c r="C9" s="18" t="s">
        <v>179</v>
      </c>
      <c r="D9" s="44">
        <v>2</v>
      </c>
      <c r="E9" s="8"/>
      <c r="F9" s="8"/>
      <c r="G9" s="8"/>
      <c r="H9" s="8"/>
      <c r="I9" s="8"/>
      <c r="J9" s="8"/>
      <c r="K9" s="8"/>
      <c r="L9" s="8"/>
    </row>
    <row r="10" spans="1:12" ht="62.25">
      <c r="A10" s="22" t="s">
        <v>126</v>
      </c>
      <c r="B10" s="11" t="s">
        <v>178</v>
      </c>
      <c r="C10" s="18" t="s">
        <v>76</v>
      </c>
      <c r="D10" s="44">
        <v>0</v>
      </c>
      <c r="E10" s="9"/>
      <c r="F10" s="9"/>
      <c r="G10" s="9"/>
      <c r="H10" s="9"/>
      <c r="I10" s="9"/>
      <c r="J10" s="9"/>
      <c r="K10" s="9"/>
      <c r="L10" s="9"/>
    </row>
    <row r="11" spans="1:12" ht="30.75">
      <c r="A11" s="22" t="s">
        <v>127</v>
      </c>
      <c r="B11" s="11" t="s">
        <v>177</v>
      </c>
      <c r="C11" s="18" t="s">
        <v>67</v>
      </c>
      <c r="D11" s="44">
        <v>0</v>
      </c>
      <c r="E11" s="9"/>
      <c r="F11" s="9"/>
      <c r="G11" s="9"/>
      <c r="H11" s="9"/>
      <c r="I11" s="9"/>
      <c r="J11" s="9"/>
      <c r="K11" s="9"/>
      <c r="L11" s="9"/>
    </row>
    <row r="12" spans="1:12" ht="30.75">
      <c r="A12" s="22" t="s">
        <v>132</v>
      </c>
      <c r="B12" s="11" t="s">
        <v>182</v>
      </c>
      <c r="C12" s="18" t="s">
        <v>60</v>
      </c>
      <c r="D12" s="44">
        <v>0</v>
      </c>
      <c r="E12" s="9"/>
      <c r="F12" s="9"/>
      <c r="G12" s="9"/>
      <c r="H12" s="9"/>
      <c r="I12" s="9"/>
      <c r="J12" s="9"/>
      <c r="K12" s="9"/>
      <c r="L12" s="9"/>
    </row>
    <row r="13" spans="1:12" ht="78">
      <c r="A13" s="22" t="s">
        <v>132</v>
      </c>
      <c r="B13" s="11" t="s">
        <v>176</v>
      </c>
      <c r="C13" s="18" t="s">
        <v>76</v>
      </c>
      <c r="D13" s="44">
        <v>0</v>
      </c>
      <c r="E13" s="9"/>
      <c r="F13" s="9"/>
      <c r="G13" s="9"/>
      <c r="H13" s="9"/>
      <c r="I13" s="9"/>
      <c r="J13" s="9"/>
      <c r="K13" s="9"/>
      <c r="L13" s="9"/>
    </row>
  </sheetData>
  <sheetProtection/>
  <mergeCells count="2">
    <mergeCell ref="A6:D6"/>
    <mergeCell ref="A5:D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zoomScalePageLayoutView="0" workbookViewId="0" topLeftCell="A1">
      <selection activeCell="A5" sqref="A5:D5"/>
    </sheetView>
  </sheetViews>
  <sheetFormatPr defaultColWidth="9.125" defaultRowHeight="12.75"/>
  <cols>
    <col min="1" max="1" width="4.50390625" style="6" customWidth="1"/>
    <col min="2" max="2" width="44.00390625" style="6" customWidth="1"/>
    <col min="3" max="3" width="16.00390625" style="6" customWidth="1"/>
    <col min="4" max="4" width="17.875" style="6" customWidth="1"/>
    <col min="5" max="16384" width="9.125" style="6" customWidth="1"/>
  </cols>
  <sheetData>
    <row r="1" ht="15">
      <c r="D1" s="26" t="s">
        <v>184</v>
      </c>
    </row>
    <row r="2" ht="15">
      <c r="D2" s="26" t="s">
        <v>180</v>
      </c>
    </row>
    <row r="3" ht="15">
      <c r="D3" s="26" t="s">
        <v>210</v>
      </c>
    </row>
    <row r="5" spans="1:12" ht="63.75" customHeight="1">
      <c r="A5" s="55" t="s">
        <v>225</v>
      </c>
      <c r="B5" s="55"/>
      <c r="C5" s="55"/>
      <c r="D5" s="55"/>
      <c r="E5" s="7"/>
      <c r="F5" s="7"/>
      <c r="G5" s="7"/>
      <c r="H5" s="7"/>
      <c r="I5" s="7"/>
      <c r="J5" s="7"/>
      <c r="K5" s="7"/>
      <c r="L5" s="7"/>
    </row>
    <row r="6" spans="1:12" ht="15">
      <c r="A6" s="53" t="s">
        <v>220</v>
      </c>
      <c r="B6" s="53"/>
      <c r="C6" s="53"/>
      <c r="D6" s="53"/>
      <c r="E6" s="7"/>
      <c r="F6" s="7"/>
      <c r="G6" s="7"/>
      <c r="H6" s="7"/>
      <c r="I6" s="7"/>
      <c r="J6" s="7"/>
      <c r="K6" s="7"/>
      <c r="L6" s="7"/>
    </row>
    <row r="7" spans="2:12" ht="15">
      <c r="B7" s="10"/>
      <c r="C7" s="10"/>
      <c r="D7" s="10"/>
      <c r="E7" s="7"/>
      <c r="F7" s="7"/>
      <c r="G7" s="7"/>
      <c r="H7" s="7"/>
      <c r="I7" s="7"/>
      <c r="J7" s="7"/>
      <c r="K7" s="7"/>
      <c r="L7" s="7"/>
    </row>
    <row r="8" spans="1:12" ht="33.75" customHeight="1">
      <c r="A8" s="18" t="s">
        <v>25</v>
      </c>
      <c r="B8" s="18" t="s">
        <v>26</v>
      </c>
      <c r="C8" s="18" t="s">
        <v>27</v>
      </c>
      <c r="D8" s="18" t="s">
        <v>28</v>
      </c>
      <c r="E8" s="7"/>
      <c r="F8" s="7"/>
      <c r="G8" s="7"/>
      <c r="H8" s="7"/>
      <c r="I8" s="7"/>
      <c r="J8" s="7"/>
      <c r="K8" s="7"/>
      <c r="L8" s="7"/>
    </row>
    <row r="9" spans="1:12" ht="30.75">
      <c r="A9" s="24" t="s">
        <v>125</v>
      </c>
      <c r="B9" s="11" t="s">
        <v>183</v>
      </c>
      <c r="C9" s="18" t="s">
        <v>179</v>
      </c>
      <c r="D9" s="11">
        <v>24</v>
      </c>
      <c r="E9" s="8"/>
      <c r="F9" s="8"/>
      <c r="G9" s="8"/>
      <c r="H9" s="8"/>
      <c r="I9" s="8"/>
      <c r="J9" s="8"/>
      <c r="K9" s="8"/>
      <c r="L9" s="8"/>
    </row>
    <row r="10" spans="1:12" ht="46.5">
      <c r="A10" s="24" t="s">
        <v>126</v>
      </c>
      <c r="B10" s="11" t="s">
        <v>186</v>
      </c>
      <c r="C10" s="18" t="s">
        <v>185</v>
      </c>
      <c r="D10" s="44">
        <v>0</v>
      </c>
      <c r="E10" s="9"/>
      <c r="F10" s="9"/>
      <c r="G10" s="9"/>
      <c r="H10" s="9"/>
      <c r="I10" s="9"/>
      <c r="J10" s="9"/>
      <c r="K10" s="9"/>
      <c r="L10" s="9"/>
    </row>
    <row r="11" spans="1:12" ht="30.75">
      <c r="A11" s="24" t="s">
        <v>127</v>
      </c>
      <c r="B11" s="11" t="s">
        <v>187</v>
      </c>
      <c r="C11" s="18" t="s">
        <v>67</v>
      </c>
      <c r="D11" s="44">
        <v>92</v>
      </c>
      <c r="E11" s="9"/>
      <c r="F11" s="9"/>
      <c r="G11" s="9"/>
      <c r="H11" s="9"/>
      <c r="I11" s="9"/>
      <c r="J11" s="9"/>
      <c r="K11" s="9"/>
      <c r="L11" s="9"/>
    </row>
    <row r="12" spans="1:12" ht="30.75">
      <c r="A12" s="24" t="s">
        <v>132</v>
      </c>
      <c r="B12" s="11" t="s">
        <v>188</v>
      </c>
      <c r="C12" s="18" t="s">
        <v>60</v>
      </c>
      <c r="D12" s="44">
        <v>100</v>
      </c>
      <c r="E12" s="9"/>
      <c r="F12" s="9"/>
      <c r="G12" s="9"/>
      <c r="H12" s="9"/>
      <c r="I12" s="9"/>
      <c r="J12" s="9"/>
      <c r="K12" s="9"/>
      <c r="L12" s="9"/>
    </row>
    <row r="13" spans="1:12" ht="30.75">
      <c r="A13" s="24" t="s">
        <v>133</v>
      </c>
      <c r="B13" s="11" t="s">
        <v>97</v>
      </c>
      <c r="C13" s="18" t="s">
        <v>64</v>
      </c>
      <c r="D13" s="44">
        <v>6</v>
      </c>
      <c r="E13" s="9"/>
      <c r="F13" s="9"/>
      <c r="G13" s="9"/>
      <c r="H13" s="9"/>
      <c r="I13" s="9"/>
      <c r="J13" s="9"/>
      <c r="K13" s="9"/>
      <c r="L13" s="9"/>
    </row>
    <row r="14" spans="1:4" ht="15">
      <c r="A14" s="24" t="s">
        <v>82</v>
      </c>
      <c r="B14" s="11" t="s">
        <v>98</v>
      </c>
      <c r="C14" s="18" t="s">
        <v>64</v>
      </c>
      <c r="D14" s="45">
        <v>6</v>
      </c>
    </row>
    <row r="15" spans="1:4" ht="15">
      <c r="A15" s="24" t="s">
        <v>83</v>
      </c>
      <c r="B15" s="11" t="s">
        <v>99</v>
      </c>
      <c r="C15" s="18" t="s">
        <v>64</v>
      </c>
      <c r="D15" s="45">
        <v>6</v>
      </c>
    </row>
    <row r="16" spans="1:4" ht="15">
      <c r="A16" s="24" t="s">
        <v>84</v>
      </c>
      <c r="B16" s="11" t="s">
        <v>195</v>
      </c>
      <c r="C16" s="18" t="s">
        <v>64</v>
      </c>
      <c r="D16" s="45">
        <v>0</v>
      </c>
    </row>
    <row r="17" spans="1:4" ht="15">
      <c r="A17" s="24"/>
      <c r="B17" s="11" t="s">
        <v>196</v>
      </c>
      <c r="C17" s="18" t="s">
        <v>64</v>
      </c>
      <c r="D17" s="45">
        <v>0</v>
      </c>
    </row>
    <row r="18" spans="1:4" ht="15">
      <c r="A18" s="24"/>
      <c r="B18" s="11" t="s">
        <v>197</v>
      </c>
      <c r="C18" s="18" t="s">
        <v>64</v>
      </c>
      <c r="D18" s="45">
        <v>0</v>
      </c>
    </row>
    <row r="19" spans="1:4" ht="15">
      <c r="A19" s="24" t="s">
        <v>85</v>
      </c>
      <c r="B19" s="11" t="s">
        <v>100</v>
      </c>
      <c r="C19" s="18" t="s">
        <v>64</v>
      </c>
      <c r="D19" s="45">
        <v>0</v>
      </c>
    </row>
    <row r="20" spans="1:4" ht="15">
      <c r="A20" s="24" t="s">
        <v>189</v>
      </c>
      <c r="B20" s="11" t="s">
        <v>101</v>
      </c>
      <c r="C20" s="18" t="s">
        <v>64</v>
      </c>
      <c r="D20" s="45">
        <v>0</v>
      </c>
    </row>
    <row r="21" spans="1:4" ht="69" customHeight="1">
      <c r="A21" s="24" t="s">
        <v>135</v>
      </c>
      <c r="B21" s="11" t="s">
        <v>102</v>
      </c>
      <c r="C21" s="18" t="s">
        <v>64</v>
      </c>
      <c r="D21" s="45">
        <v>5</v>
      </c>
    </row>
    <row r="22" spans="1:4" ht="15">
      <c r="A22" s="24" t="s">
        <v>190</v>
      </c>
      <c r="B22" s="11" t="s">
        <v>98</v>
      </c>
      <c r="C22" s="18" t="s">
        <v>64</v>
      </c>
      <c r="D22" s="45">
        <v>5</v>
      </c>
    </row>
    <row r="23" spans="1:4" ht="15">
      <c r="A23" s="24" t="s">
        <v>191</v>
      </c>
      <c r="B23" s="11" t="s">
        <v>99</v>
      </c>
      <c r="C23" s="18" t="s">
        <v>64</v>
      </c>
      <c r="D23" s="45">
        <v>5</v>
      </c>
    </row>
    <row r="24" spans="1:4" ht="15">
      <c r="A24" s="24" t="s">
        <v>192</v>
      </c>
      <c r="B24" s="11" t="s">
        <v>195</v>
      </c>
      <c r="C24" s="18" t="s">
        <v>64</v>
      </c>
      <c r="D24" s="45">
        <v>0</v>
      </c>
    </row>
    <row r="25" spans="1:4" ht="15">
      <c r="A25" s="24"/>
      <c r="B25" s="11" t="s">
        <v>196</v>
      </c>
      <c r="C25" s="18" t="s">
        <v>64</v>
      </c>
      <c r="D25" s="45">
        <v>0</v>
      </c>
    </row>
    <row r="26" spans="1:4" ht="15">
      <c r="A26" s="24"/>
      <c r="B26" s="11" t="s">
        <v>197</v>
      </c>
      <c r="C26" s="18" t="s">
        <v>64</v>
      </c>
      <c r="D26" s="45">
        <v>0</v>
      </c>
    </row>
    <row r="27" spans="1:4" ht="15">
      <c r="A27" s="24" t="s">
        <v>193</v>
      </c>
      <c r="B27" s="11" t="s">
        <v>100</v>
      </c>
      <c r="C27" s="18" t="s">
        <v>64</v>
      </c>
      <c r="D27" s="45">
        <v>0</v>
      </c>
    </row>
    <row r="28" spans="1:4" ht="15">
      <c r="A28" s="24" t="s">
        <v>194</v>
      </c>
      <c r="B28" s="11" t="s">
        <v>101</v>
      </c>
      <c r="C28" s="18" t="s">
        <v>64</v>
      </c>
      <c r="D28" s="45">
        <v>0</v>
      </c>
    </row>
  </sheetData>
  <sheetProtection/>
  <mergeCells count="2">
    <mergeCell ref="A5:D5"/>
    <mergeCell ref="A6:D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4.50390625" style="6" customWidth="1"/>
    <col min="2" max="2" width="44.875" style="6" customWidth="1"/>
    <col min="3" max="3" width="16.00390625" style="6" customWidth="1"/>
    <col min="4" max="4" width="17.875" style="6" customWidth="1"/>
    <col min="5" max="16384" width="9.125" style="6" customWidth="1"/>
  </cols>
  <sheetData>
    <row r="1" ht="15">
      <c r="D1" s="26" t="s">
        <v>198</v>
      </c>
    </row>
    <row r="2" ht="15">
      <c r="D2" s="26" t="s">
        <v>180</v>
      </c>
    </row>
    <row r="3" ht="15">
      <c r="D3" s="26" t="s">
        <v>210</v>
      </c>
    </row>
    <row r="5" spans="1:12" ht="63.75" customHeight="1">
      <c r="A5" s="55" t="s">
        <v>225</v>
      </c>
      <c r="B5" s="55"/>
      <c r="C5" s="55"/>
      <c r="D5" s="55"/>
      <c r="E5" s="7"/>
      <c r="F5" s="7"/>
      <c r="G5" s="7"/>
      <c r="H5" s="7"/>
      <c r="I5" s="7"/>
      <c r="J5" s="7"/>
      <c r="K5" s="7"/>
      <c r="L5" s="7"/>
    </row>
    <row r="6" spans="1:12" ht="15">
      <c r="A6" s="53" t="s">
        <v>219</v>
      </c>
      <c r="B6" s="53"/>
      <c r="C6" s="53"/>
      <c r="D6" s="53"/>
      <c r="E6" s="7"/>
      <c r="F6" s="7"/>
      <c r="G6" s="7"/>
      <c r="H6" s="7"/>
      <c r="I6" s="7"/>
      <c r="J6" s="7"/>
      <c r="K6" s="7"/>
      <c r="L6" s="7"/>
    </row>
    <row r="7" spans="2:12" ht="15">
      <c r="B7" s="10"/>
      <c r="C7" s="10"/>
      <c r="D7" s="10"/>
      <c r="E7" s="7"/>
      <c r="F7" s="7"/>
      <c r="G7" s="7"/>
      <c r="H7" s="7"/>
      <c r="I7" s="7"/>
      <c r="J7" s="7"/>
      <c r="K7" s="7"/>
      <c r="L7" s="7"/>
    </row>
    <row r="8" spans="1:12" ht="33.75" customHeight="1">
      <c r="A8" s="18" t="s">
        <v>25</v>
      </c>
      <c r="B8" s="18" t="s">
        <v>26</v>
      </c>
      <c r="C8" s="18" t="s">
        <v>27</v>
      </c>
      <c r="D8" s="18" t="s">
        <v>28</v>
      </c>
      <c r="E8" s="7"/>
      <c r="F8" s="7"/>
      <c r="G8" s="7"/>
      <c r="H8" s="7"/>
      <c r="I8" s="7"/>
      <c r="J8" s="7"/>
      <c r="K8" s="7"/>
      <c r="L8" s="7"/>
    </row>
    <row r="9" spans="1:12" ht="46.5">
      <c r="A9" s="24" t="s">
        <v>73</v>
      </c>
      <c r="B9" s="11" t="s">
        <v>108</v>
      </c>
      <c r="C9" s="18" t="s">
        <v>74</v>
      </c>
      <c r="D9" s="14">
        <v>0</v>
      </c>
      <c r="E9" s="8"/>
      <c r="F9" s="8"/>
      <c r="G9" s="8"/>
      <c r="H9" s="8"/>
      <c r="I9" s="8"/>
      <c r="J9" s="8"/>
      <c r="K9" s="8"/>
      <c r="L9" s="8"/>
    </row>
    <row r="10" spans="1:12" ht="46.5">
      <c r="A10" s="24" t="s">
        <v>75</v>
      </c>
      <c r="B10" s="11" t="s">
        <v>109</v>
      </c>
      <c r="C10" s="18" t="s">
        <v>64</v>
      </c>
      <c r="D10" s="14">
        <v>0</v>
      </c>
      <c r="E10" s="9"/>
      <c r="F10" s="9"/>
      <c r="G10" s="9"/>
      <c r="H10" s="9"/>
      <c r="I10" s="9"/>
      <c r="J10" s="9"/>
      <c r="K10" s="9"/>
      <c r="L10" s="9"/>
    </row>
    <row r="11" spans="1:12" ht="15">
      <c r="A11" s="24"/>
      <c r="B11" s="11" t="s">
        <v>110</v>
      </c>
      <c r="C11" s="12" t="s">
        <v>64</v>
      </c>
      <c r="D11" s="14">
        <v>0</v>
      </c>
      <c r="E11" s="9"/>
      <c r="F11" s="9"/>
      <c r="G11" s="9"/>
      <c r="H11" s="9"/>
      <c r="I11" s="9"/>
      <c r="J11" s="9"/>
      <c r="K11" s="9"/>
      <c r="L11" s="9"/>
    </row>
    <row r="12" spans="1:12" ht="15">
      <c r="A12" s="24"/>
      <c r="B12" s="11" t="s">
        <v>111</v>
      </c>
      <c r="C12" s="12" t="s">
        <v>64</v>
      </c>
      <c r="D12" s="14">
        <v>0</v>
      </c>
      <c r="E12" s="9"/>
      <c r="F12" s="9"/>
      <c r="G12" s="9"/>
      <c r="H12" s="9"/>
      <c r="I12" s="9"/>
      <c r="J12" s="9"/>
      <c r="K12" s="9"/>
      <c r="L12" s="9"/>
    </row>
    <row r="13" spans="1:12" ht="15">
      <c r="A13" s="24"/>
      <c r="B13" s="11" t="s">
        <v>112</v>
      </c>
      <c r="C13" s="12" t="s">
        <v>64</v>
      </c>
      <c r="D13" s="14">
        <v>0</v>
      </c>
      <c r="E13" s="9"/>
      <c r="F13" s="9"/>
      <c r="G13" s="9"/>
      <c r="H13" s="9"/>
      <c r="I13" s="9"/>
      <c r="J13" s="9"/>
      <c r="K13" s="9"/>
      <c r="L13" s="9"/>
    </row>
    <row r="14" spans="1:4" ht="15">
      <c r="A14" s="24"/>
      <c r="B14" s="11" t="s">
        <v>113</v>
      </c>
      <c r="C14" s="12" t="s">
        <v>64</v>
      </c>
      <c r="D14" s="14">
        <v>0</v>
      </c>
    </row>
    <row r="15" spans="1:4" ht="15">
      <c r="A15" s="24"/>
      <c r="B15" s="11" t="s">
        <v>114</v>
      </c>
      <c r="C15" s="12" t="s">
        <v>64</v>
      </c>
      <c r="D15" s="14">
        <v>0</v>
      </c>
    </row>
    <row r="16" spans="1:4" ht="15">
      <c r="A16" s="24"/>
      <c r="B16" s="11" t="s">
        <v>115</v>
      </c>
      <c r="C16" s="12" t="s">
        <v>64</v>
      </c>
      <c r="D16" s="14">
        <v>0</v>
      </c>
    </row>
    <row r="17" spans="1:4" ht="15">
      <c r="A17" s="24"/>
      <c r="B17" s="11" t="s">
        <v>116</v>
      </c>
      <c r="C17" s="12" t="s">
        <v>64</v>
      </c>
      <c r="D17" s="14">
        <v>0</v>
      </c>
    </row>
    <row r="18" spans="1:4" ht="108.75">
      <c r="A18" s="24" t="s">
        <v>77</v>
      </c>
      <c r="B18" s="11" t="s">
        <v>117</v>
      </c>
      <c r="C18" s="18" t="s">
        <v>64</v>
      </c>
      <c r="D18" s="14">
        <v>0</v>
      </c>
    </row>
    <row r="19" spans="1:4" ht="15">
      <c r="A19" s="24"/>
      <c r="B19" s="11" t="s">
        <v>110</v>
      </c>
      <c r="C19" s="12" t="s">
        <v>64</v>
      </c>
      <c r="D19" s="14">
        <v>0</v>
      </c>
    </row>
    <row r="20" spans="1:4" ht="15">
      <c r="A20" s="24"/>
      <c r="B20" s="11" t="s">
        <v>111</v>
      </c>
      <c r="C20" s="12" t="s">
        <v>64</v>
      </c>
      <c r="D20" s="14">
        <v>0</v>
      </c>
    </row>
    <row r="21" spans="1:4" ht="15">
      <c r="A21" s="24"/>
      <c r="B21" s="11" t="s">
        <v>112</v>
      </c>
      <c r="C21" s="12" t="s">
        <v>64</v>
      </c>
      <c r="D21" s="14">
        <v>0</v>
      </c>
    </row>
    <row r="22" spans="1:4" ht="15">
      <c r="A22" s="24"/>
      <c r="B22" s="11" t="s">
        <v>113</v>
      </c>
      <c r="C22" s="12" t="s">
        <v>64</v>
      </c>
      <c r="D22" s="14">
        <v>0</v>
      </c>
    </row>
    <row r="23" spans="1:4" ht="15">
      <c r="A23" s="24"/>
      <c r="B23" s="11" t="s">
        <v>114</v>
      </c>
      <c r="C23" s="12" t="s">
        <v>64</v>
      </c>
      <c r="D23" s="14">
        <v>0</v>
      </c>
    </row>
    <row r="24" spans="1:4" ht="15">
      <c r="A24" s="24"/>
      <c r="B24" s="11" t="s">
        <v>115</v>
      </c>
      <c r="C24" s="12" t="s">
        <v>64</v>
      </c>
      <c r="D24" s="14">
        <v>0</v>
      </c>
    </row>
    <row r="25" spans="1:4" ht="15">
      <c r="A25" s="24"/>
      <c r="B25" s="11" t="s">
        <v>116</v>
      </c>
      <c r="C25" s="12" t="s">
        <v>64</v>
      </c>
      <c r="D25" s="14">
        <v>0</v>
      </c>
    </row>
  </sheetData>
  <sheetProtection/>
  <mergeCells count="2">
    <mergeCell ref="A6:D6"/>
    <mergeCell ref="A5:D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4.375" style="2" customWidth="1"/>
    <col min="2" max="2" width="56.375" style="2" customWidth="1"/>
    <col min="3" max="3" width="12.125" style="2" customWidth="1"/>
    <col min="4" max="4" width="16.125" style="2" customWidth="1"/>
    <col min="5" max="16384" width="9.125" style="2" customWidth="1"/>
  </cols>
  <sheetData>
    <row r="1" ht="15">
      <c r="D1" s="26" t="s">
        <v>3</v>
      </c>
    </row>
    <row r="2" ht="15">
      <c r="D2" s="26" t="s">
        <v>180</v>
      </c>
    </row>
    <row r="3" ht="15">
      <c r="D3" s="26" t="s">
        <v>210</v>
      </c>
    </row>
    <row r="6" spans="1:4" s="13" customFormat="1" ht="50.25" customHeight="1">
      <c r="A6" s="54" t="s">
        <v>224</v>
      </c>
      <c r="B6" s="54"/>
      <c r="C6" s="54"/>
      <c r="D6" s="54"/>
    </row>
    <row r="7" spans="1:4" s="13" customFormat="1" ht="15">
      <c r="A7" s="19"/>
      <c r="B7" s="15"/>
      <c r="C7" s="15"/>
      <c r="D7" s="15"/>
    </row>
    <row r="8" spans="1:4" s="13" customFormat="1" ht="32.25" customHeight="1">
      <c r="A8" s="17" t="s">
        <v>25</v>
      </c>
      <c r="B8" s="20" t="s">
        <v>26</v>
      </c>
      <c r="C8" s="20" t="s">
        <v>27</v>
      </c>
      <c r="D8" s="20" t="s">
        <v>28</v>
      </c>
    </row>
    <row r="9" spans="1:4" s="13" customFormat="1" ht="46.5">
      <c r="A9" s="21" t="s">
        <v>125</v>
      </c>
      <c r="B9" s="17" t="s">
        <v>0</v>
      </c>
      <c r="C9" s="20" t="s">
        <v>64</v>
      </c>
      <c r="D9" s="16">
        <v>56</v>
      </c>
    </row>
    <row r="10" spans="1:4" s="13" customFormat="1" ht="46.5">
      <c r="A10" s="21" t="s">
        <v>126</v>
      </c>
      <c r="B10" s="17" t="s">
        <v>1</v>
      </c>
      <c r="C10" s="20" t="s">
        <v>64</v>
      </c>
      <c r="D10" s="16">
        <v>0</v>
      </c>
    </row>
    <row r="11" spans="1:4" s="13" customFormat="1" ht="62.25">
      <c r="A11" s="21" t="s">
        <v>127</v>
      </c>
      <c r="B11" s="17" t="s">
        <v>2</v>
      </c>
      <c r="C11" s="20" t="s">
        <v>64</v>
      </c>
      <c r="D11" s="16">
        <v>0</v>
      </c>
    </row>
    <row r="12" spans="1:4" s="13" customFormat="1" ht="93.75" customHeight="1">
      <c r="A12" s="21" t="s">
        <v>132</v>
      </c>
      <c r="B12" s="21" t="s">
        <v>4</v>
      </c>
      <c r="C12" s="20" t="s">
        <v>29</v>
      </c>
      <c r="D12" s="16">
        <v>0</v>
      </c>
    </row>
    <row r="13" ht="15">
      <c r="A13" s="1"/>
    </row>
  </sheetData>
  <sheetProtection/>
  <mergeCells count="1">
    <mergeCell ref="A6:D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2011-12-23T12:07:10Z</cp:lastPrinted>
  <dcterms:created xsi:type="dcterms:W3CDTF">2010-03-12T06:02:23Z</dcterms:created>
  <dcterms:modified xsi:type="dcterms:W3CDTF">2012-04-18T04:49:54Z</dcterms:modified>
  <cp:category/>
  <cp:version/>
  <cp:contentType/>
  <cp:contentStatus/>
</cp:coreProperties>
</file>