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7524" activeTab="3"/>
  </bookViews>
  <sheets>
    <sheet name="1 тарифы" sheetId="1" r:id="rId1"/>
    <sheet name="2тепло 2012" sheetId="2" r:id="rId2"/>
    <sheet name="4ХВС 2012" sheetId="3" r:id="rId3"/>
    <sheet name="4ВО 2012" sheetId="4" r:id="rId4"/>
  </sheets>
  <definedNames>
    <definedName name="_xlnm.Print_Titles" localSheetId="1">'2тепло 2012'!$18:$18</definedName>
    <definedName name="_xlnm.Print_Titles" localSheetId="3">'4ВО 2012'!$18:$18</definedName>
    <definedName name="_xlnm.Print_Titles" localSheetId="2">'4ХВС 2012'!$18:$18</definedName>
  </definedNames>
  <calcPr fullCalcOnLoad="1"/>
</workbook>
</file>

<file path=xl/sharedStrings.xml><?xml version="1.0" encoding="utf-8"?>
<sst xmlns="http://schemas.openxmlformats.org/spreadsheetml/2006/main" count="579" uniqueCount="225">
  <si>
    <t>Потери тепловой энергии при передаче по тепловым сетям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</si>
  <si>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</si>
  <si>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</si>
  <si>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</si>
  <si>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</si>
  <si>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</si>
  <si>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Приложение № 5</t>
  </si>
  <si>
    <t>на финансирование мероприятий, предусмотренных инвест.программой регулируемой организации по развитиюобъектов по очистке сточных вод</t>
  </si>
  <si>
    <t xml:space="preserve"> - насосных станций</t>
  </si>
  <si>
    <t xml:space="preserve"> - очистных сооружений</t>
  </si>
  <si>
    <t>Количество насосных станций и очистных сооружений, в т.ч.:</t>
  </si>
  <si>
    <t>расходы на отчисления на социальные нужды основного производственного персонала</t>
  </si>
  <si>
    <t xml:space="preserve">  - средневзвешенная стоимость 1 кВт·ч</t>
  </si>
  <si>
    <t xml:space="preserve">  - объем приобретения электрической энергии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</si>
  <si>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</si>
  <si>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</si>
  <si>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</si>
  <si>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</si>
  <si>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</si>
  <si>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</si>
  <si>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</si>
  <si>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</si>
  <si>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</si>
  <si>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</si>
  <si>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</si>
  <si>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</si>
  <si>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</si>
  <si>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</si>
  <si>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</si>
  <si>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</si>
  <si>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</si>
  <si>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</si>
  <si>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</si>
  <si>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</si>
  <si>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</si>
  <si>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</si>
  <si>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</si>
  <si>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</si>
  <si>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</si>
  <si>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</si>
  <si>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</si>
  <si>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</si>
  <si>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</si>
  <si>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</si>
  <si>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</si>
  <si>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</si>
  <si>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</si>
  <si>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</si>
  <si>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</si>
  <si>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</si>
  <si>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</si>
  <si>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</si>
  <si>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</si>
  <si>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</si>
  <si>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</si>
  <si>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</si>
  <si>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</si>
  <si>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</si>
  <si>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</si>
  <si>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</si>
  <si>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</si>
  <si>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</si>
  <si>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</si>
  <si>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</si>
  <si>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</si>
  <si>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</si>
  <si>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</si>
  <si>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</si>
  <si>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</si>
  <si>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4.2.</t>
  </si>
  <si>
    <t>4.3.</t>
  </si>
  <si>
    <t>Приложение № 2</t>
  </si>
  <si>
    <t>5.1.</t>
  </si>
  <si>
    <t>5.2.</t>
  </si>
  <si>
    <t>5.3.</t>
  </si>
  <si>
    <t>5.4.</t>
  </si>
  <si>
    <t>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</si>
  <si>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тыс. куб. м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</si>
  <si>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</si>
  <si>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</si>
  <si>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</si>
  <si>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</si>
  <si>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</si>
  <si>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</si>
  <si>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</si>
  <si>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</si>
  <si>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</si>
  <si>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на финансирование мероприятий, предусмотренных инвестиционной программой регулируемой организации по развитию системы водоотведения и объектов по очистке сточных вод</t>
  </si>
  <si>
    <t xml:space="preserve">на финансирование мероприятий, предусмотренных инвестиционной программой регулируемой организации по развитию системы водоотведения 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</si>
  <si>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</si>
  <si>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</si>
  <si>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</si>
  <si>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</si>
  <si>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</si>
  <si>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</si>
  <si>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</si>
  <si>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</si>
  <si>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</si>
  <si>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</si>
  <si>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</si>
  <si>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</si>
  <si>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</si>
  <si>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</si>
  <si>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</si>
  <si>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</si>
  <si>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</si>
  <si>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</si>
  <si>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</si>
  <si>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</si>
  <si>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</si>
  <si>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</si>
  <si>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</si>
  <si>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</si>
  <si>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</si>
  <si>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</si>
  <si>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</si>
  <si>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</si>
  <si>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</si>
  <si>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</si>
  <si>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</si>
  <si>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</si>
  <si>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</si>
  <si>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2"/>
        <rFont val="Times New Roman"/>
        <family val="1"/>
      </rPr>
      <t>в том числе:</t>
    </r>
  </si>
  <si>
    <t>в сфере водоотведения и (или) очистки сточных вод</t>
  </si>
  <si>
    <t>в сфере холодного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</si>
  <si>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</si>
  <si>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</si>
  <si>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</si>
  <si>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в т.ч. по каждому виду топлива:</t>
  </si>
  <si>
    <t>расходы на топливо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</si>
  <si>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</si>
  <si>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</si>
  <si>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</si>
  <si>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</si>
  <si>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</si>
  <si>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</si>
  <si>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</si>
  <si>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</si>
  <si>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</si>
  <si>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</si>
  <si>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</si>
  <si>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</si>
  <si>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</si>
  <si>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</si>
  <si>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</si>
  <si>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</si>
  <si>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</si>
  <si>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</si>
  <si>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</si>
  <si>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Приложение № 1</t>
  </si>
  <si>
    <t>к Приказу КГРЦТ НАО</t>
  </si>
  <si>
    <t>Наименование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</si>
  <si>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</si>
  <si>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</si>
  <si>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</si>
  <si>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</si>
  <si>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</si>
  <si>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</si>
  <si>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навигация</t>
  </si>
  <si>
    <t>МУП "Амдермасервис"</t>
  </si>
  <si>
    <t>МО "Поселок Амдерма"</t>
  </si>
  <si>
    <t>8-818-57-23-719</t>
  </si>
  <si>
    <t>8300140074/830001001</t>
  </si>
  <si>
    <t>п.Амдерма, Центральная,9</t>
  </si>
  <si>
    <t>-</t>
  </si>
  <si>
    <t>Количество скважин (открытый водоем - озеро)</t>
  </si>
  <si>
    <t>Объем отпущенной потребителям холод. воды, в т.ч.:</t>
  </si>
  <si>
    <t>№ 20 от 30.03.2010</t>
  </si>
  <si>
    <t>2012 год (план)</t>
  </si>
  <si>
    <t>Обертенюк Е.М.</t>
  </si>
  <si>
    <t>Информация о ценах (тарифах) на регулируемые товары и услуги и надбавках к этим ценам (тарифам)</t>
  </si>
  <si>
    <t>(наименование организации)</t>
  </si>
  <si>
    <t>на 2012 год</t>
  </si>
  <si>
    <t>Един. изм.</t>
  </si>
  <si>
    <t>Величина установленного тарифа (надбавки)</t>
  </si>
  <si>
    <t>Тарифы на тепловую энергию</t>
  </si>
  <si>
    <t>1.1.</t>
  </si>
  <si>
    <t>- потребители, оплачивающие производство и передачу тепловой энергии</t>
  </si>
  <si>
    <t>1.1.1.</t>
  </si>
  <si>
    <t>одноставочный тариф (без учета НДС)</t>
  </si>
  <si>
    <t>руб./Гкал</t>
  </si>
  <si>
    <t>Комитет по государственному регулированию цен Ненецкого автономного округа</t>
  </si>
  <si>
    <t>с 01.01.2012 по 30.06.2012</t>
  </si>
  <si>
    <t>1.1.2.</t>
  </si>
  <si>
    <t xml:space="preserve">с 01.07.2012 по 31.08.2012 </t>
  </si>
  <si>
    <t xml:space="preserve">с 01.09.2012 по 31.12.2012 </t>
  </si>
  <si>
    <t>1.2.</t>
  </si>
  <si>
    <t>- население</t>
  </si>
  <si>
    <t>1.2.1.</t>
  </si>
  <si>
    <t>одноставочный тариф (с учетом НДС)</t>
  </si>
  <si>
    <t>1.2.2.</t>
  </si>
  <si>
    <t>2.1.1.</t>
  </si>
  <si>
    <t>Приказ № 44 от 29.11.2011</t>
  </si>
  <si>
    <t>2.1.2.</t>
  </si>
  <si>
    <t>2.1.3.</t>
  </si>
  <si>
    <t>- прочие потребители</t>
  </si>
  <si>
    <t>2.2.1.</t>
  </si>
  <si>
    <t>2.2.2.</t>
  </si>
  <si>
    <t>2.2.3.</t>
  </si>
  <si>
    <t>Тарифы на холодную воду</t>
  </si>
  <si>
    <t>3.1.</t>
  </si>
  <si>
    <t>3.1.1.</t>
  </si>
  <si>
    <t>руб./куб. метр холодной воды</t>
  </si>
  <si>
    <t>3.1.2.</t>
  </si>
  <si>
    <t>3.1.3.</t>
  </si>
  <si>
    <t>3.2.</t>
  </si>
  <si>
    <t>3.2.1.</t>
  </si>
  <si>
    <t>3.2.2.</t>
  </si>
  <si>
    <t>Тарифы на водоотведение</t>
  </si>
  <si>
    <t>4.1.1.</t>
  </si>
  <si>
    <t>руб./куб. метр отводимых сточных  вод</t>
  </si>
  <si>
    <t>4.1.2.</t>
  </si>
  <si>
    <t>4.1.3.</t>
  </si>
  <si>
    <t>4.2.1.</t>
  </si>
  <si>
    <t>4.2.2.</t>
  </si>
  <si>
    <t>4.2.3.</t>
  </si>
  <si>
    <t>Тарифы на теплоноситель</t>
  </si>
  <si>
    <t>руб./куб. метр теплоносителя</t>
  </si>
  <si>
    <t xml:space="preserve">с 01.07.2012 по 31.12.2012 </t>
  </si>
  <si>
    <t>Приказ № 48 от 02.12.2011</t>
  </si>
  <si>
    <t>Общественно-политическая газета "Няръяна-Вындер" № 138 от 10.12.2011</t>
  </si>
  <si>
    <t>Общественно-политическая газета "Няръяна-Вындер" № 138 от 10.12.2011, № 144 от 24.12.2011</t>
  </si>
  <si>
    <t xml:space="preserve">Приказ № 44 от 29.11.2011, № 54 от 15.12.2011 </t>
  </si>
  <si>
    <t xml:space="preserve">Приказ № 51 от 02.11.2011, № 54 от 15.12.2011 </t>
  </si>
  <si>
    <t xml:space="preserve"> - объем приобретения (дизтопливо)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</si>
</sst>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"/>
    <numFmt numFmtId="186" formatCode="0.000"/>
    <numFmt numFmtId="187" formatCode="0.00000"/>
    <numFmt numFmtId="188" formatCode="0.000000"/>
    <numFmt numFmtId="189" formatCode="#,##0.000"/>
    <numFmt numFmtId="190" formatCode="#,##0.0"/>
    <numFmt numFmtId="191" formatCode="#,##0.0000"/>
    <numFmt numFmtId="192" formatCode="#,##0.00000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10" xfId="53" applyFont="1" applyBorder="1" applyAlignment="1">
      <alignment horizontal="centerContinuous" vertical="center" wrapText="1"/>
      <protection/>
    </xf>
    <xf numFmtId="0" fontId="6" fillId="0" borderId="10" xfId="53" applyFont="1" applyBorder="1" applyAlignment="1">
      <alignment horizontal="centerContinuous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4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0" xfId="54" applyFont="1" applyAlignment="1">
      <alignment horizontal="right"/>
      <protection/>
    </xf>
    <xf numFmtId="18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4" fontId="1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84" fontId="8" fillId="0" borderId="0" xfId="0" applyNumberFormat="1" applyFont="1" applyAlignment="1">
      <alignment/>
    </xf>
    <xf numFmtId="4" fontId="1" fillId="0" borderId="0" xfId="54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 wrapText="1"/>
    </xf>
    <xf numFmtId="190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191" fontId="1" fillId="0" borderId="11" xfId="0" applyNumberFormat="1" applyFont="1" applyFill="1" applyBorder="1" applyAlignment="1">
      <alignment wrapText="1"/>
    </xf>
    <xf numFmtId="186" fontId="0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4" fontId="1" fillId="0" borderId="0" xfId="54" applyNumberFormat="1" applyFont="1" applyFill="1" applyAlignment="1">
      <alignment horizontal="right"/>
      <protection/>
    </xf>
    <xf numFmtId="0" fontId="1" fillId="0" borderId="0" xfId="54" applyFont="1" applyFill="1" applyAlignment="1">
      <alignment horizontal="right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84" fontId="9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89" fontId="1" fillId="0" borderId="11" xfId="0" applyNumberFormat="1" applyFont="1" applyFill="1" applyBorder="1" applyAlignment="1">
      <alignment wrapText="1"/>
    </xf>
    <xf numFmtId="0" fontId="1" fillId="0" borderId="0" xfId="53" applyFont="1" applyBorder="1" applyAlignment="1">
      <alignment horizontal="center" wrapText="1"/>
      <protection/>
    </xf>
    <xf numFmtId="0" fontId="1" fillId="0" borderId="0" xfId="54" applyFont="1" applyBorder="1">
      <alignment/>
      <protection/>
    </xf>
    <xf numFmtId="0" fontId="7" fillId="0" borderId="0" xfId="53" applyFont="1" applyBorder="1" applyAlignment="1">
      <alignment horizontal="centerContinuous" vertical="center" wrapText="1"/>
      <protection/>
    </xf>
    <xf numFmtId="0" fontId="6" fillId="0" borderId="0" xfId="53" applyFont="1" applyBorder="1" applyAlignment="1">
      <alignment horizontal="centerContinuous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0" borderId="0" xfId="54" applyFont="1" applyBorder="1">
      <alignment/>
      <protection/>
    </xf>
    <xf numFmtId="49" fontId="1" fillId="0" borderId="11" xfId="53" applyNumberFormat="1" applyFont="1" applyBorder="1" applyAlignment="1">
      <alignment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4" fontId="1" fillId="0" borderId="11" xfId="53" applyNumberFormat="1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center" wrapText="1"/>
      <protection/>
    </xf>
    <xf numFmtId="0" fontId="5" fillId="0" borderId="11" xfId="54" applyFont="1" applyBorder="1">
      <alignment/>
      <protection/>
    </xf>
    <xf numFmtId="0" fontId="5" fillId="0" borderId="0" xfId="54" applyFont="1">
      <alignment/>
      <protection/>
    </xf>
    <xf numFmtId="4" fontId="13" fillId="0" borderId="11" xfId="53" applyNumberFormat="1" applyFont="1" applyFill="1" applyBorder="1" applyAlignment="1" applyProtection="1">
      <alignment horizontal="center" vertical="center"/>
      <protection locked="0"/>
    </xf>
    <xf numFmtId="0" fontId="13" fillId="0" borderId="12" xfId="53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Border="1" applyAlignment="1">
      <alignment vertical="center"/>
      <protection/>
    </xf>
    <xf numFmtId="0" fontId="5" fillId="0" borderId="0" xfId="54" applyFont="1" applyBorder="1">
      <alignment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2" fontId="0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AODMFKT (просмотрен)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14" sqref="B14"/>
    </sheetView>
  </sheetViews>
  <sheetFormatPr defaultColWidth="9.125" defaultRowHeight="12.75"/>
  <cols>
    <col min="1" max="1" width="6.50390625" style="66" customWidth="1"/>
    <col min="2" max="2" width="29.375" style="66" customWidth="1"/>
    <col min="3" max="3" width="11.50390625" style="66" customWidth="1"/>
    <col min="4" max="4" width="16.875" style="66" customWidth="1"/>
    <col min="5" max="5" width="24.375" style="66" customWidth="1"/>
    <col min="6" max="6" width="14.625" style="66" customWidth="1"/>
    <col min="7" max="7" width="14.00390625" style="66" customWidth="1"/>
    <col min="8" max="8" width="20.00390625" style="66" customWidth="1"/>
    <col min="9" max="16384" width="9.125" style="70" customWidth="1"/>
  </cols>
  <sheetData>
    <row r="1" ht="15">
      <c r="H1" s="17" t="s">
        <v>149</v>
      </c>
    </row>
    <row r="2" ht="15">
      <c r="H2" s="17" t="s">
        <v>150</v>
      </c>
    </row>
    <row r="3" ht="15">
      <c r="H3" s="17" t="s">
        <v>167</v>
      </c>
    </row>
    <row r="5" spans="1:8" ht="15">
      <c r="A5" s="75" t="s">
        <v>170</v>
      </c>
      <c r="B5" s="75"/>
      <c r="C5" s="75"/>
      <c r="D5" s="75"/>
      <c r="E5" s="75"/>
      <c r="F5" s="75"/>
      <c r="G5" s="75"/>
      <c r="H5" s="75"/>
    </row>
    <row r="6" spans="1:8" s="51" customFormat="1" ht="15">
      <c r="A6" s="50"/>
      <c r="B6" s="50"/>
      <c r="C6" s="50"/>
      <c r="D6" s="76" t="s">
        <v>159</v>
      </c>
      <c r="E6" s="76"/>
      <c r="F6" s="50"/>
      <c r="G6" s="50"/>
      <c r="H6" s="50"/>
    </row>
    <row r="7" spans="1:8" s="51" customFormat="1" ht="15">
      <c r="A7" s="50"/>
      <c r="B7" s="50"/>
      <c r="C7" s="50"/>
      <c r="D7" s="77" t="s">
        <v>171</v>
      </c>
      <c r="E7" s="77"/>
      <c r="F7" s="50"/>
      <c r="G7" s="50"/>
      <c r="H7" s="50"/>
    </row>
    <row r="8" spans="1:7" ht="12.75" customHeight="1">
      <c r="A8" s="52"/>
      <c r="B8" s="52"/>
      <c r="C8" s="52"/>
      <c r="D8" s="78" t="s">
        <v>172</v>
      </c>
      <c r="E8" s="78"/>
      <c r="F8" s="53"/>
      <c r="G8" s="70"/>
    </row>
    <row r="9" spans="1:6" ht="9" customHeight="1">
      <c r="A9" s="6"/>
      <c r="B9" s="6"/>
      <c r="C9" s="6"/>
      <c r="D9" s="50"/>
      <c r="E9" s="50"/>
      <c r="F9" s="7"/>
    </row>
    <row r="10" spans="1:8" ht="78.75" customHeight="1">
      <c r="A10" s="8" t="s">
        <v>20</v>
      </c>
      <c r="B10" s="8" t="s">
        <v>151</v>
      </c>
      <c r="C10" s="8" t="s">
        <v>173</v>
      </c>
      <c r="D10" s="8" t="s">
        <v>174</v>
      </c>
      <c r="E10" s="8" t="s">
        <v>152</v>
      </c>
      <c r="F10" s="8" t="s">
        <v>153</v>
      </c>
      <c r="G10" s="8" t="s">
        <v>154</v>
      </c>
      <c r="H10" s="8" t="s">
        <v>155</v>
      </c>
    </row>
    <row r="11" spans="1:8" s="58" customFormat="1" ht="15" customHeight="1">
      <c r="A11" s="54" t="s">
        <v>99</v>
      </c>
      <c r="B11" s="55" t="s">
        <v>175</v>
      </c>
      <c r="C11" s="56"/>
      <c r="D11" s="54"/>
      <c r="E11" s="54"/>
      <c r="F11" s="54"/>
      <c r="G11" s="54"/>
      <c r="H11" s="57"/>
    </row>
    <row r="12" spans="1:8" ht="15">
      <c r="A12" s="8" t="s">
        <v>176</v>
      </c>
      <c r="B12" s="69" t="s">
        <v>177</v>
      </c>
      <c r="C12" s="65"/>
      <c r="D12" s="65"/>
      <c r="E12" s="65"/>
      <c r="F12" s="65"/>
      <c r="G12" s="65"/>
      <c r="H12" s="65"/>
    </row>
    <row r="13" spans="1:8" ht="41.25" customHeight="1">
      <c r="A13" s="60" t="s">
        <v>178</v>
      </c>
      <c r="B13" s="59" t="s">
        <v>179</v>
      </c>
      <c r="C13" s="74" t="s">
        <v>180</v>
      </c>
      <c r="D13" s="61">
        <v>12273</v>
      </c>
      <c r="E13" s="74" t="s">
        <v>181</v>
      </c>
      <c r="F13" s="74" t="s">
        <v>219</v>
      </c>
      <c r="G13" s="8" t="s">
        <v>182</v>
      </c>
      <c r="H13" s="74" t="s">
        <v>220</v>
      </c>
    </row>
    <row r="14" spans="1:8" ht="39.75" customHeight="1">
      <c r="A14" s="8" t="s">
        <v>183</v>
      </c>
      <c r="B14" s="59" t="s">
        <v>179</v>
      </c>
      <c r="C14" s="74"/>
      <c r="D14" s="61">
        <v>12900</v>
      </c>
      <c r="E14" s="74"/>
      <c r="F14" s="74"/>
      <c r="G14" s="8" t="s">
        <v>218</v>
      </c>
      <c r="H14" s="74"/>
    </row>
    <row r="15" spans="1:8" ht="15">
      <c r="A15" s="8" t="s">
        <v>186</v>
      </c>
      <c r="B15" s="59" t="s">
        <v>187</v>
      </c>
      <c r="C15" s="8"/>
      <c r="D15" s="61"/>
      <c r="E15" s="8"/>
      <c r="F15" s="8"/>
      <c r="G15" s="8"/>
      <c r="H15" s="8"/>
    </row>
    <row r="16" spans="1:8" ht="41.25" customHeight="1">
      <c r="A16" s="8" t="s">
        <v>188</v>
      </c>
      <c r="B16" s="59" t="s">
        <v>189</v>
      </c>
      <c r="C16" s="74" t="s">
        <v>180</v>
      </c>
      <c r="D16" s="61">
        <v>1100</v>
      </c>
      <c r="E16" s="74" t="s">
        <v>181</v>
      </c>
      <c r="F16" s="74" t="s">
        <v>219</v>
      </c>
      <c r="G16" s="8" t="s">
        <v>182</v>
      </c>
      <c r="H16" s="74" t="s">
        <v>220</v>
      </c>
    </row>
    <row r="17" spans="1:8" ht="39" customHeight="1">
      <c r="A17" s="8" t="s">
        <v>190</v>
      </c>
      <c r="B17" s="59" t="s">
        <v>189</v>
      </c>
      <c r="C17" s="74"/>
      <c r="D17" s="61">
        <v>1100</v>
      </c>
      <c r="E17" s="74"/>
      <c r="F17" s="74"/>
      <c r="G17" s="8" t="s">
        <v>218</v>
      </c>
      <c r="H17" s="74"/>
    </row>
    <row r="18" spans="1:8" s="58" customFormat="1" ht="15">
      <c r="A18" s="57" t="s">
        <v>100</v>
      </c>
      <c r="B18" s="63" t="s">
        <v>199</v>
      </c>
      <c r="C18" s="54"/>
      <c r="D18" s="67"/>
      <c r="E18" s="54"/>
      <c r="F18" s="54"/>
      <c r="G18" s="57"/>
      <c r="H18" s="57"/>
    </row>
    <row r="19" spans="1:8" ht="15">
      <c r="A19" s="8" t="s">
        <v>25</v>
      </c>
      <c r="B19" s="59" t="s">
        <v>187</v>
      </c>
      <c r="C19" s="65"/>
      <c r="D19" s="65"/>
      <c r="E19" s="65"/>
      <c r="F19" s="65"/>
      <c r="G19" s="65"/>
      <c r="H19" s="65"/>
    </row>
    <row r="20" spans="1:8" ht="30.75">
      <c r="A20" s="8" t="s">
        <v>191</v>
      </c>
      <c r="B20" s="59" t="s">
        <v>189</v>
      </c>
      <c r="C20" s="71" t="s">
        <v>202</v>
      </c>
      <c r="D20" s="61">
        <v>135</v>
      </c>
      <c r="E20" s="71" t="s">
        <v>181</v>
      </c>
      <c r="F20" s="74" t="s">
        <v>222</v>
      </c>
      <c r="G20" s="8" t="s">
        <v>182</v>
      </c>
      <c r="H20" s="74" t="s">
        <v>221</v>
      </c>
    </row>
    <row r="21" spans="1:8" ht="30.75">
      <c r="A21" s="8" t="s">
        <v>193</v>
      </c>
      <c r="B21" s="59" t="s">
        <v>189</v>
      </c>
      <c r="C21" s="72"/>
      <c r="D21" s="61">
        <v>150</v>
      </c>
      <c r="E21" s="72"/>
      <c r="F21" s="74"/>
      <c r="G21" s="8" t="s">
        <v>184</v>
      </c>
      <c r="H21" s="74"/>
    </row>
    <row r="22" spans="1:8" ht="30.75">
      <c r="A22" s="8" t="s">
        <v>194</v>
      </c>
      <c r="B22" s="59" t="s">
        <v>189</v>
      </c>
      <c r="C22" s="73"/>
      <c r="D22" s="61">
        <v>150</v>
      </c>
      <c r="E22" s="73"/>
      <c r="F22" s="74"/>
      <c r="G22" s="8" t="s">
        <v>185</v>
      </c>
      <c r="H22" s="74"/>
    </row>
    <row r="23" spans="1:8" ht="15">
      <c r="A23" s="8" t="s">
        <v>26</v>
      </c>
      <c r="B23" s="59" t="s">
        <v>195</v>
      </c>
      <c r="C23" s="62"/>
      <c r="E23" s="62"/>
      <c r="F23" s="8"/>
      <c r="G23" s="8"/>
      <c r="H23" s="8"/>
    </row>
    <row r="24" spans="1:8" ht="30.75" customHeight="1">
      <c r="A24" s="8" t="s">
        <v>196</v>
      </c>
      <c r="B24" s="59" t="s">
        <v>179</v>
      </c>
      <c r="C24" s="71" t="s">
        <v>202</v>
      </c>
      <c r="D24" s="61">
        <v>557</v>
      </c>
      <c r="E24" s="71" t="s">
        <v>181</v>
      </c>
      <c r="F24" s="74" t="s">
        <v>222</v>
      </c>
      <c r="G24" s="8" t="s">
        <v>182</v>
      </c>
      <c r="H24" s="74" t="s">
        <v>221</v>
      </c>
    </row>
    <row r="25" spans="1:8" ht="30.75">
      <c r="A25" s="8" t="s">
        <v>197</v>
      </c>
      <c r="B25" s="59" t="s">
        <v>179</v>
      </c>
      <c r="C25" s="72"/>
      <c r="D25" s="61">
        <v>590</v>
      </c>
      <c r="E25" s="72"/>
      <c r="F25" s="74"/>
      <c r="G25" s="8" t="s">
        <v>184</v>
      </c>
      <c r="H25" s="74"/>
    </row>
    <row r="26" spans="1:8" ht="30.75">
      <c r="A26" s="8" t="s">
        <v>198</v>
      </c>
      <c r="B26" s="59" t="s">
        <v>179</v>
      </c>
      <c r="C26" s="73"/>
      <c r="D26" s="61">
        <v>622</v>
      </c>
      <c r="E26" s="72"/>
      <c r="F26" s="74"/>
      <c r="G26" s="8" t="s">
        <v>185</v>
      </c>
      <c r="H26" s="74"/>
    </row>
    <row r="27" spans="1:8" s="58" customFormat="1" ht="15">
      <c r="A27" s="54" t="s">
        <v>101</v>
      </c>
      <c r="B27" s="68" t="s">
        <v>208</v>
      </c>
      <c r="C27" s="64"/>
      <c r="D27" s="67"/>
      <c r="E27" s="54"/>
      <c r="F27" s="54"/>
      <c r="G27" s="57"/>
      <c r="H27" s="57"/>
    </row>
    <row r="28" spans="1:8" ht="15">
      <c r="A28" s="8" t="s">
        <v>200</v>
      </c>
      <c r="B28" s="59" t="s">
        <v>187</v>
      </c>
      <c r="C28" s="65"/>
      <c r="D28" s="65"/>
      <c r="E28" s="65"/>
      <c r="F28" s="65"/>
      <c r="G28" s="65"/>
      <c r="H28" s="65"/>
    </row>
    <row r="29" spans="1:8" ht="30.75" customHeight="1">
      <c r="A29" s="60" t="s">
        <v>201</v>
      </c>
      <c r="B29" s="59" t="s">
        <v>189</v>
      </c>
      <c r="C29" s="71" t="s">
        <v>210</v>
      </c>
      <c r="D29" s="61">
        <v>14.02</v>
      </c>
      <c r="E29" s="71" t="s">
        <v>181</v>
      </c>
      <c r="F29" s="74" t="s">
        <v>192</v>
      </c>
      <c r="G29" s="8" t="s">
        <v>182</v>
      </c>
      <c r="H29" s="74" t="s">
        <v>220</v>
      </c>
    </row>
    <row r="30" spans="1:8" ht="30.75">
      <c r="A30" s="8" t="s">
        <v>203</v>
      </c>
      <c r="B30" s="59" t="s">
        <v>189</v>
      </c>
      <c r="C30" s="72"/>
      <c r="D30" s="61">
        <v>14.86</v>
      </c>
      <c r="E30" s="72"/>
      <c r="F30" s="74"/>
      <c r="G30" s="8" t="s">
        <v>184</v>
      </c>
      <c r="H30" s="74"/>
    </row>
    <row r="31" spans="1:8" ht="30.75">
      <c r="A31" s="8" t="s">
        <v>204</v>
      </c>
      <c r="B31" s="59" t="s">
        <v>189</v>
      </c>
      <c r="C31" s="73"/>
      <c r="D31" s="61">
        <v>15.66</v>
      </c>
      <c r="E31" s="73"/>
      <c r="F31" s="74"/>
      <c r="G31" s="8" t="s">
        <v>185</v>
      </c>
      <c r="H31" s="74"/>
    </row>
    <row r="32" spans="1:8" ht="15">
      <c r="A32" s="8" t="s">
        <v>205</v>
      </c>
      <c r="B32" s="59" t="s">
        <v>195</v>
      </c>
      <c r="C32" s="62"/>
      <c r="E32" s="62"/>
      <c r="F32" s="8"/>
      <c r="G32" s="8"/>
      <c r="H32" s="8"/>
    </row>
    <row r="33" spans="1:8" ht="30.75" customHeight="1">
      <c r="A33" s="8" t="s">
        <v>206</v>
      </c>
      <c r="B33" s="59" t="s">
        <v>179</v>
      </c>
      <c r="C33" s="71" t="s">
        <v>210</v>
      </c>
      <c r="D33" s="61">
        <v>11.88</v>
      </c>
      <c r="E33" s="71" t="s">
        <v>181</v>
      </c>
      <c r="F33" s="74" t="s">
        <v>192</v>
      </c>
      <c r="G33" s="8" t="s">
        <v>182</v>
      </c>
      <c r="H33" s="74" t="s">
        <v>220</v>
      </c>
    </row>
    <row r="34" spans="1:8" ht="30.75">
      <c r="A34" s="8" t="s">
        <v>207</v>
      </c>
      <c r="B34" s="59" t="s">
        <v>179</v>
      </c>
      <c r="C34" s="72"/>
      <c r="D34" s="61">
        <v>12.59</v>
      </c>
      <c r="E34" s="72"/>
      <c r="F34" s="74"/>
      <c r="G34" s="8" t="s">
        <v>184</v>
      </c>
      <c r="H34" s="74"/>
    </row>
    <row r="35" spans="1:8" ht="30.75">
      <c r="A35" s="8" t="s">
        <v>215</v>
      </c>
      <c r="B35" s="59" t="s">
        <v>179</v>
      </c>
      <c r="C35" s="73"/>
      <c r="D35" s="61">
        <v>13.27</v>
      </c>
      <c r="E35" s="73"/>
      <c r="F35" s="74"/>
      <c r="G35" s="8" t="s">
        <v>185</v>
      </c>
      <c r="H35" s="74"/>
    </row>
    <row r="36" spans="1:8" s="58" customFormat="1" ht="15">
      <c r="A36" s="54" t="s">
        <v>106</v>
      </c>
      <c r="B36" s="68" t="s">
        <v>216</v>
      </c>
      <c r="C36" s="64"/>
      <c r="D36" s="67"/>
      <c r="E36" s="54"/>
      <c r="F36" s="54"/>
      <c r="G36" s="57"/>
      <c r="H36" s="57"/>
    </row>
    <row r="37" spans="1:8" ht="15">
      <c r="A37" s="8" t="s">
        <v>68</v>
      </c>
      <c r="B37" s="59" t="s">
        <v>187</v>
      </c>
      <c r="C37" s="65"/>
      <c r="D37" s="65"/>
      <c r="E37" s="65"/>
      <c r="F37" s="65"/>
      <c r="G37" s="65"/>
      <c r="H37" s="65"/>
    </row>
    <row r="38" spans="1:8" ht="31.5" customHeight="1">
      <c r="A38" s="60" t="s">
        <v>209</v>
      </c>
      <c r="B38" s="59" t="s">
        <v>189</v>
      </c>
      <c r="C38" s="71" t="s">
        <v>217</v>
      </c>
      <c r="D38" s="61">
        <v>135</v>
      </c>
      <c r="E38" s="71" t="s">
        <v>181</v>
      </c>
      <c r="F38" s="74" t="s">
        <v>223</v>
      </c>
      <c r="G38" s="8" t="s">
        <v>182</v>
      </c>
      <c r="H38" s="74" t="s">
        <v>221</v>
      </c>
    </row>
    <row r="39" spans="1:8" ht="30.75">
      <c r="A39" s="8" t="s">
        <v>211</v>
      </c>
      <c r="B39" s="59" t="s">
        <v>189</v>
      </c>
      <c r="C39" s="72"/>
      <c r="D39" s="61">
        <v>150</v>
      </c>
      <c r="E39" s="72"/>
      <c r="F39" s="74"/>
      <c r="G39" s="8" t="s">
        <v>184</v>
      </c>
      <c r="H39" s="74"/>
    </row>
    <row r="40" spans="1:8" ht="30.75">
      <c r="A40" s="8" t="s">
        <v>212</v>
      </c>
      <c r="B40" s="59" t="s">
        <v>189</v>
      </c>
      <c r="C40" s="73"/>
      <c r="D40" s="61">
        <v>150</v>
      </c>
      <c r="E40" s="73"/>
      <c r="F40" s="74"/>
      <c r="G40" s="8" t="s">
        <v>185</v>
      </c>
      <c r="H40" s="74"/>
    </row>
    <row r="41" spans="1:8" ht="15">
      <c r="A41" s="8" t="s">
        <v>69</v>
      </c>
      <c r="B41" s="59" t="s">
        <v>195</v>
      </c>
      <c r="C41" s="62"/>
      <c r="E41" s="62"/>
      <c r="F41" s="8"/>
      <c r="G41" s="8"/>
      <c r="H41" s="8"/>
    </row>
    <row r="42" spans="1:8" ht="30.75" customHeight="1">
      <c r="A42" s="8" t="s">
        <v>213</v>
      </c>
      <c r="B42" s="59" t="s">
        <v>179</v>
      </c>
      <c r="C42" s="71" t="s">
        <v>217</v>
      </c>
      <c r="D42" s="61">
        <v>557</v>
      </c>
      <c r="E42" s="71" t="s">
        <v>181</v>
      </c>
      <c r="F42" s="74" t="s">
        <v>223</v>
      </c>
      <c r="G42" s="8" t="s">
        <v>182</v>
      </c>
      <c r="H42" s="74" t="s">
        <v>221</v>
      </c>
    </row>
    <row r="43" spans="1:8" ht="30.75">
      <c r="A43" s="8" t="s">
        <v>214</v>
      </c>
      <c r="B43" s="59" t="s">
        <v>179</v>
      </c>
      <c r="C43" s="72"/>
      <c r="D43" s="61">
        <v>590</v>
      </c>
      <c r="E43" s="72"/>
      <c r="F43" s="74"/>
      <c r="G43" s="8" t="s">
        <v>184</v>
      </c>
      <c r="H43" s="74"/>
    </row>
    <row r="44" spans="1:8" ht="30.75">
      <c r="A44" s="8" t="s">
        <v>215</v>
      </c>
      <c r="B44" s="59" t="s">
        <v>179</v>
      </c>
      <c r="C44" s="73"/>
      <c r="D44" s="61">
        <v>622</v>
      </c>
      <c r="E44" s="73"/>
      <c r="F44" s="74"/>
      <c r="G44" s="8" t="s">
        <v>185</v>
      </c>
      <c r="H44" s="74"/>
    </row>
  </sheetData>
  <sheetProtection/>
  <mergeCells count="36">
    <mergeCell ref="A5:H5"/>
    <mergeCell ref="D6:E6"/>
    <mergeCell ref="D7:E7"/>
    <mergeCell ref="D8:E8"/>
    <mergeCell ref="C13:C14"/>
    <mergeCell ref="E13:E14"/>
    <mergeCell ref="F13:F14"/>
    <mergeCell ref="H13:H14"/>
    <mergeCell ref="C20:C22"/>
    <mergeCell ref="E20:E22"/>
    <mergeCell ref="F20:F22"/>
    <mergeCell ref="H20:H22"/>
    <mergeCell ref="C16:C17"/>
    <mergeCell ref="E16:E17"/>
    <mergeCell ref="F16:F17"/>
    <mergeCell ref="H16:H17"/>
    <mergeCell ref="F38:F40"/>
    <mergeCell ref="H38:H40"/>
    <mergeCell ref="C24:C26"/>
    <mergeCell ref="E24:E26"/>
    <mergeCell ref="F24:F26"/>
    <mergeCell ref="H24:H26"/>
    <mergeCell ref="C29:C31"/>
    <mergeCell ref="E29:E31"/>
    <mergeCell ref="F29:F31"/>
    <mergeCell ref="H29:H31"/>
    <mergeCell ref="C42:C44"/>
    <mergeCell ref="E42:E44"/>
    <mergeCell ref="F42:F44"/>
    <mergeCell ref="H42:H44"/>
    <mergeCell ref="C33:C35"/>
    <mergeCell ref="E33:E35"/>
    <mergeCell ref="F33:F35"/>
    <mergeCell ref="H33:H35"/>
    <mergeCell ref="C38:C40"/>
    <mergeCell ref="E38:E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="90" zoomScaleNormal="90" zoomScalePageLayoutView="0" workbookViewId="0" topLeftCell="B4">
      <selection activeCell="C14" sqref="C14:D14"/>
    </sheetView>
  </sheetViews>
  <sheetFormatPr defaultColWidth="9.125" defaultRowHeight="12.75" outlineLevelCol="1"/>
  <cols>
    <col min="1" max="1" width="5.875" style="2" customWidth="1"/>
    <col min="2" max="2" width="54.50390625" style="2" customWidth="1"/>
    <col min="3" max="3" width="11.375" style="2" customWidth="1"/>
    <col min="4" max="4" width="14.50390625" style="2" customWidth="1"/>
    <col min="5" max="5" width="9.125" style="25" hidden="1" customWidth="1" outlineLevel="1"/>
    <col min="6" max="6" width="11.50390625" style="25" bestFit="1" customWidth="1" collapsed="1"/>
    <col min="7" max="16384" width="9.125" style="2" customWidth="1"/>
  </cols>
  <sheetData>
    <row r="1" spans="4:6" ht="12.75" customHeight="1">
      <c r="D1" s="23" t="s">
        <v>71</v>
      </c>
      <c r="E1" s="24"/>
      <c r="F1" s="24"/>
    </row>
    <row r="2" spans="4:6" ht="12.75" customHeight="1">
      <c r="D2" s="23" t="s">
        <v>150</v>
      </c>
      <c r="E2" s="24"/>
      <c r="F2" s="24"/>
    </row>
    <row r="3" spans="4:6" ht="12.75" customHeight="1">
      <c r="D3" s="23" t="s">
        <v>167</v>
      </c>
      <c r="E3" s="24"/>
      <c r="F3" s="24"/>
    </row>
    <row r="4" spans="4:6" ht="10.5" customHeight="1">
      <c r="D4" s="17"/>
      <c r="E4" s="24"/>
      <c r="F4" s="24"/>
    </row>
    <row r="5" spans="1:6" ht="12.75" customHeight="1">
      <c r="A5" s="81" t="s">
        <v>157</v>
      </c>
      <c r="B5" s="81"/>
      <c r="C5" s="81"/>
      <c r="D5" s="81"/>
      <c r="E5" s="24"/>
      <c r="F5" s="24"/>
    </row>
    <row r="6" spans="1:6" ht="14.25" customHeight="1">
      <c r="A6" s="81" t="s">
        <v>156</v>
      </c>
      <c r="B6" s="81"/>
      <c r="C6" s="81"/>
      <c r="D6" s="81"/>
      <c r="E6" s="24"/>
      <c r="F6" s="24"/>
    </row>
    <row r="7" spans="1:6" ht="14.25" customHeight="1">
      <c r="A7" s="82" t="s">
        <v>125</v>
      </c>
      <c r="B7" s="82"/>
      <c r="C7" s="82"/>
      <c r="D7" s="82"/>
      <c r="E7" s="24"/>
      <c r="F7" s="24"/>
    </row>
    <row r="8" spans="1:6" ht="9.75" customHeight="1">
      <c r="A8" s="4"/>
      <c r="B8" s="3"/>
      <c r="C8" s="3"/>
      <c r="D8" s="3"/>
      <c r="E8" s="24"/>
      <c r="F8" s="24"/>
    </row>
    <row r="9" spans="1:6" ht="14.25" customHeight="1">
      <c r="A9" s="4"/>
      <c r="B9" s="4" t="s">
        <v>14</v>
      </c>
      <c r="C9" s="81" t="s">
        <v>159</v>
      </c>
      <c r="D9" s="81"/>
      <c r="E9" s="24"/>
      <c r="F9" s="24"/>
    </row>
    <row r="10" spans="1:6" ht="14.25" customHeight="1">
      <c r="A10" s="4"/>
      <c r="B10" s="4" t="s">
        <v>15</v>
      </c>
      <c r="C10" s="81" t="s">
        <v>160</v>
      </c>
      <c r="D10" s="81"/>
      <c r="E10" s="24"/>
      <c r="F10" s="24"/>
    </row>
    <row r="11" spans="1:6" ht="14.25" customHeight="1">
      <c r="A11" s="4"/>
      <c r="B11" s="4" t="s">
        <v>16</v>
      </c>
      <c r="C11" s="88" t="s">
        <v>163</v>
      </c>
      <c r="D11" s="88"/>
      <c r="E11" s="24"/>
      <c r="F11" s="24"/>
    </row>
    <row r="12" spans="1:6" ht="14.25" customHeight="1">
      <c r="A12" s="4"/>
      <c r="B12" s="4" t="s">
        <v>17</v>
      </c>
      <c r="C12" s="81" t="s">
        <v>169</v>
      </c>
      <c r="D12" s="81"/>
      <c r="E12" s="24"/>
      <c r="F12" s="24"/>
    </row>
    <row r="13" spans="1:6" ht="14.25" customHeight="1">
      <c r="A13" s="4"/>
      <c r="B13" s="4" t="s">
        <v>18</v>
      </c>
      <c r="C13" s="81" t="s">
        <v>161</v>
      </c>
      <c r="D13" s="81"/>
      <c r="E13" s="24"/>
      <c r="F13" s="24"/>
    </row>
    <row r="14" spans="1:6" ht="14.25" customHeight="1">
      <c r="A14" s="4"/>
      <c r="B14" s="4" t="s">
        <v>116</v>
      </c>
      <c r="C14" s="81" t="s">
        <v>162</v>
      </c>
      <c r="D14" s="81"/>
      <c r="E14" s="24"/>
      <c r="F14" s="24"/>
    </row>
    <row r="15" spans="1:6" ht="14.25" customHeight="1">
      <c r="A15" s="4"/>
      <c r="B15" s="4" t="s">
        <v>19</v>
      </c>
      <c r="C15" s="80">
        <v>1038302271842</v>
      </c>
      <c r="D15" s="80"/>
      <c r="E15" s="24"/>
      <c r="F15" s="24"/>
    </row>
    <row r="16" spans="1:6" ht="30.75">
      <c r="A16" s="4"/>
      <c r="B16" s="4" t="s">
        <v>115</v>
      </c>
      <c r="C16" s="81" t="s">
        <v>168</v>
      </c>
      <c r="D16" s="81"/>
      <c r="E16" s="24"/>
      <c r="F16" s="24"/>
    </row>
    <row r="17" spans="1:6" ht="9" customHeight="1">
      <c r="A17" s="4"/>
      <c r="B17" s="4"/>
      <c r="C17" s="4"/>
      <c r="D17" s="4"/>
      <c r="E17" s="24"/>
      <c r="F17" s="24"/>
    </row>
    <row r="18" spans="1:6" ht="30.75">
      <c r="A18" s="11" t="s">
        <v>20</v>
      </c>
      <c r="B18" s="11" t="s">
        <v>21</v>
      </c>
      <c r="C18" s="11" t="s">
        <v>22</v>
      </c>
      <c r="D18" s="11" t="s">
        <v>23</v>
      </c>
      <c r="E18" s="24"/>
      <c r="F18" s="24"/>
    </row>
    <row r="19" spans="1:6" ht="15">
      <c r="A19" s="13" t="s">
        <v>99</v>
      </c>
      <c r="B19" s="9" t="s">
        <v>27</v>
      </c>
      <c r="C19" s="11" t="s">
        <v>28</v>
      </c>
      <c r="D19" s="27">
        <v>72084.746</v>
      </c>
      <c r="E19" s="43"/>
      <c r="F19" s="43"/>
    </row>
    <row r="20" spans="1:9" ht="30.75">
      <c r="A20" s="13" t="s">
        <v>100</v>
      </c>
      <c r="B20" s="9" t="s">
        <v>3</v>
      </c>
      <c r="C20" s="11" t="s">
        <v>28</v>
      </c>
      <c r="D20" s="27">
        <f>SUM(D22,D27,D30:D36,D38,D40)</f>
        <v>69572.61744927643</v>
      </c>
      <c r="E20" s="43"/>
      <c r="F20" s="44"/>
      <c r="G20" s="18"/>
      <c r="I20" s="18"/>
    </row>
    <row r="21" spans="1:6" ht="15" customHeight="1">
      <c r="A21" s="14" t="s">
        <v>25</v>
      </c>
      <c r="B21" s="9" t="s">
        <v>31</v>
      </c>
      <c r="C21" s="11" t="s">
        <v>28</v>
      </c>
      <c r="D21" s="27"/>
      <c r="E21" s="45"/>
      <c r="F21" s="45"/>
    </row>
    <row r="22" spans="1:6" ht="15">
      <c r="A22" s="14" t="s">
        <v>26</v>
      </c>
      <c r="B22" s="9" t="s">
        <v>129</v>
      </c>
      <c r="C22" s="11" t="s">
        <v>28</v>
      </c>
      <c r="D22" s="27">
        <f>D24*D25/1000</f>
        <v>29249.712982908</v>
      </c>
      <c r="E22" s="45"/>
      <c r="F22" s="46"/>
    </row>
    <row r="23" spans="1:6" ht="15">
      <c r="A23" s="13"/>
      <c r="B23" s="9" t="s">
        <v>128</v>
      </c>
      <c r="C23" s="11"/>
      <c r="D23" s="27"/>
      <c r="E23" s="26"/>
      <c r="F23" s="47"/>
    </row>
    <row r="24" spans="1:6" ht="18">
      <c r="A24" s="13"/>
      <c r="B24" s="9" t="s">
        <v>224</v>
      </c>
      <c r="C24" s="11" t="s">
        <v>127</v>
      </c>
      <c r="D24" s="27">
        <f>1086.02/E$57*D$57</f>
        <v>950.569973293044</v>
      </c>
      <c r="E24" s="26"/>
      <c r="F24" s="26"/>
    </row>
    <row r="25" spans="1:6" ht="18">
      <c r="A25" s="13"/>
      <c r="B25" s="9" t="s">
        <v>130</v>
      </c>
      <c r="C25" s="11" t="s">
        <v>126</v>
      </c>
      <c r="D25" s="27">
        <v>30770.71</v>
      </c>
      <c r="E25" s="26"/>
      <c r="F25" s="26"/>
    </row>
    <row r="26" spans="1:6" ht="15">
      <c r="A26" s="13"/>
      <c r="B26" s="9" t="s">
        <v>131</v>
      </c>
      <c r="C26" s="11" t="s">
        <v>24</v>
      </c>
      <c r="D26" s="20" t="s">
        <v>158</v>
      </c>
      <c r="E26" s="26"/>
      <c r="F26" s="26"/>
    </row>
    <row r="27" spans="1:6" ht="46.5">
      <c r="A27" s="13" t="s">
        <v>29</v>
      </c>
      <c r="B27" s="9" t="s">
        <v>4</v>
      </c>
      <c r="C27" s="11" t="s">
        <v>28</v>
      </c>
      <c r="D27" s="27">
        <f>D28*D29</f>
        <v>2526.4549373341424</v>
      </c>
      <c r="E27" s="26"/>
      <c r="F27" s="26"/>
    </row>
    <row r="28" spans="1:6" ht="15">
      <c r="A28" s="13"/>
      <c r="B28" s="9" t="s">
        <v>132</v>
      </c>
      <c r="C28" s="11" t="s">
        <v>32</v>
      </c>
      <c r="D28" s="27">
        <v>20.254</v>
      </c>
      <c r="E28" s="26"/>
      <c r="F28" s="26"/>
    </row>
    <row r="29" spans="1:6" ht="15">
      <c r="A29" s="13"/>
      <c r="B29" s="9" t="s">
        <v>133</v>
      </c>
      <c r="C29" s="11" t="s">
        <v>33</v>
      </c>
      <c r="D29" s="49">
        <f>142.513/E$57*D$57</f>
        <v>124.73856706498185</v>
      </c>
      <c r="E29" s="26"/>
      <c r="F29" s="26"/>
    </row>
    <row r="30" spans="1:6" ht="30.75">
      <c r="A30" s="13" t="s">
        <v>39</v>
      </c>
      <c r="B30" s="9" t="s">
        <v>34</v>
      </c>
      <c r="C30" s="11" t="s">
        <v>28</v>
      </c>
      <c r="D30" s="27">
        <f>12537.707/E$57*D$57</f>
        <v>10973.985569460978</v>
      </c>
      <c r="E30" s="26"/>
      <c r="F30" s="47"/>
    </row>
    <row r="31" spans="1:6" ht="30.75">
      <c r="A31" s="13" t="s">
        <v>41</v>
      </c>
      <c r="B31" s="9" t="s">
        <v>35</v>
      </c>
      <c r="C31" s="11" t="s">
        <v>28</v>
      </c>
      <c r="D31" s="28" t="s">
        <v>164</v>
      </c>
      <c r="E31" s="26"/>
      <c r="F31" s="26"/>
    </row>
    <row r="32" spans="1:6" ht="30.75">
      <c r="A32" s="13" t="s">
        <v>43</v>
      </c>
      <c r="B32" s="15" t="s">
        <v>102</v>
      </c>
      <c r="C32" s="11" t="s">
        <v>28</v>
      </c>
      <c r="D32" s="27">
        <f>3539.999/E$57*D$57</f>
        <v>3098.4850692320606</v>
      </c>
      <c r="E32" s="26"/>
      <c r="F32" s="26"/>
    </row>
    <row r="33" spans="1:6" ht="30.75">
      <c r="A33" s="13" t="s">
        <v>44</v>
      </c>
      <c r="B33" s="15" t="s">
        <v>103</v>
      </c>
      <c r="C33" s="11" t="s">
        <v>28</v>
      </c>
      <c r="D33" s="27">
        <f>1069.08/E$57*D$57</f>
        <v>935.742755242194</v>
      </c>
      <c r="E33" s="26"/>
      <c r="F33" s="26"/>
    </row>
    <row r="34" spans="1:6" ht="30.75">
      <c r="A34" s="13" t="s">
        <v>45</v>
      </c>
      <c r="B34" s="15" t="s">
        <v>104</v>
      </c>
      <c r="C34" s="11" t="s">
        <v>28</v>
      </c>
      <c r="D34" s="27">
        <f>112.574/E$57*D$57</f>
        <v>98.53360359246712</v>
      </c>
      <c r="E34" s="26"/>
      <c r="F34" s="26"/>
    </row>
    <row r="35" spans="1:6" ht="46.5">
      <c r="A35" s="13" t="s">
        <v>48</v>
      </c>
      <c r="B35" s="9" t="s">
        <v>36</v>
      </c>
      <c r="C35" s="11" t="s">
        <v>28</v>
      </c>
      <c r="D35" s="27">
        <f>637.996/E$57*D$57</f>
        <v>558.4241917101608</v>
      </c>
      <c r="E35" s="26"/>
      <c r="F35" s="26"/>
    </row>
    <row r="36" spans="1:6" ht="15">
      <c r="A36" s="13" t="s">
        <v>50</v>
      </c>
      <c r="B36" s="9" t="s">
        <v>113</v>
      </c>
      <c r="C36" s="11" t="s">
        <v>28</v>
      </c>
      <c r="D36" s="27">
        <f>10874.629+2710.996</f>
        <v>13585.625</v>
      </c>
      <c r="E36" s="26"/>
      <c r="F36" s="26"/>
    </row>
    <row r="37" spans="1:6" ht="30.75">
      <c r="A37" s="13"/>
      <c r="B37" s="9" t="s">
        <v>105</v>
      </c>
      <c r="C37" s="11" t="s">
        <v>28</v>
      </c>
      <c r="D37" s="27">
        <f>4607.454+2085.542</f>
        <v>6692.995999999999</v>
      </c>
      <c r="E37" s="26"/>
      <c r="F37" s="26"/>
    </row>
    <row r="38" spans="1:6" ht="15">
      <c r="A38" s="13" t="s">
        <v>52</v>
      </c>
      <c r="B38" s="9" t="s">
        <v>114</v>
      </c>
      <c r="C38" s="11" t="s">
        <v>28</v>
      </c>
      <c r="D38" s="27">
        <f>7180.174+553.213</f>
        <v>7733.387</v>
      </c>
      <c r="E38" s="26"/>
      <c r="F38" s="26"/>
    </row>
    <row r="39" spans="1:6" ht="30.75">
      <c r="A39" s="13"/>
      <c r="B39" s="9" t="s">
        <v>105</v>
      </c>
      <c r="C39" s="11" t="s">
        <v>28</v>
      </c>
      <c r="D39" s="27">
        <v>6115.56</v>
      </c>
      <c r="E39" s="26"/>
      <c r="F39" s="26"/>
    </row>
    <row r="40" spans="1:6" ht="32.25" customHeight="1">
      <c r="A40" s="13" t="s">
        <v>53</v>
      </c>
      <c r="B40" s="15" t="s">
        <v>37</v>
      </c>
      <c r="C40" s="11" t="s">
        <v>28</v>
      </c>
      <c r="D40" s="27">
        <f>(196.733+727.162+4.114)/E$57*D$57</f>
        <v>812.2663397964168</v>
      </c>
      <c r="E40" s="26"/>
      <c r="F40" s="26"/>
    </row>
    <row r="41" spans="1:6" ht="64.5" customHeight="1">
      <c r="A41" s="16" t="s">
        <v>54</v>
      </c>
      <c r="B41" s="15" t="s">
        <v>38</v>
      </c>
      <c r="C41" s="11" t="s">
        <v>28</v>
      </c>
      <c r="D41" s="27">
        <v>0</v>
      </c>
      <c r="E41" s="26"/>
      <c r="F41" s="26"/>
    </row>
    <row r="42" spans="1:6" ht="30.75">
      <c r="A42" s="13" t="s">
        <v>101</v>
      </c>
      <c r="B42" s="9" t="s">
        <v>40</v>
      </c>
      <c r="C42" s="11" t="s">
        <v>28</v>
      </c>
      <c r="D42" s="27">
        <f>D19-D20</f>
        <v>2512.1285507235734</v>
      </c>
      <c r="E42" s="26"/>
      <c r="F42" s="26"/>
    </row>
    <row r="43" spans="1:6" ht="30.75">
      <c r="A43" s="13" t="s">
        <v>106</v>
      </c>
      <c r="B43" s="9" t="s">
        <v>117</v>
      </c>
      <c r="C43" s="11" t="s">
        <v>28</v>
      </c>
      <c r="D43" s="27">
        <f>D42-(D42*0.2)</f>
        <v>2009.7028405788587</v>
      </c>
      <c r="E43" s="26"/>
      <c r="F43" s="26"/>
    </row>
    <row r="44" spans="1:6" ht="46.5">
      <c r="A44" s="13" t="s">
        <v>68</v>
      </c>
      <c r="B44" s="9" t="s">
        <v>42</v>
      </c>
      <c r="C44" s="11" t="s">
        <v>28</v>
      </c>
      <c r="D44" s="27">
        <v>0</v>
      </c>
      <c r="E44" s="26"/>
      <c r="F44" s="26"/>
    </row>
    <row r="45" spans="1:6" ht="15">
      <c r="A45" s="15" t="s">
        <v>107</v>
      </c>
      <c r="B45" s="9" t="s">
        <v>108</v>
      </c>
      <c r="C45" s="11" t="s">
        <v>28</v>
      </c>
      <c r="D45" s="27">
        <f>D49-D46</f>
        <v>0</v>
      </c>
      <c r="E45" s="26"/>
      <c r="F45" s="26"/>
    </row>
    <row r="46" spans="1:6" ht="15">
      <c r="A46" s="15" t="s">
        <v>72</v>
      </c>
      <c r="B46" s="9" t="s">
        <v>118</v>
      </c>
      <c r="C46" s="11" t="s">
        <v>28</v>
      </c>
      <c r="D46" s="27">
        <v>16861.676</v>
      </c>
      <c r="E46" s="26"/>
      <c r="F46" s="26"/>
    </row>
    <row r="47" spans="1:6" ht="15">
      <c r="A47" s="15" t="s">
        <v>73</v>
      </c>
      <c r="B47" s="9" t="s">
        <v>119</v>
      </c>
      <c r="C47" s="11" t="s">
        <v>28</v>
      </c>
      <c r="D47" s="27">
        <v>0</v>
      </c>
      <c r="E47" s="26"/>
      <c r="F47" s="26"/>
    </row>
    <row r="48" spans="1:6" ht="15">
      <c r="A48" s="15" t="s">
        <v>74</v>
      </c>
      <c r="B48" s="9" t="s">
        <v>120</v>
      </c>
      <c r="C48" s="11" t="s">
        <v>28</v>
      </c>
      <c r="D48" s="27">
        <v>0</v>
      </c>
      <c r="E48" s="26"/>
      <c r="F48" s="26"/>
    </row>
    <row r="49" spans="1:6" ht="15">
      <c r="A49" s="15" t="s">
        <v>75</v>
      </c>
      <c r="B49" s="9" t="s">
        <v>121</v>
      </c>
      <c r="C49" s="11" t="s">
        <v>28</v>
      </c>
      <c r="D49" s="27">
        <f>D46+D47-D48</f>
        <v>16861.676</v>
      </c>
      <c r="E49" s="26"/>
      <c r="F49" s="26"/>
    </row>
    <row r="50" spans="1:6" ht="15">
      <c r="A50" s="13" t="s">
        <v>109</v>
      </c>
      <c r="B50" s="9" t="s">
        <v>46</v>
      </c>
      <c r="C50" s="11" t="s">
        <v>47</v>
      </c>
      <c r="D50" s="27">
        <v>1.2</v>
      </c>
      <c r="E50" s="26"/>
      <c r="F50" s="26"/>
    </row>
    <row r="51" spans="1:6" ht="15">
      <c r="A51" s="13" t="s">
        <v>110</v>
      </c>
      <c r="B51" s="9" t="s">
        <v>49</v>
      </c>
      <c r="C51" s="11" t="s">
        <v>47</v>
      </c>
      <c r="D51" s="27"/>
      <c r="E51" s="26"/>
      <c r="F51" s="26"/>
    </row>
    <row r="52" spans="1:6" ht="15">
      <c r="A52" s="13" t="s">
        <v>111</v>
      </c>
      <c r="B52" s="9" t="s">
        <v>93</v>
      </c>
      <c r="C52" s="12" t="s">
        <v>51</v>
      </c>
      <c r="D52" s="31">
        <v>7.87365</v>
      </c>
      <c r="E52" s="26"/>
      <c r="F52" s="26"/>
    </row>
    <row r="53" spans="1:6" ht="15">
      <c r="A53" s="13" t="s">
        <v>134</v>
      </c>
      <c r="B53" s="9" t="s">
        <v>94</v>
      </c>
      <c r="C53" s="12" t="s">
        <v>51</v>
      </c>
      <c r="D53" s="28" t="s">
        <v>164</v>
      </c>
      <c r="E53" s="26"/>
      <c r="F53" s="26"/>
    </row>
    <row r="54" spans="1:6" ht="15">
      <c r="A54" s="13" t="s">
        <v>135</v>
      </c>
      <c r="B54" s="9" t="s">
        <v>95</v>
      </c>
      <c r="C54" s="12" t="s">
        <v>51</v>
      </c>
      <c r="D54" s="31">
        <v>7.7162</v>
      </c>
      <c r="E54" s="26"/>
      <c r="F54" s="26"/>
    </row>
    <row r="55" spans="1:6" ht="29.25" customHeight="1">
      <c r="A55" s="13" t="s">
        <v>136</v>
      </c>
      <c r="B55" s="9" t="s">
        <v>92</v>
      </c>
      <c r="C55" s="12" t="s">
        <v>51</v>
      </c>
      <c r="D55" s="31">
        <v>1.1636</v>
      </c>
      <c r="E55" s="26"/>
      <c r="F55" s="48"/>
    </row>
    <row r="56" spans="1:6" ht="30.75">
      <c r="A56" s="13" t="s">
        <v>137</v>
      </c>
      <c r="B56" s="9" t="s">
        <v>0</v>
      </c>
      <c r="C56" s="12" t="s">
        <v>55</v>
      </c>
      <c r="D56" s="42">
        <f>D55/D54*100</f>
        <v>15.079961639148804</v>
      </c>
      <c r="E56" s="26"/>
      <c r="F56" s="26"/>
    </row>
    <row r="57" spans="1:6" ht="30.75">
      <c r="A57" s="13" t="s">
        <v>138</v>
      </c>
      <c r="B57" s="9" t="s">
        <v>139</v>
      </c>
      <c r="C57" s="12" t="s">
        <v>51</v>
      </c>
      <c r="D57" s="31">
        <v>5.73535</v>
      </c>
      <c r="E57" s="89">
        <v>6.5526</v>
      </c>
      <c r="F57" s="26"/>
    </row>
    <row r="58" spans="1:6" ht="15">
      <c r="A58" s="13"/>
      <c r="B58" s="9" t="s">
        <v>96</v>
      </c>
      <c r="C58" s="12" t="s">
        <v>51</v>
      </c>
      <c r="D58" s="28" t="s">
        <v>164</v>
      </c>
      <c r="E58" s="26"/>
      <c r="F58" s="26"/>
    </row>
    <row r="59" spans="1:6" ht="30.75">
      <c r="A59" s="13"/>
      <c r="B59" s="9" t="s">
        <v>97</v>
      </c>
      <c r="C59" s="12" t="s">
        <v>51</v>
      </c>
      <c r="D59" s="31">
        <v>5.7354</v>
      </c>
      <c r="E59" s="26"/>
      <c r="F59" s="26"/>
    </row>
    <row r="60" spans="1:6" ht="30.75">
      <c r="A60" s="13" t="s">
        <v>140</v>
      </c>
      <c r="B60" s="9" t="s">
        <v>56</v>
      </c>
      <c r="C60" s="11" t="s">
        <v>57</v>
      </c>
      <c r="D60" s="27">
        <v>3.471</v>
      </c>
      <c r="E60" s="26"/>
      <c r="F60" s="26"/>
    </row>
    <row r="61" spans="1:6" ht="30.75">
      <c r="A61" s="13" t="s">
        <v>141</v>
      </c>
      <c r="B61" s="9" t="s">
        <v>58</v>
      </c>
      <c r="C61" s="11" t="s">
        <v>57</v>
      </c>
      <c r="D61" s="29">
        <v>1.469</v>
      </c>
      <c r="E61" s="26"/>
      <c r="F61" s="26"/>
    </row>
    <row r="62" spans="1:6" ht="15">
      <c r="A62" s="13" t="s">
        <v>142</v>
      </c>
      <c r="B62" s="9" t="s">
        <v>98</v>
      </c>
      <c r="C62" s="11" t="s">
        <v>59</v>
      </c>
      <c r="D62" s="30">
        <v>1</v>
      </c>
      <c r="E62" s="26"/>
      <c r="F62" s="26"/>
    </row>
    <row r="63" spans="1:6" ht="15">
      <c r="A63" s="13" t="s">
        <v>143</v>
      </c>
      <c r="B63" s="9" t="s">
        <v>60</v>
      </c>
      <c r="C63" s="11" t="s">
        <v>59</v>
      </c>
      <c r="D63" s="28" t="s">
        <v>164</v>
      </c>
      <c r="E63" s="26"/>
      <c r="F63" s="26"/>
    </row>
    <row r="64" spans="1:6" ht="30.75">
      <c r="A64" s="13" t="s">
        <v>144</v>
      </c>
      <c r="B64" s="9" t="s">
        <v>61</v>
      </c>
      <c r="C64" s="11" t="s">
        <v>62</v>
      </c>
      <c r="D64" s="27">
        <v>9.85</v>
      </c>
      <c r="E64" s="26"/>
      <c r="F64" s="26"/>
    </row>
    <row r="65" spans="1:6" ht="30.75">
      <c r="A65" s="13" t="s">
        <v>145</v>
      </c>
      <c r="B65" s="9" t="s">
        <v>63</v>
      </c>
      <c r="C65" s="11" t="s">
        <v>146</v>
      </c>
      <c r="D65" s="49">
        <v>200</v>
      </c>
      <c r="E65" s="26"/>
      <c r="F65" s="26"/>
    </row>
    <row r="66" spans="1:6" ht="31.5" customHeight="1">
      <c r="A66" s="13" t="s">
        <v>147</v>
      </c>
      <c r="B66" s="9" t="s">
        <v>64</v>
      </c>
      <c r="C66" s="11" t="s">
        <v>65</v>
      </c>
      <c r="D66" s="31">
        <f>18.1/1000</f>
        <v>0.0181</v>
      </c>
      <c r="E66" s="26"/>
      <c r="F66" s="26"/>
    </row>
    <row r="67" spans="1:6" ht="30.75">
      <c r="A67" s="13" t="s">
        <v>148</v>
      </c>
      <c r="B67" s="9" t="s">
        <v>66</v>
      </c>
      <c r="C67" s="11" t="s">
        <v>67</v>
      </c>
      <c r="D67" s="27">
        <v>4</v>
      </c>
      <c r="E67" s="26"/>
      <c r="F67" s="26"/>
    </row>
    <row r="68" ht="15">
      <c r="A68" s="1"/>
    </row>
  </sheetData>
  <sheetProtection/>
  <mergeCells count="11">
    <mergeCell ref="C16:D16"/>
    <mergeCell ref="C9:D9"/>
    <mergeCell ref="C10:D10"/>
    <mergeCell ref="C11:D11"/>
    <mergeCell ref="C12:D12"/>
    <mergeCell ref="C14:D14"/>
    <mergeCell ref="C15:D15"/>
    <mergeCell ref="A6:D6"/>
    <mergeCell ref="A7:D7"/>
    <mergeCell ref="A5:D5"/>
    <mergeCell ref="C13:D13"/>
  </mergeCells>
  <printOptions/>
  <pageMargins left="1.1811023622047245" right="0.3" top="0.5905511811023623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="90" zoomScaleNormal="90" zoomScalePageLayoutView="0" workbookViewId="0" topLeftCell="A1">
      <selection activeCell="F4" sqref="F4"/>
    </sheetView>
  </sheetViews>
  <sheetFormatPr defaultColWidth="9.125" defaultRowHeight="12.75" outlineLevelCol="1"/>
  <cols>
    <col min="1" max="1" width="5.50390625" style="2" customWidth="1"/>
    <col min="2" max="2" width="50.375" style="2" customWidth="1"/>
    <col min="3" max="3" width="11.625" style="2" customWidth="1"/>
    <col min="4" max="4" width="15.50390625" style="2" customWidth="1"/>
    <col min="5" max="5" width="9.125" style="24" hidden="1" customWidth="1" outlineLevel="1"/>
    <col min="6" max="6" width="9.50390625" style="2" bestFit="1" customWidth="1" collapsed="1"/>
    <col min="7" max="16384" width="9.125" style="2" customWidth="1"/>
  </cols>
  <sheetData>
    <row r="1" spans="1:4" ht="13.5" customHeight="1">
      <c r="A1" s="21"/>
      <c r="B1" s="21"/>
      <c r="C1" s="21"/>
      <c r="D1" s="34" t="s">
        <v>112</v>
      </c>
    </row>
    <row r="2" spans="1:4" ht="13.5" customHeight="1">
      <c r="A2" s="21"/>
      <c r="B2" s="21"/>
      <c r="C2" s="21"/>
      <c r="D2" s="34" t="s">
        <v>150</v>
      </c>
    </row>
    <row r="3" spans="1:4" ht="13.5" customHeight="1">
      <c r="A3" s="21"/>
      <c r="B3" s="21"/>
      <c r="C3" s="21"/>
      <c r="D3" s="34" t="s">
        <v>167</v>
      </c>
    </row>
    <row r="4" spans="1:4" ht="13.5" customHeight="1">
      <c r="A4" s="21"/>
      <c r="B4" s="21"/>
      <c r="C4" s="21"/>
      <c r="D4" s="35"/>
    </row>
    <row r="5" spans="1:4" ht="13.5" customHeight="1">
      <c r="A5" s="84" t="s">
        <v>157</v>
      </c>
      <c r="B5" s="84"/>
      <c r="C5" s="84"/>
      <c r="D5" s="84"/>
    </row>
    <row r="6" spans="1:4" ht="15">
      <c r="A6" s="84" t="s">
        <v>156</v>
      </c>
      <c r="B6" s="84"/>
      <c r="C6" s="84"/>
      <c r="D6" s="84"/>
    </row>
    <row r="7" spans="1:4" ht="12.75" customHeight="1">
      <c r="A7" s="86" t="s">
        <v>124</v>
      </c>
      <c r="B7" s="86"/>
      <c r="C7" s="86"/>
      <c r="D7" s="86"/>
    </row>
    <row r="8" spans="1:4" ht="15">
      <c r="A8" s="37"/>
      <c r="B8" s="36"/>
      <c r="C8" s="36"/>
      <c r="D8" s="36"/>
    </row>
    <row r="9" spans="1:4" ht="14.25" customHeight="1">
      <c r="A9" s="37"/>
      <c r="B9" s="37" t="s">
        <v>14</v>
      </c>
      <c r="C9" s="84" t="s">
        <v>159</v>
      </c>
      <c r="D9" s="84"/>
    </row>
    <row r="10" spans="1:4" ht="14.25" customHeight="1">
      <c r="A10" s="37"/>
      <c r="B10" s="37" t="s">
        <v>15</v>
      </c>
      <c r="C10" s="84" t="s">
        <v>160</v>
      </c>
      <c r="D10" s="84"/>
    </row>
    <row r="11" spans="1:4" ht="14.25" customHeight="1">
      <c r="A11" s="37"/>
      <c r="B11" s="37" t="s">
        <v>16</v>
      </c>
      <c r="C11" s="87" t="s">
        <v>163</v>
      </c>
      <c r="D11" s="87"/>
    </row>
    <row r="12" spans="1:4" ht="14.25" customHeight="1">
      <c r="A12" s="37"/>
      <c r="B12" s="37" t="s">
        <v>17</v>
      </c>
      <c r="C12" s="84" t="s">
        <v>169</v>
      </c>
      <c r="D12" s="84"/>
    </row>
    <row r="13" spans="1:4" ht="14.25" customHeight="1">
      <c r="A13" s="37"/>
      <c r="B13" s="37" t="s">
        <v>18</v>
      </c>
      <c r="C13" s="84" t="s">
        <v>161</v>
      </c>
      <c r="D13" s="84"/>
    </row>
    <row r="14" spans="1:4" ht="14.25" customHeight="1">
      <c r="A14" s="37"/>
      <c r="B14" s="37" t="s">
        <v>116</v>
      </c>
      <c r="C14" s="84" t="s">
        <v>162</v>
      </c>
      <c r="D14" s="84"/>
    </row>
    <row r="15" spans="1:4" ht="14.25" customHeight="1">
      <c r="A15" s="37"/>
      <c r="B15" s="37" t="s">
        <v>19</v>
      </c>
      <c r="C15" s="85">
        <v>1038302271842</v>
      </c>
      <c r="D15" s="85"/>
    </row>
    <row r="16" spans="1:4" ht="31.5" customHeight="1">
      <c r="A16" s="37"/>
      <c r="B16" s="37" t="s">
        <v>115</v>
      </c>
      <c r="C16" s="84" t="s">
        <v>168</v>
      </c>
      <c r="D16" s="84"/>
    </row>
    <row r="17" spans="1:4" ht="15">
      <c r="A17" s="37"/>
      <c r="B17" s="37"/>
      <c r="C17" s="37"/>
      <c r="D17" s="37"/>
    </row>
    <row r="18" spans="1:4" ht="30.75">
      <c r="A18" s="38" t="s">
        <v>20</v>
      </c>
      <c r="B18" s="38" t="s">
        <v>21</v>
      </c>
      <c r="C18" s="38" t="s">
        <v>22</v>
      </c>
      <c r="D18" s="38" t="s">
        <v>23</v>
      </c>
    </row>
    <row r="19" spans="1:4" ht="15">
      <c r="A19" s="39" t="s">
        <v>99</v>
      </c>
      <c r="B19" s="39" t="s">
        <v>27</v>
      </c>
      <c r="C19" s="38" t="s">
        <v>28</v>
      </c>
      <c r="D19" s="27">
        <v>10837.221</v>
      </c>
    </row>
    <row r="20" spans="1:7" ht="46.5">
      <c r="A20" s="40" t="s">
        <v>100</v>
      </c>
      <c r="B20" s="39" t="s">
        <v>3</v>
      </c>
      <c r="C20" s="38" t="s">
        <v>28</v>
      </c>
      <c r="D20" s="27">
        <f>D22+D26+D27+D28+D29+D30+D32+D34+D35</f>
        <v>10473.282760416667</v>
      </c>
      <c r="G20" s="22"/>
    </row>
    <row r="21" spans="1:4" ht="46.5">
      <c r="A21" s="40" t="s">
        <v>25</v>
      </c>
      <c r="B21" s="39" t="s">
        <v>81</v>
      </c>
      <c r="C21" s="38" t="s">
        <v>28</v>
      </c>
      <c r="D21" s="28" t="s">
        <v>164</v>
      </c>
    </row>
    <row r="22" spans="1:4" ht="45" customHeight="1">
      <c r="A22" s="40" t="s">
        <v>26</v>
      </c>
      <c r="B22" s="39" t="s">
        <v>4</v>
      </c>
      <c r="C22" s="38" t="s">
        <v>28</v>
      </c>
      <c r="D22" s="27">
        <f>D23*D24</f>
        <v>3012.5199999999995</v>
      </c>
    </row>
    <row r="23" spans="1:4" ht="15">
      <c r="A23" s="40"/>
      <c r="B23" s="39" t="s">
        <v>132</v>
      </c>
      <c r="C23" s="38" t="s">
        <v>32</v>
      </c>
      <c r="D23" s="27">
        <v>20.3</v>
      </c>
    </row>
    <row r="24" spans="1:4" ht="15">
      <c r="A24" s="40"/>
      <c r="B24" s="39" t="s">
        <v>133</v>
      </c>
      <c r="C24" s="38" t="s">
        <v>33</v>
      </c>
      <c r="D24" s="27">
        <f>422.4/E$51*D$51</f>
        <v>148.39999999999998</v>
      </c>
    </row>
    <row r="25" spans="1:4" ht="30.75">
      <c r="A25" s="40" t="s">
        <v>29</v>
      </c>
      <c r="B25" s="39" t="s">
        <v>35</v>
      </c>
      <c r="C25" s="38" t="s">
        <v>28</v>
      </c>
      <c r="D25" s="28" t="s">
        <v>164</v>
      </c>
    </row>
    <row r="26" spans="1:6" ht="30.75">
      <c r="A26" s="40" t="s">
        <v>39</v>
      </c>
      <c r="B26" s="41" t="s">
        <v>102</v>
      </c>
      <c r="C26" s="38" t="s">
        <v>28</v>
      </c>
      <c r="D26" s="27">
        <f>5086.21/E$51*D$51</f>
        <v>1786.916581439394</v>
      </c>
      <c r="F26" s="19"/>
    </row>
    <row r="27" spans="1:4" ht="30.75">
      <c r="A27" s="40" t="s">
        <v>41</v>
      </c>
      <c r="B27" s="41" t="s">
        <v>103</v>
      </c>
      <c r="C27" s="38" t="s">
        <v>28</v>
      </c>
      <c r="D27" s="27">
        <f>1536.036/E$51*D$51</f>
        <v>539.6490113636363</v>
      </c>
    </row>
    <row r="28" spans="1:4" ht="30.75">
      <c r="A28" s="40" t="s">
        <v>43</v>
      </c>
      <c r="B28" s="41" t="s">
        <v>104</v>
      </c>
      <c r="C28" s="38" t="s">
        <v>28</v>
      </c>
      <c r="D28" s="27">
        <f>112.573/E$51*D$51</f>
        <v>39.549794507575754</v>
      </c>
    </row>
    <row r="29" spans="1:4" ht="46.5">
      <c r="A29" s="40" t="s">
        <v>44</v>
      </c>
      <c r="B29" s="39" t="s">
        <v>36</v>
      </c>
      <c r="C29" s="38" t="s">
        <v>28</v>
      </c>
      <c r="D29" s="27">
        <f>257.035/E$51*D$51</f>
        <v>90.30301609848485</v>
      </c>
    </row>
    <row r="30" spans="1:4" ht="15">
      <c r="A30" s="40" t="s">
        <v>45</v>
      </c>
      <c r="B30" s="39" t="s">
        <v>113</v>
      </c>
      <c r="C30" s="38" t="s">
        <v>28</v>
      </c>
      <c r="D30" s="27">
        <v>1968.209</v>
      </c>
    </row>
    <row r="31" spans="1:4" ht="30.75">
      <c r="A31" s="40"/>
      <c r="B31" s="39" t="s">
        <v>105</v>
      </c>
      <c r="C31" s="38" t="s">
        <v>28</v>
      </c>
      <c r="D31" s="27">
        <f>302.421+661.691</f>
        <v>964.1120000000001</v>
      </c>
    </row>
    <row r="32" spans="1:4" ht="30.75">
      <c r="A32" s="39" t="s">
        <v>48</v>
      </c>
      <c r="B32" s="39" t="s">
        <v>114</v>
      </c>
      <c r="C32" s="38" t="s">
        <v>28</v>
      </c>
      <c r="D32" s="27">
        <f>1040.223+80.146</f>
        <v>1120.369</v>
      </c>
    </row>
    <row r="33" spans="1:4" ht="30.75">
      <c r="A33" s="39"/>
      <c r="B33" s="39" t="s">
        <v>105</v>
      </c>
      <c r="C33" s="38" t="s">
        <v>28</v>
      </c>
      <c r="D33" s="27">
        <v>884.19</v>
      </c>
    </row>
    <row r="34" spans="1:4" ht="30.75">
      <c r="A34" s="39" t="s">
        <v>50</v>
      </c>
      <c r="B34" s="39" t="s">
        <v>37</v>
      </c>
      <c r="C34" s="38" t="s">
        <v>28</v>
      </c>
      <c r="D34" s="27">
        <f>(95.805+152.197)/E$51*D$51</f>
        <v>87.12949053030304</v>
      </c>
    </row>
    <row r="35" spans="1:6" ht="62.25">
      <c r="A35" s="39" t="s">
        <v>52</v>
      </c>
      <c r="B35" s="39" t="s">
        <v>38</v>
      </c>
      <c r="C35" s="38" t="s">
        <v>28</v>
      </c>
      <c r="D35" s="27">
        <f>(5077.167+127.794)/E$51*D$51</f>
        <v>1828.6368664772729</v>
      </c>
      <c r="F35" s="18"/>
    </row>
    <row r="36" spans="1:4" ht="30.75">
      <c r="A36" s="39" t="s">
        <v>101</v>
      </c>
      <c r="B36" s="39" t="s">
        <v>40</v>
      </c>
      <c r="C36" s="38" t="s">
        <v>28</v>
      </c>
      <c r="D36" s="27">
        <f>D19-D20</f>
        <v>363.9382395833327</v>
      </c>
    </row>
    <row r="37" spans="1:4" ht="30.75">
      <c r="A37" s="40" t="s">
        <v>106</v>
      </c>
      <c r="B37" s="39" t="s">
        <v>117</v>
      </c>
      <c r="C37" s="38" t="s">
        <v>28</v>
      </c>
      <c r="D37" s="27">
        <f>D36-(0.2*D36)</f>
        <v>291.1505916666662</v>
      </c>
    </row>
    <row r="38" spans="1:4" ht="60.75" customHeight="1">
      <c r="A38" s="40" t="s">
        <v>68</v>
      </c>
      <c r="B38" s="39" t="s">
        <v>76</v>
      </c>
      <c r="C38" s="38" t="s">
        <v>28</v>
      </c>
      <c r="D38" s="27">
        <v>0</v>
      </c>
    </row>
    <row r="39" spans="1:4" ht="15">
      <c r="A39" s="40" t="s">
        <v>107</v>
      </c>
      <c r="B39" s="39" t="s">
        <v>108</v>
      </c>
      <c r="C39" s="38" t="s">
        <v>28</v>
      </c>
      <c r="D39" s="27">
        <f>D43-D40</f>
        <v>0</v>
      </c>
    </row>
    <row r="40" spans="1:4" ht="15">
      <c r="A40" s="40" t="s">
        <v>72</v>
      </c>
      <c r="B40" s="39" t="s">
        <v>118</v>
      </c>
      <c r="C40" s="38" t="s">
        <v>28</v>
      </c>
      <c r="D40" s="27">
        <v>13851.793</v>
      </c>
    </row>
    <row r="41" spans="1:4" ht="15">
      <c r="A41" s="40" t="s">
        <v>73</v>
      </c>
      <c r="B41" s="39" t="s">
        <v>119</v>
      </c>
      <c r="C41" s="38" t="s">
        <v>28</v>
      </c>
      <c r="D41" s="27">
        <v>0</v>
      </c>
    </row>
    <row r="42" spans="1:4" ht="15">
      <c r="A42" s="40" t="s">
        <v>74</v>
      </c>
      <c r="B42" s="39" t="s">
        <v>120</v>
      </c>
      <c r="C42" s="38" t="s">
        <v>28</v>
      </c>
      <c r="D42" s="27">
        <v>0</v>
      </c>
    </row>
    <row r="43" spans="1:4" ht="15">
      <c r="A43" s="40" t="s">
        <v>75</v>
      </c>
      <c r="B43" s="39" t="s">
        <v>121</v>
      </c>
      <c r="C43" s="38" t="s">
        <v>28</v>
      </c>
      <c r="D43" s="27">
        <f>D40+D41-D42</f>
        <v>13851.793</v>
      </c>
    </row>
    <row r="44" spans="1:4" ht="15">
      <c r="A44" s="39" t="s">
        <v>109</v>
      </c>
      <c r="B44" s="39" t="s">
        <v>82</v>
      </c>
      <c r="C44" s="38" t="s">
        <v>77</v>
      </c>
      <c r="D44" s="31">
        <v>70.4</v>
      </c>
    </row>
    <row r="45" spans="1:4" ht="15">
      <c r="A45" s="39" t="s">
        <v>110</v>
      </c>
      <c r="B45" s="39" t="s">
        <v>83</v>
      </c>
      <c r="C45" s="38" t="s">
        <v>77</v>
      </c>
      <c r="D45" s="28" t="s">
        <v>164</v>
      </c>
    </row>
    <row r="46" spans="1:4" ht="30.75">
      <c r="A46" s="39" t="s">
        <v>111</v>
      </c>
      <c r="B46" s="39" t="s">
        <v>84</v>
      </c>
      <c r="C46" s="38" t="s">
        <v>77</v>
      </c>
      <c r="D46" s="28" t="s">
        <v>164</v>
      </c>
    </row>
    <row r="47" spans="1:4" ht="16.5" customHeight="1">
      <c r="A47" s="40" t="s">
        <v>134</v>
      </c>
      <c r="B47" s="39" t="s">
        <v>78</v>
      </c>
      <c r="C47" s="38" t="s">
        <v>1</v>
      </c>
      <c r="D47" s="31">
        <v>17.6</v>
      </c>
    </row>
    <row r="48" spans="1:4" ht="15">
      <c r="A48" s="40" t="s">
        <v>135</v>
      </c>
      <c r="B48" s="39" t="s">
        <v>78</v>
      </c>
      <c r="C48" s="38" t="s">
        <v>55</v>
      </c>
      <c r="D48" s="27">
        <f>D47/D44*100</f>
        <v>25</v>
      </c>
    </row>
    <row r="49" spans="1:4" ht="30.75">
      <c r="A49" s="40" t="s">
        <v>136</v>
      </c>
      <c r="B49" s="39" t="s">
        <v>5</v>
      </c>
      <c r="C49" s="38" t="s">
        <v>1</v>
      </c>
      <c r="D49" s="31">
        <v>34.25</v>
      </c>
    </row>
    <row r="50" spans="1:4" ht="30.75">
      <c r="A50" s="40" t="s">
        <v>137</v>
      </c>
      <c r="B50" s="39" t="s">
        <v>5</v>
      </c>
      <c r="C50" s="38" t="s">
        <v>55</v>
      </c>
      <c r="D50" s="29">
        <f>D49/E51*100</f>
        <v>64.86742424242424</v>
      </c>
    </row>
    <row r="51" spans="1:6" ht="16.5" customHeight="1">
      <c r="A51" s="40" t="s">
        <v>138</v>
      </c>
      <c r="B51" s="39" t="s">
        <v>166</v>
      </c>
      <c r="C51" s="38" t="s">
        <v>1</v>
      </c>
      <c r="D51" s="31">
        <v>18.55</v>
      </c>
      <c r="E51" s="32">
        <f>D44-D47</f>
        <v>52.800000000000004</v>
      </c>
      <c r="F51" s="33"/>
    </row>
    <row r="52" spans="1:4" ht="16.5" customHeight="1">
      <c r="A52" s="40"/>
      <c r="B52" s="39" t="s">
        <v>96</v>
      </c>
      <c r="C52" s="38" t="s">
        <v>1</v>
      </c>
      <c r="D52" s="31">
        <v>3.71</v>
      </c>
    </row>
    <row r="53" spans="1:4" ht="30.75">
      <c r="A53" s="40"/>
      <c r="B53" s="39" t="s">
        <v>97</v>
      </c>
      <c r="C53" s="38" t="s">
        <v>1</v>
      </c>
      <c r="D53" s="31">
        <f>D51-D52</f>
        <v>14.84</v>
      </c>
    </row>
    <row r="54" spans="1:4" ht="30.75">
      <c r="A54" s="40" t="s">
        <v>140</v>
      </c>
      <c r="B54" s="39" t="s">
        <v>79</v>
      </c>
      <c r="C54" s="38" t="s">
        <v>57</v>
      </c>
      <c r="D54" s="27">
        <v>14.856</v>
      </c>
    </row>
    <row r="55" spans="1:4" ht="15">
      <c r="A55" s="40" t="s">
        <v>138</v>
      </c>
      <c r="B55" s="39" t="s">
        <v>165</v>
      </c>
      <c r="C55" s="38" t="s">
        <v>59</v>
      </c>
      <c r="D55" s="27">
        <v>1</v>
      </c>
    </row>
    <row r="56" spans="1:4" ht="15">
      <c r="A56" s="40" t="s">
        <v>141</v>
      </c>
      <c r="B56" s="39" t="s">
        <v>85</v>
      </c>
      <c r="C56" s="38" t="s">
        <v>59</v>
      </c>
      <c r="D56" s="27">
        <v>1</v>
      </c>
    </row>
    <row r="57" spans="1:4" ht="30.75">
      <c r="A57" s="40" t="s">
        <v>142</v>
      </c>
      <c r="B57" s="39" t="s">
        <v>61</v>
      </c>
      <c r="C57" s="38" t="s">
        <v>62</v>
      </c>
      <c r="D57" s="27">
        <v>12.3</v>
      </c>
    </row>
    <row r="58" spans="1:4" ht="30.75">
      <c r="A58" s="40" t="s">
        <v>143</v>
      </c>
      <c r="B58" s="39" t="s">
        <v>80</v>
      </c>
      <c r="C58" s="38" t="s">
        <v>2</v>
      </c>
      <c r="D58" s="27">
        <v>6</v>
      </c>
    </row>
    <row r="59" spans="1:4" ht="46.5">
      <c r="A59" s="40" t="s">
        <v>144</v>
      </c>
      <c r="B59" s="39" t="s">
        <v>86</v>
      </c>
      <c r="C59" s="38" t="s">
        <v>55</v>
      </c>
      <c r="D59" s="27">
        <v>65</v>
      </c>
    </row>
    <row r="60" spans="1:4" ht="15">
      <c r="A60" s="21"/>
      <c r="B60" s="21"/>
      <c r="C60" s="21"/>
      <c r="D60" s="21"/>
    </row>
  </sheetData>
  <sheetProtection/>
  <mergeCells count="11">
    <mergeCell ref="A5:D5"/>
    <mergeCell ref="C9:D9"/>
    <mergeCell ref="C10:D10"/>
    <mergeCell ref="C11:D11"/>
    <mergeCell ref="C16:D16"/>
    <mergeCell ref="C12:D12"/>
    <mergeCell ref="C13:D13"/>
    <mergeCell ref="C14:D14"/>
    <mergeCell ref="C15:D15"/>
    <mergeCell ref="A6:D6"/>
    <mergeCell ref="A7:D7"/>
  </mergeCells>
  <printOptions/>
  <pageMargins left="1.1811023622047245" right="0.18" top="0.7874015748031497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90" zoomScaleNormal="90" zoomScalePageLayoutView="0" workbookViewId="0" topLeftCell="A1">
      <selection activeCell="G8" sqref="G8"/>
    </sheetView>
  </sheetViews>
  <sheetFormatPr defaultColWidth="9.125" defaultRowHeight="12.75"/>
  <cols>
    <col min="1" max="1" width="5.375" style="2" customWidth="1"/>
    <col min="2" max="2" width="52.875" style="2" customWidth="1"/>
    <col min="3" max="3" width="11.875" style="2" customWidth="1"/>
    <col min="4" max="4" width="15.50390625" style="2" customWidth="1"/>
    <col min="5" max="16384" width="9.125" style="2" customWidth="1"/>
  </cols>
  <sheetData>
    <row r="1" ht="14.25" customHeight="1">
      <c r="D1" s="23" t="s">
        <v>6</v>
      </c>
    </row>
    <row r="2" ht="14.25" customHeight="1">
      <c r="D2" s="23" t="s">
        <v>150</v>
      </c>
    </row>
    <row r="3" ht="14.25" customHeight="1">
      <c r="D3" s="23" t="s">
        <v>167</v>
      </c>
    </row>
    <row r="4" ht="14.25" customHeight="1">
      <c r="D4" s="17"/>
    </row>
    <row r="5" spans="1:4" ht="14.25" customHeight="1">
      <c r="A5" s="81" t="s">
        <v>157</v>
      </c>
      <c r="B5" s="81"/>
      <c r="C5" s="81"/>
      <c r="D5" s="81"/>
    </row>
    <row r="6" spans="1:4" ht="14.25" customHeight="1">
      <c r="A6" s="81" t="s">
        <v>156</v>
      </c>
      <c r="B6" s="81"/>
      <c r="C6" s="81"/>
      <c r="D6" s="81"/>
    </row>
    <row r="7" spans="1:4" ht="14.25" customHeight="1">
      <c r="A7" s="81" t="s">
        <v>123</v>
      </c>
      <c r="B7" s="81"/>
      <c r="C7" s="81"/>
      <c r="D7" s="81"/>
    </row>
    <row r="8" spans="1:4" ht="15">
      <c r="A8" s="4"/>
      <c r="B8" s="3"/>
      <c r="C8" s="3"/>
      <c r="D8" s="3"/>
    </row>
    <row r="9" spans="1:4" ht="14.25" customHeight="1">
      <c r="A9" s="4"/>
      <c r="B9" s="4" t="s">
        <v>14</v>
      </c>
      <c r="C9" s="79" t="s">
        <v>159</v>
      </c>
      <c r="D9" s="79"/>
    </row>
    <row r="10" spans="1:4" ht="14.25" customHeight="1">
      <c r="A10" s="4"/>
      <c r="B10" s="4" t="s">
        <v>15</v>
      </c>
      <c r="C10" s="81" t="s">
        <v>160</v>
      </c>
      <c r="D10" s="81"/>
    </row>
    <row r="11" spans="1:4" ht="14.25" customHeight="1">
      <c r="A11" s="4"/>
      <c r="B11" s="4" t="s">
        <v>16</v>
      </c>
      <c r="C11" s="83" t="s">
        <v>163</v>
      </c>
      <c r="D11" s="83"/>
    </row>
    <row r="12" spans="1:4" ht="14.25" customHeight="1">
      <c r="A12" s="4"/>
      <c r="B12" s="4" t="s">
        <v>17</v>
      </c>
      <c r="C12" s="81" t="s">
        <v>169</v>
      </c>
      <c r="D12" s="81"/>
    </row>
    <row r="13" spans="1:4" ht="14.25" customHeight="1">
      <c r="A13" s="4"/>
      <c r="B13" s="4" t="s">
        <v>18</v>
      </c>
      <c r="C13" s="81" t="s">
        <v>161</v>
      </c>
      <c r="D13" s="81"/>
    </row>
    <row r="14" spans="1:4" ht="14.25" customHeight="1">
      <c r="A14" s="4"/>
      <c r="B14" s="4" t="s">
        <v>116</v>
      </c>
      <c r="C14" s="81" t="s">
        <v>162</v>
      </c>
      <c r="D14" s="81"/>
    </row>
    <row r="15" spans="1:4" ht="14.25" customHeight="1">
      <c r="A15" s="4"/>
      <c r="B15" s="4" t="s">
        <v>19</v>
      </c>
      <c r="C15" s="80">
        <v>1038302271842</v>
      </c>
      <c r="D15" s="80"/>
    </row>
    <row r="16" spans="1:4" ht="31.5" customHeight="1">
      <c r="A16" s="4"/>
      <c r="B16" s="4" t="s">
        <v>115</v>
      </c>
      <c r="C16" s="81" t="s">
        <v>168</v>
      </c>
      <c r="D16" s="81"/>
    </row>
    <row r="17" spans="1:5" ht="15">
      <c r="A17" s="4"/>
      <c r="B17" s="4"/>
      <c r="C17" s="4"/>
      <c r="D17" s="4"/>
      <c r="E17" s="5"/>
    </row>
    <row r="18" spans="1:4" ht="30.75">
      <c r="A18" s="11" t="s">
        <v>20</v>
      </c>
      <c r="B18" s="11" t="s">
        <v>21</v>
      </c>
      <c r="C18" s="11" t="s">
        <v>22</v>
      </c>
      <c r="D18" s="11" t="s">
        <v>23</v>
      </c>
    </row>
    <row r="19" spans="1:4" ht="15">
      <c r="A19" s="13" t="s">
        <v>99</v>
      </c>
      <c r="B19" s="9" t="s">
        <v>27</v>
      </c>
      <c r="C19" s="10" t="s">
        <v>28</v>
      </c>
      <c r="D19" s="27">
        <v>217.037</v>
      </c>
    </row>
    <row r="20" spans="1:6" ht="46.5">
      <c r="A20" s="13" t="s">
        <v>100</v>
      </c>
      <c r="B20" s="9" t="s">
        <v>30</v>
      </c>
      <c r="C20" s="11" t="s">
        <v>28</v>
      </c>
      <c r="D20" s="27">
        <f>D28+D29+D31+D33+D34</f>
        <v>211.95700000000002</v>
      </c>
      <c r="F20" s="18"/>
    </row>
    <row r="21" spans="1:4" ht="62.25">
      <c r="A21" s="13" t="s">
        <v>25</v>
      </c>
      <c r="B21" s="9" t="s">
        <v>122</v>
      </c>
      <c r="C21" s="11" t="s">
        <v>28</v>
      </c>
      <c r="D21" s="28" t="s">
        <v>164</v>
      </c>
    </row>
    <row r="22" spans="1:4" ht="15">
      <c r="A22" s="13"/>
      <c r="B22" s="9" t="s">
        <v>12</v>
      </c>
      <c r="C22" s="11" t="s">
        <v>32</v>
      </c>
      <c r="D22" s="28" t="s">
        <v>164</v>
      </c>
    </row>
    <row r="23" spans="1:4" ht="15">
      <c r="A23" s="13"/>
      <c r="B23" s="9" t="s">
        <v>13</v>
      </c>
      <c r="C23" s="11" t="s">
        <v>33</v>
      </c>
      <c r="D23" s="28" t="s">
        <v>164</v>
      </c>
    </row>
    <row r="24" spans="1:4" ht="30.75">
      <c r="A24" s="13" t="s">
        <v>26</v>
      </c>
      <c r="B24" s="9" t="s">
        <v>35</v>
      </c>
      <c r="C24" s="11" t="s">
        <v>28</v>
      </c>
      <c r="D24" s="28" t="s">
        <v>164</v>
      </c>
    </row>
    <row r="25" spans="1:4" ht="30.75">
      <c r="A25" s="13" t="s">
        <v>29</v>
      </c>
      <c r="B25" s="9" t="s">
        <v>102</v>
      </c>
      <c r="C25" s="11" t="s">
        <v>28</v>
      </c>
      <c r="D25" s="28" t="s">
        <v>164</v>
      </c>
    </row>
    <row r="26" spans="1:4" ht="30.75">
      <c r="A26" s="13" t="s">
        <v>39</v>
      </c>
      <c r="B26" s="9" t="s">
        <v>11</v>
      </c>
      <c r="C26" s="11" t="s">
        <v>28</v>
      </c>
      <c r="D26" s="28" t="s">
        <v>164</v>
      </c>
    </row>
    <row r="27" spans="1:4" ht="30.75">
      <c r="A27" s="15" t="s">
        <v>41</v>
      </c>
      <c r="B27" s="15" t="s">
        <v>104</v>
      </c>
      <c r="C27" s="11" t="s">
        <v>28</v>
      </c>
      <c r="D27" s="28" t="s">
        <v>164</v>
      </c>
    </row>
    <row r="28" spans="1:4" ht="46.5">
      <c r="A28" s="13" t="s">
        <v>43</v>
      </c>
      <c r="B28" s="9" t="s">
        <v>36</v>
      </c>
      <c r="C28" s="11" t="s">
        <v>28</v>
      </c>
      <c r="D28" s="27">
        <v>60.816</v>
      </c>
    </row>
    <row r="29" spans="1:4" ht="15">
      <c r="A29" s="13" t="s">
        <v>44</v>
      </c>
      <c r="B29" s="9" t="s">
        <v>113</v>
      </c>
      <c r="C29" s="11" t="s">
        <v>28</v>
      </c>
      <c r="D29" s="27">
        <v>27.471</v>
      </c>
    </row>
    <row r="30" spans="1:4" ht="30.75">
      <c r="A30" s="13"/>
      <c r="B30" s="9" t="s">
        <v>105</v>
      </c>
      <c r="C30" s="11" t="s">
        <v>28</v>
      </c>
      <c r="D30" s="27">
        <f>9.235+4.221</f>
        <v>13.456</v>
      </c>
    </row>
    <row r="31" spans="1:4" ht="30.75">
      <c r="A31" s="13" t="s">
        <v>45</v>
      </c>
      <c r="B31" s="9" t="s">
        <v>114</v>
      </c>
      <c r="C31" s="11" t="s">
        <v>28</v>
      </c>
      <c r="D31" s="27">
        <v>14.519</v>
      </c>
    </row>
    <row r="32" spans="1:4" ht="30.75">
      <c r="A32" s="13"/>
      <c r="B32" s="9" t="s">
        <v>105</v>
      </c>
      <c r="C32" s="11" t="s">
        <v>28</v>
      </c>
      <c r="D32" s="27">
        <v>12.341</v>
      </c>
    </row>
    <row r="33" spans="1:4" ht="30.75">
      <c r="A33" s="13" t="s">
        <v>48</v>
      </c>
      <c r="B33" s="9" t="s">
        <v>37</v>
      </c>
      <c r="C33" s="11" t="s">
        <v>28</v>
      </c>
      <c r="D33" s="27">
        <v>108.032</v>
      </c>
    </row>
    <row r="34" spans="1:4" ht="60.75" customHeight="1">
      <c r="A34" s="13" t="s">
        <v>50</v>
      </c>
      <c r="B34" s="9" t="s">
        <v>38</v>
      </c>
      <c r="C34" s="11" t="s">
        <v>28</v>
      </c>
      <c r="D34" s="27">
        <v>1.119</v>
      </c>
    </row>
    <row r="35" spans="1:4" ht="30.75">
      <c r="A35" s="13" t="s">
        <v>101</v>
      </c>
      <c r="B35" s="9" t="s">
        <v>40</v>
      </c>
      <c r="C35" s="11" t="s">
        <v>28</v>
      </c>
      <c r="D35" s="27">
        <f>D19-D20</f>
        <v>5.079999999999984</v>
      </c>
    </row>
    <row r="36" spans="1:4" ht="30.75">
      <c r="A36" s="13" t="s">
        <v>106</v>
      </c>
      <c r="B36" s="9" t="s">
        <v>117</v>
      </c>
      <c r="C36" s="11" t="s">
        <v>28</v>
      </c>
      <c r="D36" s="27">
        <f>D35-(0.2*D35)</f>
        <v>4.063999999999988</v>
      </c>
    </row>
    <row r="37" spans="1:5" ht="62.25">
      <c r="A37" s="13" t="s">
        <v>68</v>
      </c>
      <c r="B37" s="9" t="s">
        <v>87</v>
      </c>
      <c r="C37" s="11" t="s">
        <v>28</v>
      </c>
      <c r="D37" s="27">
        <v>0</v>
      </c>
      <c r="E37" s="21"/>
    </row>
    <row r="38" spans="1:5" ht="45" customHeight="1">
      <c r="A38" s="13" t="s">
        <v>69</v>
      </c>
      <c r="B38" s="9" t="s">
        <v>88</v>
      </c>
      <c r="C38" s="11" t="s">
        <v>28</v>
      </c>
      <c r="D38" s="27">
        <v>0</v>
      </c>
      <c r="E38" s="21"/>
    </row>
    <row r="39" spans="1:4" ht="47.25" customHeight="1">
      <c r="A39" s="13" t="s">
        <v>70</v>
      </c>
      <c r="B39" s="9" t="s">
        <v>7</v>
      </c>
      <c r="C39" s="11" t="s">
        <v>28</v>
      </c>
      <c r="D39" s="27">
        <v>0</v>
      </c>
    </row>
    <row r="40" spans="1:4" ht="15">
      <c r="A40" s="13" t="s">
        <v>107</v>
      </c>
      <c r="B40" s="9" t="s">
        <v>108</v>
      </c>
      <c r="C40" s="11" t="s">
        <v>28</v>
      </c>
      <c r="D40" s="27">
        <f>D44-D41</f>
        <v>0</v>
      </c>
    </row>
    <row r="41" spans="1:4" ht="15">
      <c r="A41" s="13" t="s">
        <v>72</v>
      </c>
      <c r="B41" s="9" t="s">
        <v>118</v>
      </c>
      <c r="C41" s="11" t="s">
        <v>28</v>
      </c>
      <c r="D41" s="27">
        <v>912.194</v>
      </c>
    </row>
    <row r="42" spans="1:4" ht="15">
      <c r="A42" s="13" t="s">
        <v>73</v>
      </c>
      <c r="B42" s="9" t="s">
        <v>119</v>
      </c>
      <c r="C42" s="11" t="s">
        <v>28</v>
      </c>
      <c r="D42" s="42">
        <v>0</v>
      </c>
    </row>
    <row r="43" spans="1:4" ht="15">
      <c r="A43" s="13" t="s">
        <v>74</v>
      </c>
      <c r="B43" s="9" t="s">
        <v>120</v>
      </c>
      <c r="C43" s="11" t="s">
        <v>28</v>
      </c>
      <c r="D43" s="42">
        <v>0</v>
      </c>
    </row>
    <row r="44" spans="1:4" ht="15">
      <c r="A44" s="13" t="s">
        <v>75</v>
      </c>
      <c r="B44" s="9" t="s">
        <v>121</v>
      </c>
      <c r="C44" s="11" t="s">
        <v>28</v>
      </c>
      <c r="D44" s="27">
        <f>D41+D42-D43</f>
        <v>912.194</v>
      </c>
    </row>
    <row r="45" spans="1:4" ht="30.75">
      <c r="A45" s="13" t="s">
        <v>109</v>
      </c>
      <c r="B45" s="9" t="s">
        <v>89</v>
      </c>
      <c r="C45" s="11" t="s">
        <v>77</v>
      </c>
      <c r="D45" s="31">
        <v>17.415</v>
      </c>
    </row>
    <row r="46" spans="1:4" ht="30.75">
      <c r="A46" s="13" t="s">
        <v>110</v>
      </c>
      <c r="B46" s="9" t="s">
        <v>90</v>
      </c>
      <c r="C46" s="11" t="s">
        <v>77</v>
      </c>
      <c r="D46" s="28" t="s">
        <v>164</v>
      </c>
    </row>
    <row r="47" spans="1:4" ht="30.75">
      <c r="A47" s="13" t="s">
        <v>111</v>
      </c>
      <c r="B47" s="9" t="s">
        <v>91</v>
      </c>
      <c r="C47" s="11" t="s">
        <v>57</v>
      </c>
      <c r="D47" s="27">
        <v>1.295</v>
      </c>
    </row>
    <row r="48" spans="1:4" ht="30.75">
      <c r="A48" s="13" t="s">
        <v>134</v>
      </c>
      <c r="B48" s="9" t="s">
        <v>10</v>
      </c>
      <c r="C48" s="11" t="s">
        <v>59</v>
      </c>
      <c r="D48" s="28" t="s">
        <v>164</v>
      </c>
    </row>
    <row r="49" spans="1:4" ht="15">
      <c r="A49" s="13"/>
      <c r="B49" s="9" t="s">
        <v>8</v>
      </c>
      <c r="C49" s="11" t="s">
        <v>59</v>
      </c>
      <c r="D49" s="28" t="s">
        <v>164</v>
      </c>
    </row>
    <row r="50" spans="1:4" ht="15">
      <c r="A50" s="13"/>
      <c r="B50" s="9" t="s">
        <v>9</v>
      </c>
      <c r="C50" s="11" t="s">
        <v>59</v>
      </c>
      <c r="D50" s="28" t="s">
        <v>164</v>
      </c>
    </row>
    <row r="51" spans="1:4" ht="30.75">
      <c r="A51" s="13" t="s">
        <v>135</v>
      </c>
      <c r="B51" s="9" t="s">
        <v>61</v>
      </c>
      <c r="C51" s="11" t="s">
        <v>62</v>
      </c>
      <c r="D51" s="28" t="s">
        <v>164</v>
      </c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  <row r="63" ht="15">
      <c r="D63" s="21"/>
    </row>
    <row r="64" ht="15">
      <c r="D64" s="21"/>
    </row>
    <row r="65" ht="15">
      <c r="D65" s="21"/>
    </row>
    <row r="66" ht="15">
      <c r="D66" s="21"/>
    </row>
    <row r="67" ht="15">
      <c r="D67" s="21"/>
    </row>
    <row r="68" ht="15">
      <c r="D68" s="21"/>
    </row>
    <row r="69" ht="15">
      <c r="D69" s="21"/>
    </row>
    <row r="70" ht="15">
      <c r="D70" s="21"/>
    </row>
    <row r="71" ht="15">
      <c r="D71" s="21"/>
    </row>
    <row r="72" ht="15">
      <c r="D72" s="21"/>
    </row>
    <row r="73" ht="15">
      <c r="D73" s="21"/>
    </row>
    <row r="74" ht="15">
      <c r="D74" s="21"/>
    </row>
    <row r="75" ht="15">
      <c r="D75" s="21"/>
    </row>
    <row r="76" ht="15">
      <c r="D76" s="21"/>
    </row>
    <row r="77" ht="15">
      <c r="D77" s="21"/>
    </row>
    <row r="78" ht="15">
      <c r="D78" s="21"/>
    </row>
    <row r="79" ht="15">
      <c r="D79" s="21"/>
    </row>
    <row r="80" ht="15">
      <c r="D80" s="21"/>
    </row>
    <row r="81" ht="15">
      <c r="D81" s="21"/>
    </row>
    <row r="82" ht="15">
      <c r="D82" s="21"/>
    </row>
    <row r="83" ht="15">
      <c r="D83" s="21"/>
    </row>
    <row r="84" ht="15">
      <c r="D84" s="21"/>
    </row>
    <row r="85" ht="15">
      <c r="D85" s="21"/>
    </row>
    <row r="86" ht="15">
      <c r="D86" s="21"/>
    </row>
    <row r="87" ht="15">
      <c r="D87" s="21"/>
    </row>
    <row r="88" ht="15">
      <c r="D88" s="21"/>
    </row>
    <row r="89" ht="15">
      <c r="D89" s="21"/>
    </row>
    <row r="90" ht="15">
      <c r="D90" s="21"/>
    </row>
    <row r="91" ht="15">
      <c r="D91" s="21"/>
    </row>
    <row r="92" ht="15">
      <c r="D92" s="21"/>
    </row>
    <row r="93" ht="15">
      <c r="D93" s="21"/>
    </row>
    <row r="94" ht="15">
      <c r="D94" s="21"/>
    </row>
    <row r="95" ht="15">
      <c r="D95" s="21"/>
    </row>
  </sheetData>
  <sheetProtection/>
  <mergeCells count="11">
    <mergeCell ref="A7:D7"/>
    <mergeCell ref="C9:D9"/>
    <mergeCell ref="C16:D16"/>
    <mergeCell ref="C10:D10"/>
    <mergeCell ref="C11:D11"/>
    <mergeCell ref="C12:D12"/>
    <mergeCell ref="A5:D5"/>
    <mergeCell ref="C13:D13"/>
    <mergeCell ref="C14:D14"/>
    <mergeCell ref="C15:D15"/>
    <mergeCell ref="A6:D6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2012-01-11T11:20:39Z</cp:lastPrinted>
  <dcterms:created xsi:type="dcterms:W3CDTF">2010-03-12T06:02:23Z</dcterms:created>
  <dcterms:modified xsi:type="dcterms:W3CDTF">2012-01-13T11:49:14Z</dcterms:modified>
  <cp:category/>
  <cp:version/>
  <cp:contentType/>
  <cp:contentStatus/>
</cp:coreProperties>
</file>