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732" windowHeight="11016" activeTab="0"/>
  </bookViews>
  <sheets>
    <sheet name="1тарифы" sheetId="1" r:id="rId1"/>
    <sheet name="2тепло (2012)" sheetId="2" r:id="rId2"/>
    <sheet name="4ХВС (2012)" sheetId="3" r:id="rId3"/>
  </sheets>
  <definedNames>
    <definedName name="_xlnm.Print_Titles" localSheetId="1">'2тепло (2012)'!$18:$18</definedName>
    <definedName name="_xlnm.Print_Titles" localSheetId="2">'4ХВС (2012)'!$18:$18</definedName>
  </definedNames>
  <calcPr fullCalcOnLoad="1"/>
</workbook>
</file>

<file path=xl/sharedStrings.xml><?xml version="1.0" encoding="utf-8"?>
<sst xmlns="http://schemas.openxmlformats.org/spreadsheetml/2006/main" count="459" uniqueCount="216">
  <si>
    <t>Потери тепловой энергии при передаче по тепловым сетям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</si>
  <si>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</si>
  <si>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</si>
  <si>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</si>
  <si>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</si>
  <si>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</si>
  <si>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</si>
  <si>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</si>
  <si>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</si>
  <si>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</si>
  <si>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</si>
  <si>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</si>
  <si>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</si>
  <si>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</si>
  <si>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</si>
  <si>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</si>
  <si>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</si>
  <si>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</si>
  <si>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</si>
  <si>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</si>
  <si>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</si>
  <si>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</si>
  <si>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</si>
  <si>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</si>
  <si>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</si>
  <si>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</si>
  <si>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</si>
  <si>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</si>
  <si>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</si>
  <si>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</si>
  <si>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</si>
  <si>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</si>
  <si>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</si>
  <si>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</si>
  <si>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</si>
  <si>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</si>
  <si>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</si>
  <si>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</si>
  <si>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</si>
  <si>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</si>
  <si>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</si>
  <si>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</si>
  <si>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</si>
  <si>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</si>
  <si>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</si>
  <si>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</si>
  <si>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</si>
  <si>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</si>
  <si>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</si>
  <si>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</si>
  <si>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</si>
  <si>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</si>
  <si>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</si>
  <si>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</si>
  <si>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</si>
  <si>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</si>
  <si>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</si>
  <si>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</si>
  <si>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</si>
  <si>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</si>
  <si>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Приложение № 2</t>
  </si>
  <si>
    <t>5.1.</t>
  </si>
  <si>
    <t>5.2.</t>
  </si>
  <si>
    <t>5.3.</t>
  </si>
  <si>
    <t>5.4.</t>
  </si>
  <si>
    <t>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</si>
  <si>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тыс. куб. м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</si>
  <si>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</si>
  <si>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</si>
  <si>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</si>
  <si>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</si>
  <si>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</si>
  <si>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</si>
  <si>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</si>
  <si>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</si>
  <si>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</si>
  <si>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</si>
  <si>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</si>
  <si>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</si>
  <si>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</si>
  <si>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</si>
  <si>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</si>
  <si>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</si>
  <si>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</si>
  <si>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</si>
  <si>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</si>
  <si>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</si>
  <si>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</si>
  <si>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</si>
  <si>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</si>
  <si>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</si>
  <si>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</si>
  <si>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</si>
  <si>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</si>
  <si>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</si>
  <si>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</si>
  <si>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</si>
  <si>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</si>
  <si>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</si>
  <si>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</si>
  <si>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r>
      <t>тыс.м</t>
    </r>
    <r>
      <rPr>
        <vertAlign val="superscript"/>
        <sz val="12"/>
        <rFont val="Times New Roman"/>
        <family val="1"/>
      </rPr>
      <t>3</t>
    </r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</si>
  <si>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</si>
  <si>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</si>
  <si>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</si>
  <si>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</si>
  <si>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</si>
  <si>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</si>
  <si>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</si>
  <si>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холодного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</si>
  <si>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</si>
  <si>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</si>
  <si>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</si>
  <si>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в т.ч. по каждому виду топлива:</t>
  </si>
  <si>
    <t>расходы на топливо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</si>
  <si>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</si>
  <si>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</si>
  <si>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</si>
  <si>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</si>
  <si>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</si>
  <si>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</si>
  <si>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</si>
  <si>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</si>
  <si>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</si>
  <si>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</si>
  <si>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</si>
  <si>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</si>
  <si>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</si>
  <si>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</si>
  <si>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</si>
  <si>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</si>
  <si>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20.</t>
  </si>
  <si>
    <t>21.</t>
  </si>
  <si>
    <t>к Приказу КГРЦТ НАО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</si>
  <si>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</si>
  <si>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</si>
  <si>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ИМУП "Посжилкомсервис"</t>
  </si>
  <si>
    <t>Холодов Олег Евгеньевич</t>
  </si>
  <si>
    <t>(81853) 4-77-49</t>
  </si>
  <si>
    <t>8301002408/298301001</t>
  </si>
  <si>
    <t>№ 20 от 30.03.2010</t>
  </si>
  <si>
    <t xml:space="preserve"> - полезный отпуск</t>
  </si>
  <si>
    <t>кг. у.т./Гкал</t>
  </si>
  <si>
    <t>МО "Городское поселение "Рабочий поселок Искателей"</t>
  </si>
  <si>
    <t>п. Искателей,  ул. Губкина д. 15</t>
  </si>
  <si>
    <t>п. Искателей,   ул. Губкина д. 15</t>
  </si>
  <si>
    <t>Объем отпущенной потребителям холодной воды, в т.ч.:</t>
  </si>
  <si>
    <t>на 2012 год</t>
  </si>
  <si>
    <t xml:space="preserve"> - объем приобретения (диз.топливо)</t>
  </si>
  <si>
    <t xml:space="preserve"> - объем приобретения (газ)</t>
  </si>
  <si>
    <t>план на 2012 год</t>
  </si>
  <si>
    <t>Приложение № 1</t>
  </si>
  <si>
    <t>Информация о ценах (тарифах) на регулируемые товары и услуги и надбавках к этим ценам (тарифам)</t>
  </si>
  <si>
    <t>(наименование организации)</t>
  </si>
  <si>
    <t>Наименование установленного тарифа (надбавки)</t>
  </si>
  <si>
    <t>Един. изм.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</si>
  <si>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</si>
  <si>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</si>
  <si>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</si>
  <si>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</si>
  <si>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Комитет по государственному регулированию цен НАО</t>
  </si>
  <si>
    <t>м3</t>
  </si>
  <si>
    <t>Величина установленного тарифа (надбавки)</t>
  </si>
  <si>
    <t>Тарифы на тепловую энергию</t>
  </si>
  <si>
    <t>1.1.</t>
  </si>
  <si>
    <t>- потребители, оплачивающие производство и передачу тепловой энергии</t>
  </si>
  <si>
    <t>1.1.1.</t>
  </si>
  <si>
    <t>одноставочный тариф (без учета НДС)</t>
  </si>
  <si>
    <t>руб./Гкал</t>
  </si>
  <si>
    <t>Комитет по государственному регулированию цен Ненецкого автономного округа</t>
  </si>
  <si>
    <t>с 01.01.2012 по 30.06.2012</t>
  </si>
  <si>
    <t>Общественно-   
политическая   
газета "Няръяна
вындер" № 138 от 10.12.2011</t>
  </si>
  <si>
    <t>1.1.2.</t>
  </si>
  <si>
    <t xml:space="preserve">с 01.07.2012 по 31.08.2012 </t>
  </si>
  <si>
    <t>1.1.3.</t>
  </si>
  <si>
    <t xml:space="preserve">с 01.09.2012 по 31.12.2012 </t>
  </si>
  <si>
    <t>1.2.</t>
  </si>
  <si>
    <t>- население</t>
  </si>
  <si>
    <t>1.2.1.</t>
  </si>
  <si>
    <t>одноставочный тариф (с учетом НДС)</t>
  </si>
  <si>
    <t>1.2.2.</t>
  </si>
  <si>
    <t>1.2.3.</t>
  </si>
  <si>
    <t>Тарифы на горячую воду</t>
  </si>
  <si>
    <t>Горчее водоснабжение из системы отопления</t>
  </si>
  <si>
    <t>Приказ № 67 от 29.11.2010 г.</t>
  </si>
  <si>
    <t>до 31.12.2011 г</t>
  </si>
  <si>
    <t>Газета "Няръяна Вындер" № 134 от 04.12.2010 г.</t>
  </si>
  <si>
    <t>2.1.1.</t>
  </si>
  <si>
    <t>руб./куб. метр горячей воды</t>
  </si>
  <si>
    <t>Приказ № 44 от 29.11.2011</t>
  </si>
  <si>
    <t>2.1.2.</t>
  </si>
  <si>
    <t>2.1.3.</t>
  </si>
  <si>
    <t>- прочие потребители</t>
  </si>
  <si>
    <t>2.2.1.</t>
  </si>
  <si>
    <t>2.2.2.</t>
  </si>
  <si>
    <t>2.2.3.</t>
  </si>
  <si>
    <t>Тарифы на холодную воду</t>
  </si>
  <si>
    <t>3.1.</t>
  </si>
  <si>
    <t>3.1.1.</t>
  </si>
  <si>
    <t>руб./куб. метр холодной воды</t>
  </si>
  <si>
    <t>3.1.2.</t>
  </si>
  <si>
    <t>3.1.3.</t>
  </si>
  <si>
    <t>3.2.</t>
  </si>
  <si>
    <t>3.2.1.</t>
  </si>
  <si>
    <t>3.2.2.</t>
  </si>
  <si>
    <t>3.2.3.</t>
  </si>
  <si>
    <t>Тарифы на теплоноситель</t>
  </si>
  <si>
    <t>руб./куб. метр теплоносителя</t>
  </si>
  <si>
    <t>Приказ № 50 от 02.12.2011</t>
  </si>
  <si>
    <t>Приказ № 51 от 02.12.2011</t>
  </si>
  <si>
    <t>4.1.1.</t>
  </si>
  <si>
    <t>4.1.2.</t>
  </si>
  <si>
    <t>4.1.3.</t>
  </si>
  <si>
    <t>4.2.</t>
  </si>
  <si>
    <t>4.2.1.</t>
  </si>
  <si>
    <t>4.2.2.</t>
  </si>
  <si>
    <t>4.2.3.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</si>
</sst>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"/>
    <numFmt numFmtId="186" formatCode="#,##0.0000"/>
    <numFmt numFmtId="187" formatCode="#,##0.00000"/>
    <numFmt numFmtId="188" formatCode="0.0"/>
    <numFmt numFmtId="189" formatCode="0.000"/>
    <numFmt numFmtId="190" formatCode="0.0000"/>
    <numFmt numFmtId="191" formatCode="0.00000"/>
    <numFmt numFmtId="192" formatCode="#,##0.000000"/>
    <numFmt numFmtId="193" formatCode="0.0000000000"/>
  </numFmts>
  <fonts count="5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185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86" fontId="1" fillId="0" borderId="10" xfId="0" applyNumberFormat="1" applyFont="1" applyFill="1" applyBorder="1" applyAlignment="1">
      <alignment wrapText="1"/>
    </xf>
    <xf numFmtId="184" fontId="1" fillId="0" borderId="10" xfId="0" applyNumberFormat="1" applyFont="1" applyFill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91" fontId="7" fillId="33" borderId="0" xfId="0" applyNumberFormat="1" applyFont="1" applyFill="1" applyAlignment="1">
      <alignment/>
    </xf>
    <xf numFmtId="184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" fillId="0" borderId="0" xfId="52" applyFont="1" applyBorder="1" applyAlignment="1">
      <alignment horizontal="center" wrapText="1"/>
      <protection/>
    </xf>
    <xf numFmtId="0" fontId="10" fillId="0" borderId="11" xfId="52" applyFont="1" applyBorder="1" applyAlignment="1">
      <alignment horizontal="centerContinuous" vertical="center" wrapText="1"/>
      <protection/>
    </xf>
    <xf numFmtId="0" fontId="8" fillId="0" borderId="11" xfId="52" applyFont="1" applyBorder="1" applyAlignment="1">
      <alignment horizontal="centerContinuous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 locked="0"/>
    </xf>
    <xf numFmtId="0" fontId="1" fillId="0" borderId="0" xfId="53" applyFont="1" applyBorder="1">
      <alignment/>
      <protection/>
    </xf>
    <xf numFmtId="49" fontId="1" fillId="0" borderId="10" xfId="52" applyNumberFormat="1" applyFont="1" applyBorder="1" applyAlignment="1">
      <alignment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Border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10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4" fontId="11" fillId="0" borderId="10" xfId="52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>
      <alignment/>
      <protection/>
    </xf>
    <xf numFmtId="0" fontId="11" fillId="0" borderId="14" xfId="52" applyFont="1" applyBorder="1" applyAlignment="1">
      <alignment vertical="center" wrapText="1"/>
      <protection/>
    </xf>
    <xf numFmtId="4" fontId="11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vertical="center"/>
      <protection/>
    </xf>
    <xf numFmtId="0" fontId="11" fillId="0" borderId="15" xfId="52" applyFont="1" applyBorder="1" applyAlignment="1">
      <alignment vertical="center"/>
      <protection/>
    </xf>
    <xf numFmtId="0" fontId="11" fillId="0" borderId="16" xfId="52" applyFont="1" applyBorder="1" applyAlignment="1">
      <alignment vertical="center"/>
      <protection/>
    </xf>
    <xf numFmtId="0" fontId="11" fillId="0" borderId="14" xfId="52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4" fontId="5" fillId="0" borderId="10" xfId="0" applyNumberFormat="1" applyFont="1" applyFill="1" applyBorder="1" applyAlignment="1">
      <alignment wrapText="1"/>
    </xf>
    <xf numFmtId="187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8">
      <selection activeCell="B43" sqref="B43"/>
    </sheetView>
  </sheetViews>
  <sheetFormatPr defaultColWidth="9.125" defaultRowHeight="12.75"/>
  <cols>
    <col min="1" max="1" width="6.50390625" style="40" customWidth="1"/>
    <col min="2" max="2" width="29.375" style="40" customWidth="1"/>
    <col min="3" max="3" width="11.50390625" style="40" customWidth="1"/>
    <col min="4" max="4" width="16.875" style="40" customWidth="1"/>
    <col min="5" max="5" width="24.375" style="40" customWidth="1"/>
    <col min="6" max="6" width="15.875" style="40" customWidth="1"/>
    <col min="7" max="7" width="14.00390625" style="40" customWidth="1"/>
    <col min="8" max="8" width="20.00390625" style="40" customWidth="1"/>
    <col min="9" max="16384" width="9.125" style="41" customWidth="1"/>
  </cols>
  <sheetData>
    <row r="1" ht="15">
      <c r="H1" s="12" t="s">
        <v>150</v>
      </c>
    </row>
    <row r="2" ht="15">
      <c r="H2" s="12" t="s">
        <v>132</v>
      </c>
    </row>
    <row r="3" ht="15">
      <c r="H3" s="12" t="s">
        <v>139</v>
      </c>
    </row>
    <row r="5" spans="1:8" ht="15" customHeight="1">
      <c r="A5" s="65" t="s">
        <v>151</v>
      </c>
      <c r="B5" s="65"/>
      <c r="C5" s="65"/>
      <c r="D5" s="65"/>
      <c r="E5" s="65"/>
      <c r="F5" s="65"/>
      <c r="G5" s="65"/>
      <c r="H5" s="65"/>
    </row>
    <row r="6" spans="1:8" s="34" customFormat="1" ht="15" customHeight="1">
      <c r="A6" s="28"/>
      <c r="B6" s="28"/>
      <c r="C6" s="28"/>
      <c r="D6" s="66" t="s">
        <v>135</v>
      </c>
      <c r="E6" s="66"/>
      <c r="F6" s="28"/>
      <c r="G6" s="28"/>
      <c r="H6" s="28"/>
    </row>
    <row r="7" spans="1:8" s="34" customFormat="1" ht="15" customHeight="1">
      <c r="A7" s="28"/>
      <c r="B7" s="28"/>
      <c r="C7" s="28"/>
      <c r="D7" s="63" t="s">
        <v>152</v>
      </c>
      <c r="E7" s="63"/>
      <c r="F7" s="28"/>
      <c r="G7" s="28"/>
      <c r="H7" s="28"/>
    </row>
    <row r="8" spans="1:7" ht="20.25">
      <c r="A8" s="42"/>
      <c r="B8" s="42"/>
      <c r="C8" s="42"/>
      <c r="D8" s="64" t="s">
        <v>146</v>
      </c>
      <c r="E8" s="64"/>
      <c r="F8" s="43"/>
      <c r="G8" s="41"/>
    </row>
    <row r="9" spans="1:6" ht="9" customHeight="1">
      <c r="A9" s="29"/>
      <c r="B9" s="29"/>
      <c r="C9" s="29"/>
      <c r="D9" s="28"/>
      <c r="E9" s="28"/>
      <c r="F9" s="30"/>
    </row>
    <row r="10" spans="1:8" ht="78.75" customHeight="1">
      <c r="A10" s="31" t="s">
        <v>12</v>
      </c>
      <c r="B10" s="31" t="s">
        <v>153</v>
      </c>
      <c r="C10" s="31" t="s">
        <v>154</v>
      </c>
      <c r="D10" s="31" t="s">
        <v>161</v>
      </c>
      <c r="E10" s="31" t="s">
        <v>155</v>
      </c>
      <c r="F10" s="31" t="s">
        <v>156</v>
      </c>
      <c r="G10" s="31" t="s">
        <v>157</v>
      </c>
      <c r="H10" s="31" t="s">
        <v>158</v>
      </c>
    </row>
    <row r="11" spans="1:8" s="48" customFormat="1" ht="15" customHeight="1">
      <c r="A11" s="46" t="s">
        <v>84</v>
      </c>
      <c r="B11" s="52" t="s">
        <v>162</v>
      </c>
      <c r="C11" s="53"/>
      <c r="D11" s="46"/>
      <c r="E11" s="46"/>
      <c r="F11" s="46"/>
      <c r="G11" s="46"/>
      <c r="H11" s="44"/>
    </row>
    <row r="12" spans="1:8" ht="15">
      <c r="A12" s="31" t="s">
        <v>163</v>
      </c>
      <c r="B12" s="51" t="s">
        <v>164</v>
      </c>
      <c r="C12" s="39"/>
      <c r="D12" s="39"/>
      <c r="E12" s="39"/>
      <c r="F12" s="39"/>
      <c r="G12" s="39"/>
      <c r="H12" s="39"/>
    </row>
    <row r="13" spans="1:8" ht="30.75" customHeight="1">
      <c r="A13" s="36" t="s">
        <v>165</v>
      </c>
      <c r="B13" s="35" t="s">
        <v>166</v>
      </c>
      <c r="C13" s="59" t="s">
        <v>167</v>
      </c>
      <c r="D13" s="32">
        <v>1472</v>
      </c>
      <c r="E13" s="62" t="s">
        <v>168</v>
      </c>
      <c r="F13" s="62" t="s">
        <v>207</v>
      </c>
      <c r="G13" s="31" t="s">
        <v>169</v>
      </c>
      <c r="H13" s="62" t="s">
        <v>170</v>
      </c>
    </row>
    <row r="14" spans="1:8" ht="30.75">
      <c r="A14" s="31" t="s">
        <v>171</v>
      </c>
      <c r="B14" s="35" t="s">
        <v>166</v>
      </c>
      <c r="C14" s="60"/>
      <c r="D14" s="32">
        <v>1560</v>
      </c>
      <c r="E14" s="62"/>
      <c r="F14" s="62"/>
      <c r="G14" s="31" t="s">
        <v>172</v>
      </c>
      <c r="H14" s="62"/>
    </row>
    <row r="15" spans="1:8" ht="31.5" customHeight="1">
      <c r="A15" s="31" t="s">
        <v>173</v>
      </c>
      <c r="B15" s="35" t="s">
        <v>166</v>
      </c>
      <c r="C15" s="61"/>
      <c r="D15" s="32">
        <v>1647</v>
      </c>
      <c r="E15" s="62"/>
      <c r="F15" s="62"/>
      <c r="G15" s="31" t="s">
        <v>174</v>
      </c>
      <c r="H15" s="62"/>
    </row>
    <row r="16" spans="1:8" ht="15">
      <c r="A16" s="31" t="s">
        <v>175</v>
      </c>
      <c r="B16" s="35" t="s">
        <v>176</v>
      </c>
      <c r="C16" s="37"/>
      <c r="D16" s="32"/>
      <c r="E16" s="37"/>
      <c r="F16" s="31"/>
      <c r="G16" s="31"/>
      <c r="H16" s="31"/>
    </row>
    <row r="17" spans="1:8" ht="31.5" customHeight="1">
      <c r="A17" s="31" t="s">
        <v>177</v>
      </c>
      <c r="B17" s="35" t="s">
        <v>178</v>
      </c>
      <c r="C17" s="59" t="s">
        <v>167</v>
      </c>
      <c r="D17" s="32">
        <v>1736.96</v>
      </c>
      <c r="E17" s="59" t="s">
        <v>168</v>
      </c>
      <c r="F17" s="62" t="s">
        <v>207</v>
      </c>
      <c r="G17" s="31" t="s">
        <v>169</v>
      </c>
      <c r="H17" s="62" t="s">
        <v>170</v>
      </c>
    </row>
    <row r="18" spans="1:8" ht="31.5" customHeight="1">
      <c r="A18" s="31" t="s">
        <v>179</v>
      </c>
      <c r="B18" s="35" t="s">
        <v>178</v>
      </c>
      <c r="C18" s="60"/>
      <c r="D18" s="32">
        <v>1840.8</v>
      </c>
      <c r="E18" s="60"/>
      <c r="F18" s="62"/>
      <c r="G18" s="31" t="s">
        <v>172</v>
      </c>
      <c r="H18" s="62"/>
    </row>
    <row r="19" spans="1:8" ht="30.75">
      <c r="A19" s="31" t="s">
        <v>180</v>
      </c>
      <c r="B19" s="35" t="s">
        <v>178</v>
      </c>
      <c r="C19" s="61"/>
      <c r="D19" s="32">
        <v>1943.46</v>
      </c>
      <c r="E19" s="60"/>
      <c r="F19" s="62"/>
      <c r="G19" s="31" t="s">
        <v>174</v>
      </c>
      <c r="H19" s="62"/>
    </row>
    <row r="20" spans="1:8" s="48" customFormat="1" ht="15">
      <c r="A20" s="46">
        <v>2</v>
      </c>
      <c r="B20" s="45" t="s">
        <v>181</v>
      </c>
      <c r="C20" s="49"/>
      <c r="D20" s="50"/>
      <c r="E20" s="46"/>
      <c r="F20" s="46"/>
      <c r="G20" s="44"/>
      <c r="H20" s="44"/>
    </row>
    <row r="21" spans="1:8" ht="63.75" customHeight="1" hidden="1">
      <c r="A21" s="31">
        <v>3</v>
      </c>
      <c r="B21" s="33" t="s">
        <v>182</v>
      </c>
      <c r="C21" s="31" t="s">
        <v>160</v>
      </c>
      <c r="D21" s="38">
        <v>89.92</v>
      </c>
      <c r="E21" s="31" t="s">
        <v>159</v>
      </c>
      <c r="F21" s="31" t="s">
        <v>183</v>
      </c>
      <c r="G21" s="31" t="s">
        <v>184</v>
      </c>
      <c r="H21" s="31" t="s">
        <v>185</v>
      </c>
    </row>
    <row r="22" spans="1:8" ht="15">
      <c r="A22" s="31" t="s">
        <v>17</v>
      </c>
      <c r="B22" s="35" t="s">
        <v>176</v>
      </c>
      <c r="C22" s="39"/>
      <c r="D22" s="39"/>
      <c r="E22" s="39"/>
      <c r="F22" s="39"/>
      <c r="G22" s="39"/>
      <c r="H22" s="39"/>
    </row>
    <row r="23" spans="1:8" ht="30.75" customHeight="1">
      <c r="A23" s="36" t="s">
        <v>186</v>
      </c>
      <c r="B23" s="35" t="s">
        <v>178</v>
      </c>
      <c r="C23" s="59" t="s">
        <v>187</v>
      </c>
      <c r="D23" s="32">
        <v>139.62</v>
      </c>
      <c r="E23" s="59" t="s">
        <v>168</v>
      </c>
      <c r="F23" s="62" t="s">
        <v>188</v>
      </c>
      <c r="G23" s="31" t="s">
        <v>169</v>
      </c>
      <c r="H23" s="62" t="s">
        <v>170</v>
      </c>
    </row>
    <row r="24" spans="1:8" ht="30.75">
      <c r="A24" s="31" t="s">
        <v>189</v>
      </c>
      <c r="B24" s="35" t="s">
        <v>178</v>
      </c>
      <c r="C24" s="60"/>
      <c r="D24" s="32">
        <v>149.79</v>
      </c>
      <c r="E24" s="60"/>
      <c r="F24" s="62"/>
      <c r="G24" s="31" t="s">
        <v>172</v>
      </c>
      <c r="H24" s="62"/>
    </row>
    <row r="25" spans="1:8" ht="31.5" customHeight="1">
      <c r="A25" s="31" t="s">
        <v>190</v>
      </c>
      <c r="B25" s="35" t="s">
        <v>178</v>
      </c>
      <c r="C25" s="61"/>
      <c r="D25" s="32">
        <v>156.17</v>
      </c>
      <c r="E25" s="61"/>
      <c r="F25" s="62"/>
      <c r="G25" s="31" t="s">
        <v>174</v>
      </c>
      <c r="H25" s="62"/>
    </row>
    <row r="26" spans="1:8" ht="15">
      <c r="A26" s="31" t="s">
        <v>18</v>
      </c>
      <c r="B26" s="35" t="s">
        <v>191</v>
      </c>
      <c r="C26" s="37"/>
      <c r="E26" s="37"/>
      <c r="F26" s="31"/>
      <c r="G26" s="31"/>
      <c r="H26" s="31"/>
    </row>
    <row r="27" spans="1:8" ht="31.5" customHeight="1">
      <c r="A27" s="31" t="s">
        <v>192</v>
      </c>
      <c r="B27" s="35" t="s">
        <v>166</v>
      </c>
      <c r="C27" s="59" t="s">
        <v>187</v>
      </c>
      <c r="D27" s="32">
        <v>118.32</v>
      </c>
      <c r="E27" s="59" t="s">
        <v>168</v>
      </c>
      <c r="F27" s="62" t="s">
        <v>188</v>
      </c>
      <c r="G27" s="31" t="s">
        <v>169</v>
      </c>
      <c r="H27" s="62" t="s">
        <v>170</v>
      </c>
    </row>
    <row r="28" spans="1:8" ht="31.5" customHeight="1">
      <c r="A28" s="31" t="s">
        <v>193</v>
      </c>
      <c r="B28" s="35" t="s">
        <v>166</v>
      </c>
      <c r="C28" s="60"/>
      <c r="D28" s="32">
        <v>125.4</v>
      </c>
      <c r="E28" s="60"/>
      <c r="F28" s="62"/>
      <c r="G28" s="31" t="s">
        <v>172</v>
      </c>
      <c r="H28" s="62"/>
    </row>
    <row r="29" spans="1:8" ht="30.75">
      <c r="A29" s="31" t="s">
        <v>194</v>
      </c>
      <c r="B29" s="35" t="s">
        <v>166</v>
      </c>
      <c r="C29" s="61"/>
      <c r="D29" s="32">
        <v>132.35</v>
      </c>
      <c r="E29" s="60"/>
      <c r="F29" s="62"/>
      <c r="G29" s="31" t="s">
        <v>174</v>
      </c>
      <c r="H29" s="62"/>
    </row>
    <row r="30" spans="1:8" s="48" customFormat="1" ht="15">
      <c r="A30" s="44" t="s">
        <v>86</v>
      </c>
      <c r="B30" s="45" t="s">
        <v>195</v>
      </c>
      <c r="C30" s="46"/>
      <c r="D30" s="47"/>
      <c r="E30" s="46"/>
      <c r="F30" s="46"/>
      <c r="G30" s="44"/>
      <c r="H30" s="44"/>
    </row>
    <row r="31" spans="1:8" ht="15">
      <c r="A31" s="31" t="s">
        <v>196</v>
      </c>
      <c r="B31" s="35" t="s">
        <v>176</v>
      </c>
      <c r="C31" s="39"/>
      <c r="D31" s="39"/>
      <c r="E31" s="39"/>
      <c r="F31" s="39"/>
      <c r="G31" s="39"/>
      <c r="H31" s="39"/>
    </row>
    <row r="32" spans="1:8" ht="30.75">
      <c r="A32" s="31" t="s">
        <v>197</v>
      </c>
      <c r="B32" s="35" t="s">
        <v>178</v>
      </c>
      <c r="C32" s="59" t="s">
        <v>198</v>
      </c>
      <c r="D32" s="32">
        <v>35.4</v>
      </c>
      <c r="E32" s="59" t="s">
        <v>168</v>
      </c>
      <c r="F32" s="62" t="s">
        <v>188</v>
      </c>
      <c r="G32" s="31" t="s">
        <v>169</v>
      </c>
      <c r="H32" s="62" t="s">
        <v>170</v>
      </c>
    </row>
    <row r="33" spans="1:8" ht="30.75">
      <c r="A33" s="31" t="s">
        <v>199</v>
      </c>
      <c r="B33" s="35" t="s">
        <v>178</v>
      </c>
      <c r="C33" s="60"/>
      <c r="D33" s="32">
        <v>37.52</v>
      </c>
      <c r="E33" s="60"/>
      <c r="F33" s="62"/>
      <c r="G33" s="31" t="s">
        <v>172</v>
      </c>
      <c r="H33" s="62"/>
    </row>
    <row r="34" spans="1:8" ht="30.75">
      <c r="A34" s="31" t="s">
        <v>200</v>
      </c>
      <c r="B34" s="35" t="s">
        <v>178</v>
      </c>
      <c r="C34" s="61"/>
      <c r="D34" s="32">
        <v>39.57</v>
      </c>
      <c r="E34" s="61"/>
      <c r="F34" s="62"/>
      <c r="G34" s="31" t="s">
        <v>174</v>
      </c>
      <c r="H34" s="62"/>
    </row>
    <row r="35" spans="1:8" ht="15">
      <c r="A35" s="31" t="s">
        <v>201</v>
      </c>
      <c r="B35" s="35" t="s">
        <v>191</v>
      </c>
      <c r="C35" s="37"/>
      <c r="E35" s="37"/>
      <c r="F35" s="31"/>
      <c r="G35" s="31"/>
      <c r="H35" s="31"/>
    </row>
    <row r="36" spans="1:8" ht="30.75">
      <c r="A36" s="31" t="s">
        <v>202</v>
      </c>
      <c r="B36" s="35" t="s">
        <v>166</v>
      </c>
      <c r="C36" s="59" t="s">
        <v>198</v>
      </c>
      <c r="D36" s="32">
        <v>30</v>
      </c>
      <c r="E36" s="59" t="s">
        <v>168</v>
      </c>
      <c r="F36" s="62" t="s">
        <v>188</v>
      </c>
      <c r="G36" s="31" t="s">
        <v>169</v>
      </c>
      <c r="H36" s="62" t="s">
        <v>170</v>
      </c>
    </row>
    <row r="37" spans="1:8" ht="30.75">
      <c r="A37" s="31" t="s">
        <v>203</v>
      </c>
      <c r="B37" s="35" t="s">
        <v>166</v>
      </c>
      <c r="C37" s="60"/>
      <c r="D37" s="32">
        <v>31.8</v>
      </c>
      <c r="E37" s="60"/>
      <c r="F37" s="62"/>
      <c r="G37" s="31" t="s">
        <v>172</v>
      </c>
      <c r="H37" s="62"/>
    </row>
    <row r="38" spans="1:8" ht="30.75">
      <c r="A38" s="31" t="s">
        <v>204</v>
      </c>
      <c r="B38" s="35" t="s">
        <v>166</v>
      </c>
      <c r="C38" s="61"/>
      <c r="D38" s="32">
        <v>33.53</v>
      </c>
      <c r="E38" s="60"/>
      <c r="F38" s="62"/>
      <c r="G38" s="31" t="s">
        <v>174</v>
      </c>
      <c r="H38" s="62"/>
    </row>
    <row r="39" spans="1:8" s="48" customFormat="1" ht="15">
      <c r="A39" s="46" t="s">
        <v>91</v>
      </c>
      <c r="B39" s="54" t="s">
        <v>205</v>
      </c>
      <c r="C39" s="49"/>
      <c r="D39" s="47"/>
      <c r="E39" s="46"/>
      <c r="F39" s="46"/>
      <c r="G39" s="44"/>
      <c r="H39" s="44"/>
    </row>
    <row r="40" spans="1:8" ht="15">
      <c r="A40" s="31" t="s">
        <v>59</v>
      </c>
      <c r="B40" s="35" t="s">
        <v>176</v>
      </c>
      <c r="C40" s="39"/>
      <c r="D40" s="39"/>
      <c r="E40" s="39"/>
      <c r="F40" s="39"/>
      <c r="G40" s="39"/>
      <c r="H40" s="39"/>
    </row>
    <row r="41" spans="1:8" ht="31.5" customHeight="1">
      <c r="A41" s="36" t="s">
        <v>209</v>
      </c>
      <c r="B41" s="35" t="s">
        <v>178</v>
      </c>
      <c r="C41" s="59" t="s">
        <v>206</v>
      </c>
      <c r="D41" s="32">
        <v>35.4</v>
      </c>
      <c r="E41" s="59" t="s">
        <v>168</v>
      </c>
      <c r="F41" s="62" t="s">
        <v>208</v>
      </c>
      <c r="G41" s="31" t="s">
        <v>169</v>
      </c>
      <c r="H41" s="62" t="s">
        <v>170</v>
      </c>
    </row>
    <row r="42" spans="1:8" ht="30.75">
      <c r="A42" s="31" t="s">
        <v>210</v>
      </c>
      <c r="B42" s="35" t="s">
        <v>178</v>
      </c>
      <c r="C42" s="60"/>
      <c r="D42" s="32">
        <v>37.52</v>
      </c>
      <c r="E42" s="60"/>
      <c r="F42" s="62"/>
      <c r="G42" s="31" t="s">
        <v>172</v>
      </c>
      <c r="H42" s="62"/>
    </row>
    <row r="43" spans="1:8" ht="30.75">
      <c r="A43" s="31" t="s">
        <v>211</v>
      </c>
      <c r="B43" s="35" t="s">
        <v>178</v>
      </c>
      <c r="C43" s="61"/>
      <c r="D43" s="32">
        <v>39.57</v>
      </c>
      <c r="E43" s="61"/>
      <c r="F43" s="62"/>
      <c r="G43" s="31" t="s">
        <v>174</v>
      </c>
      <c r="H43" s="62"/>
    </row>
    <row r="44" spans="1:8" ht="15">
      <c r="A44" s="31" t="s">
        <v>212</v>
      </c>
      <c r="B44" s="35" t="s">
        <v>191</v>
      </c>
      <c r="C44" s="37"/>
      <c r="E44" s="37"/>
      <c r="F44" s="31"/>
      <c r="G44" s="31"/>
      <c r="H44" s="31"/>
    </row>
    <row r="45" spans="1:8" ht="30.75" customHeight="1">
      <c r="A45" s="31" t="s">
        <v>213</v>
      </c>
      <c r="B45" s="35" t="s">
        <v>166</v>
      </c>
      <c r="C45" s="59" t="s">
        <v>206</v>
      </c>
      <c r="D45" s="32">
        <v>30</v>
      </c>
      <c r="E45" s="59" t="s">
        <v>168</v>
      </c>
      <c r="F45" s="62" t="s">
        <v>208</v>
      </c>
      <c r="G45" s="31" t="s">
        <v>169</v>
      </c>
      <c r="H45" s="62" t="s">
        <v>170</v>
      </c>
    </row>
    <row r="46" spans="1:8" ht="30.75">
      <c r="A46" s="31" t="s">
        <v>214</v>
      </c>
      <c r="B46" s="35" t="s">
        <v>166</v>
      </c>
      <c r="C46" s="60"/>
      <c r="D46" s="32">
        <v>31.8</v>
      </c>
      <c r="E46" s="60"/>
      <c r="F46" s="62"/>
      <c r="G46" s="31" t="s">
        <v>172</v>
      </c>
      <c r="H46" s="62"/>
    </row>
    <row r="47" spans="1:8" ht="30.75">
      <c r="A47" s="31" t="s">
        <v>215</v>
      </c>
      <c r="B47" s="35" t="s">
        <v>166</v>
      </c>
      <c r="C47" s="61"/>
      <c r="D47" s="32">
        <v>33.53</v>
      </c>
      <c r="E47" s="61"/>
      <c r="F47" s="62"/>
      <c r="G47" s="31" t="s">
        <v>174</v>
      </c>
      <c r="H47" s="62"/>
    </row>
  </sheetData>
  <sheetProtection/>
  <mergeCells count="36">
    <mergeCell ref="D7:E7"/>
    <mergeCell ref="D8:E8"/>
    <mergeCell ref="A5:H5"/>
    <mergeCell ref="D6:E6"/>
    <mergeCell ref="C13:C15"/>
    <mergeCell ref="E13:E15"/>
    <mergeCell ref="F13:F15"/>
    <mergeCell ref="H13:H15"/>
    <mergeCell ref="C17:C19"/>
    <mergeCell ref="E17:E19"/>
    <mergeCell ref="F17:F19"/>
    <mergeCell ref="H17:H19"/>
    <mergeCell ref="C23:C25"/>
    <mergeCell ref="E23:E25"/>
    <mergeCell ref="F23:F25"/>
    <mergeCell ref="H23:H25"/>
    <mergeCell ref="C27:C29"/>
    <mergeCell ref="E27:E29"/>
    <mergeCell ref="F27:F29"/>
    <mergeCell ref="H27:H29"/>
    <mergeCell ref="C32:C34"/>
    <mergeCell ref="E32:E34"/>
    <mergeCell ref="F32:F34"/>
    <mergeCell ref="H32:H34"/>
    <mergeCell ref="C36:C38"/>
    <mergeCell ref="E36:E38"/>
    <mergeCell ref="F36:F38"/>
    <mergeCell ref="H36:H38"/>
    <mergeCell ref="C41:C43"/>
    <mergeCell ref="E41:E43"/>
    <mergeCell ref="F41:F43"/>
    <mergeCell ref="H41:H43"/>
    <mergeCell ref="C45:C47"/>
    <mergeCell ref="E45:E47"/>
    <mergeCell ref="F45:F47"/>
    <mergeCell ref="H45:H4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71"/>
  <sheetViews>
    <sheetView zoomScalePageLayoutView="0" workbookViewId="0" topLeftCell="A43">
      <selection activeCell="D47" sqref="D47"/>
    </sheetView>
  </sheetViews>
  <sheetFormatPr defaultColWidth="9.125" defaultRowHeight="12.75" outlineLevelCol="1"/>
  <cols>
    <col min="1" max="1" width="5.875" style="2" customWidth="1"/>
    <col min="2" max="2" width="60.625" style="2" customWidth="1"/>
    <col min="3" max="3" width="12.00390625" style="2" customWidth="1"/>
    <col min="4" max="4" width="17.625" style="2" customWidth="1"/>
    <col min="5" max="5" width="22.625" style="2" hidden="1" customWidth="1" outlineLevel="1"/>
    <col min="6" max="6" width="9.125" style="2" hidden="1" customWidth="1" outlineLevel="1"/>
    <col min="7" max="7" width="17.375" style="2" hidden="1" customWidth="1" outlineLevel="1"/>
    <col min="8" max="8" width="18.125" style="2" customWidth="1" collapsed="1"/>
    <col min="9" max="16384" width="9.125" style="2" customWidth="1"/>
  </cols>
  <sheetData>
    <row r="1" ht="12.75" customHeight="1">
      <c r="D1" s="12" t="s">
        <v>60</v>
      </c>
    </row>
    <row r="2" ht="12.75" customHeight="1">
      <c r="D2" s="12" t="s">
        <v>132</v>
      </c>
    </row>
    <row r="3" ht="12.75" customHeight="1">
      <c r="D3" s="12" t="s">
        <v>139</v>
      </c>
    </row>
    <row r="4" ht="10.5" customHeight="1">
      <c r="D4" s="12"/>
    </row>
    <row r="5" spans="1:4" ht="12.75" customHeight="1">
      <c r="A5" s="68" t="s">
        <v>134</v>
      </c>
      <c r="B5" s="68"/>
      <c r="C5" s="68"/>
      <c r="D5" s="68"/>
    </row>
    <row r="6" spans="1:4" ht="14.25" customHeight="1">
      <c r="A6" s="68" t="s">
        <v>133</v>
      </c>
      <c r="B6" s="68"/>
      <c r="C6" s="68"/>
      <c r="D6" s="68"/>
    </row>
    <row r="7" spans="1:4" ht="14.25" customHeight="1">
      <c r="A7" s="69" t="s">
        <v>109</v>
      </c>
      <c r="B7" s="69"/>
      <c r="C7" s="69"/>
      <c r="D7" s="69"/>
    </row>
    <row r="8" spans="1:4" ht="15">
      <c r="A8" s="4"/>
      <c r="B8" s="3"/>
      <c r="C8" s="3"/>
      <c r="D8" s="3"/>
    </row>
    <row r="9" spans="1:4" ht="15">
      <c r="A9" s="4"/>
      <c r="B9" s="4" t="s">
        <v>6</v>
      </c>
      <c r="C9" s="68" t="s">
        <v>135</v>
      </c>
      <c r="D9" s="68"/>
    </row>
    <row r="10" spans="1:4" ht="33" customHeight="1">
      <c r="A10" s="4"/>
      <c r="B10" s="4" t="s">
        <v>7</v>
      </c>
      <c r="C10" s="68" t="s">
        <v>142</v>
      </c>
      <c r="D10" s="68"/>
    </row>
    <row r="11" spans="1:4" ht="29.25" customHeight="1">
      <c r="A11" s="4"/>
      <c r="B11" s="4" t="s">
        <v>8</v>
      </c>
      <c r="C11" s="68" t="s">
        <v>144</v>
      </c>
      <c r="D11" s="68"/>
    </row>
    <row r="12" spans="1:4" ht="15">
      <c r="A12" s="4"/>
      <c r="B12" s="4" t="s">
        <v>9</v>
      </c>
      <c r="C12" s="68" t="s">
        <v>136</v>
      </c>
      <c r="D12" s="68"/>
    </row>
    <row r="13" spans="1:4" ht="14.25" customHeight="1">
      <c r="A13" s="4"/>
      <c r="B13" s="4" t="s">
        <v>10</v>
      </c>
      <c r="C13" s="68" t="s">
        <v>137</v>
      </c>
      <c r="D13" s="68"/>
    </row>
    <row r="14" spans="1:4" ht="14.25" customHeight="1">
      <c r="A14" s="4"/>
      <c r="B14" s="4" t="s">
        <v>102</v>
      </c>
      <c r="C14" s="68" t="s">
        <v>138</v>
      </c>
      <c r="D14" s="68"/>
    </row>
    <row r="15" spans="1:4" s="14" customFormat="1" ht="14.25" customHeight="1">
      <c r="A15" s="13"/>
      <c r="B15" s="4" t="s">
        <v>11</v>
      </c>
      <c r="C15" s="67">
        <v>1028301647120</v>
      </c>
      <c r="D15" s="67"/>
    </row>
    <row r="16" spans="1:4" ht="30.75">
      <c r="A16" s="4"/>
      <c r="B16" s="4" t="s">
        <v>101</v>
      </c>
      <c r="C16" s="68" t="s">
        <v>149</v>
      </c>
      <c r="D16" s="68"/>
    </row>
    <row r="17" spans="1:4" ht="15">
      <c r="A17" s="4"/>
      <c r="B17" s="4"/>
      <c r="C17" s="4"/>
      <c r="D17" s="4"/>
    </row>
    <row r="18" spans="1:4" ht="30.7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8" t="s">
        <v>84</v>
      </c>
      <c r="B19" s="5" t="s">
        <v>19</v>
      </c>
      <c r="C19" s="6" t="s">
        <v>20</v>
      </c>
      <c r="D19" s="16">
        <v>125476.896</v>
      </c>
    </row>
    <row r="20" spans="1:4" ht="30.75">
      <c r="A20" s="8" t="s">
        <v>85</v>
      </c>
      <c r="B20" s="5" t="s">
        <v>3</v>
      </c>
      <c r="C20" s="6" t="s">
        <v>20</v>
      </c>
      <c r="D20" s="16">
        <f>SUM(D21,D22,D30,D33:D39,D41,D43:D44)</f>
        <v>120987.89153188383</v>
      </c>
    </row>
    <row r="21" spans="1:4" ht="15">
      <c r="A21" s="9" t="s">
        <v>17</v>
      </c>
      <c r="B21" s="5" t="s">
        <v>22</v>
      </c>
      <c r="C21" s="6" t="s">
        <v>20</v>
      </c>
      <c r="D21" s="16"/>
    </row>
    <row r="22" spans="1:4" ht="15">
      <c r="A22" s="9" t="s">
        <v>18</v>
      </c>
      <c r="B22" s="5" t="s">
        <v>113</v>
      </c>
      <c r="C22" s="6" t="s">
        <v>20</v>
      </c>
      <c r="D22" s="16">
        <f>D24*D25/1000+D27*D28/1000</f>
        <v>28629.133503666726</v>
      </c>
    </row>
    <row r="23" spans="1:4" ht="15">
      <c r="A23" s="8"/>
      <c r="B23" s="5" t="s">
        <v>112</v>
      </c>
      <c r="C23" s="6"/>
      <c r="D23" s="16"/>
    </row>
    <row r="24" spans="1:4" ht="21" customHeight="1">
      <c r="A24" s="8"/>
      <c r="B24" s="5" t="s">
        <v>148</v>
      </c>
      <c r="C24" s="6" t="s">
        <v>111</v>
      </c>
      <c r="D24" s="16">
        <f>12336/E$60*D$60</f>
        <v>12106.072027960447</v>
      </c>
    </row>
    <row r="25" spans="1:4" ht="18">
      <c r="A25" s="8"/>
      <c r="B25" s="5" t="s">
        <v>114</v>
      </c>
      <c r="C25" s="6" t="s">
        <v>110</v>
      </c>
      <c r="D25" s="16">
        <v>2364.26</v>
      </c>
    </row>
    <row r="26" spans="1:4" ht="15">
      <c r="A26" s="8"/>
      <c r="B26" s="5" t="s">
        <v>115</v>
      </c>
      <c r="C26" s="6" t="s">
        <v>16</v>
      </c>
      <c r="D26" s="16"/>
    </row>
    <row r="27" spans="1:4" ht="18">
      <c r="A27" s="8"/>
      <c r="B27" s="5" t="s">
        <v>147</v>
      </c>
      <c r="C27" s="6" t="s">
        <v>111</v>
      </c>
      <c r="D27" s="16">
        <f>0.5/E$60*D$60</f>
        <v>0.49068061073121133</v>
      </c>
    </row>
    <row r="28" spans="1:4" ht="18">
      <c r="A28" s="8"/>
      <c r="B28" s="5" t="s">
        <v>114</v>
      </c>
      <c r="C28" s="6" t="s">
        <v>110</v>
      </c>
      <c r="D28" s="16">
        <v>14738</v>
      </c>
    </row>
    <row r="29" spans="1:4" ht="15">
      <c r="A29" s="8"/>
      <c r="B29" s="5" t="s">
        <v>115</v>
      </c>
      <c r="C29" s="6" t="s">
        <v>16</v>
      </c>
      <c r="D29" s="16"/>
    </row>
    <row r="30" spans="1:7" ht="46.5">
      <c r="A30" s="8" t="s">
        <v>21</v>
      </c>
      <c r="B30" s="5" t="s">
        <v>4</v>
      </c>
      <c r="C30" s="6" t="s">
        <v>20</v>
      </c>
      <c r="D30" s="16">
        <f>D31*D32</f>
        <v>10900.666896463832</v>
      </c>
      <c r="G30" s="25"/>
    </row>
    <row r="31" spans="1:7" ht="15">
      <c r="A31" s="8"/>
      <c r="B31" s="5" t="s">
        <v>116</v>
      </c>
      <c r="C31" s="6" t="s">
        <v>23</v>
      </c>
      <c r="D31" s="18">
        <v>3.865299950934</v>
      </c>
      <c r="G31" s="25"/>
    </row>
    <row r="32" spans="1:4" ht="15">
      <c r="A32" s="8"/>
      <c r="B32" s="5" t="s">
        <v>117</v>
      </c>
      <c r="C32" s="6" t="s">
        <v>24</v>
      </c>
      <c r="D32" s="16">
        <f>2873.697/E$60*D$60</f>
        <v>2820.1347980328997</v>
      </c>
    </row>
    <row r="33" spans="1:6" ht="30.75">
      <c r="A33" s="8" t="s">
        <v>30</v>
      </c>
      <c r="B33" s="5" t="s">
        <v>25</v>
      </c>
      <c r="C33" s="6" t="s">
        <v>20</v>
      </c>
      <c r="D33" s="16">
        <f>4024.579/E$60*D$60</f>
        <v>3949.565763312016</v>
      </c>
      <c r="F33" s="19"/>
    </row>
    <row r="34" spans="1:4" ht="30.75">
      <c r="A34" s="8" t="s">
        <v>32</v>
      </c>
      <c r="B34" s="5" t="s">
        <v>26</v>
      </c>
      <c r="C34" s="6" t="s">
        <v>20</v>
      </c>
      <c r="D34" s="16"/>
    </row>
    <row r="35" spans="1:5" ht="30.75">
      <c r="A35" s="8" t="s">
        <v>34</v>
      </c>
      <c r="B35" s="10" t="s">
        <v>87</v>
      </c>
      <c r="C35" s="6" t="s">
        <v>20</v>
      </c>
      <c r="D35" s="16">
        <f>41431.039/E$60*D$60</f>
        <v>40658.81503949727</v>
      </c>
      <c r="E35" s="26"/>
    </row>
    <row r="36" spans="1:4" ht="30.75">
      <c r="A36" s="8" t="s">
        <v>35</v>
      </c>
      <c r="B36" s="10" t="s">
        <v>88</v>
      </c>
      <c r="C36" s="6" t="s">
        <v>20</v>
      </c>
      <c r="D36" s="16">
        <f>11939.003/E$60*D$60</f>
        <v>11716.474567123529</v>
      </c>
    </row>
    <row r="37" spans="1:4" ht="30.75">
      <c r="A37" s="8" t="s">
        <v>36</v>
      </c>
      <c r="B37" s="10" t="s">
        <v>89</v>
      </c>
      <c r="C37" s="6" t="s">
        <v>20</v>
      </c>
      <c r="D37" s="16">
        <f>799.331/E$60*D$60</f>
        <v>784.4324465127798</v>
      </c>
    </row>
    <row r="38" spans="1:6" ht="46.5">
      <c r="A38" s="8" t="s">
        <v>39</v>
      </c>
      <c r="B38" s="5" t="s">
        <v>27</v>
      </c>
      <c r="C38" s="6" t="s">
        <v>20</v>
      </c>
      <c r="D38" s="16">
        <f>1018.392/E$60*D$60</f>
        <v>999.4104170475596</v>
      </c>
      <c r="F38" s="21"/>
    </row>
    <row r="39" spans="1:6" ht="15">
      <c r="A39" s="8" t="s">
        <v>41</v>
      </c>
      <c r="B39" s="5" t="s">
        <v>98</v>
      </c>
      <c r="C39" s="6" t="s">
        <v>20</v>
      </c>
      <c r="D39" s="16">
        <f>3908.425</f>
        <v>3908.425</v>
      </c>
      <c r="F39" s="19"/>
    </row>
    <row r="40" spans="1:6" ht="30.75">
      <c r="A40" s="8"/>
      <c r="B40" s="5" t="s">
        <v>90</v>
      </c>
      <c r="C40" s="6" t="s">
        <v>20</v>
      </c>
      <c r="D40" s="16">
        <f>2161.5007+628.10121+428.8255+111.1452</f>
        <v>3329.57261</v>
      </c>
      <c r="F40" s="19"/>
    </row>
    <row r="41" spans="1:6" ht="15">
      <c r="A41" s="8" t="s">
        <v>43</v>
      </c>
      <c r="B41" s="5" t="s">
        <v>99</v>
      </c>
      <c r="C41" s="6" t="s">
        <v>20</v>
      </c>
      <c r="D41" s="16">
        <f>17508.86</f>
        <v>17508.86</v>
      </c>
      <c r="F41" s="19"/>
    </row>
    <row r="42" spans="1:6" ht="30.75">
      <c r="A42" s="8"/>
      <c r="B42" s="5" t="s">
        <v>90</v>
      </c>
      <c r="C42" s="6" t="s">
        <v>20</v>
      </c>
      <c r="D42" s="16">
        <v>15874.337</v>
      </c>
      <c r="F42" s="19"/>
    </row>
    <row r="43" spans="1:6" ht="30.75">
      <c r="A43" s="8" t="s">
        <v>44</v>
      </c>
      <c r="B43" s="10" t="s">
        <v>28</v>
      </c>
      <c r="C43" s="6" t="s">
        <v>20</v>
      </c>
      <c r="D43" s="16">
        <f>(28.584+467.467)/E$60*D$60</f>
        <v>486.80521526765625</v>
      </c>
      <c r="F43" s="21"/>
    </row>
    <row r="44" spans="1:4" ht="46.5">
      <c r="A44" s="11" t="s">
        <v>45</v>
      </c>
      <c r="B44" s="10" t="s">
        <v>29</v>
      </c>
      <c r="C44" s="6" t="s">
        <v>20</v>
      </c>
      <c r="D44" s="16">
        <f>1472.753/E$60*D$60</f>
        <v>1445.3026829924472</v>
      </c>
    </row>
    <row r="45" spans="1:4" ht="30.75">
      <c r="A45" s="8" t="s">
        <v>86</v>
      </c>
      <c r="B45" s="5" t="s">
        <v>31</v>
      </c>
      <c r="C45" s="6" t="s">
        <v>20</v>
      </c>
      <c r="D45" s="16">
        <f>D19-D20</f>
        <v>4489.004468116167</v>
      </c>
    </row>
    <row r="46" spans="1:4" ht="15">
      <c r="A46" s="8" t="s">
        <v>91</v>
      </c>
      <c r="B46" s="5" t="s">
        <v>103</v>
      </c>
      <c r="C46" s="6" t="s">
        <v>20</v>
      </c>
      <c r="D46" s="16">
        <f>D45*0.8</f>
        <v>3591.203574492934</v>
      </c>
    </row>
    <row r="47" spans="1:4" ht="46.5">
      <c r="A47" s="8" t="s">
        <v>59</v>
      </c>
      <c r="B47" s="5" t="s">
        <v>33</v>
      </c>
      <c r="C47" s="6" t="s">
        <v>20</v>
      </c>
      <c r="D47" s="16">
        <v>0</v>
      </c>
    </row>
    <row r="48" spans="1:4" ht="15">
      <c r="A48" s="10" t="s">
        <v>92</v>
      </c>
      <c r="B48" s="5" t="s">
        <v>93</v>
      </c>
      <c r="C48" s="6" t="s">
        <v>20</v>
      </c>
      <c r="D48" s="16">
        <v>0</v>
      </c>
    </row>
    <row r="49" spans="1:4" ht="15">
      <c r="A49" s="10" t="s">
        <v>61</v>
      </c>
      <c r="B49" s="5" t="s">
        <v>104</v>
      </c>
      <c r="C49" s="6" t="s">
        <v>20</v>
      </c>
      <c r="D49" s="16">
        <v>20381.177</v>
      </c>
    </row>
    <row r="50" spans="1:4" ht="15">
      <c r="A50" s="10" t="s">
        <v>62</v>
      </c>
      <c r="B50" s="5" t="s">
        <v>105</v>
      </c>
      <c r="C50" s="6" t="s">
        <v>20</v>
      </c>
      <c r="D50" s="16">
        <v>0</v>
      </c>
    </row>
    <row r="51" spans="1:4" ht="15">
      <c r="A51" s="10" t="s">
        <v>63</v>
      </c>
      <c r="B51" s="5" t="s">
        <v>106</v>
      </c>
      <c r="C51" s="6" t="s">
        <v>20</v>
      </c>
      <c r="D51" s="16">
        <v>0</v>
      </c>
    </row>
    <row r="52" spans="1:4" ht="15">
      <c r="A52" s="10" t="s">
        <v>64</v>
      </c>
      <c r="B52" s="5" t="s">
        <v>107</v>
      </c>
      <c r="C52" s="6" t="s">
        <v>20</v>
      </c>
      <c r="D52" s="16">
        <f>D49+D50-D51</f>
        <v>20381.177</v>
      </c>
    </row>
    <row r="53" spans="1:4" ht="15">
      <c r="A53" s="8" t="s">
        <v>94</v>
      </c>
      <c r="B53" s="5" t="s">
        <v>37</v>
      </c>
      <c r="C53" s="6" t="s">
        <v>38</v>
      </c>
      <c r="D53" s="16">
        <v>39.66</v>
      </c>
    </row>
    <row r="54" spans="1:4" ht="15">
      <c r="A54" s="8" t="s">
        <v>95</v>
      </c>
      <c r="B54" s="5" t="s">
        <v>40</v>
      </c>
      <c r="C54" s="6" t="s">
        <v>38</v>
      </c>
      <c r="D54" s="18">
        <f>9.23+11.26+2.5</f>
        <v>22.990000000000002</v>
      </c>
    </row>
    <row r="55" spans="1:4" ht="14.25" customHeight="1">
      <c r="A55" s="8" t="s">
        <v>96</v>
      </c>
      <c r="B55" s="5" t="s">
        <v>78</v>
      </c>
      <c r="C55" s="7" t="s">
        <v>42</v>
      </c>
      <c r="D55" s="17">
        <v>95.789</v>
      </c>
    </row>
    <row r="56" spans="1:4" ht="15">
      <c r="A56" s="8" t="s">
        <v>118</v>
      </c>
      <c r="B56" s="5" t="s">
        <v>79</v>
      </c>
      <c r="C56" s="7" t="s">
        <v>42</v>
      </c>
      <c r="D56" s="18"/>
    </row>
    <row r="57" spans="1:4" ht="15">
      <c r="A57" s="8" t="s">
        <v>119</v>
      </c>
      <c r="B57" s="5" t="s">
        <v>80</v>
      </c>
      <c r="C57" s="7" t="s">
        <v>42</v>
      </c>
      <c r="D57" s="17">
        <v>95.3922</v>
      </c>
    </row>
    <row r="58" spans="1:4" ht="30.75">
      <c r="A58" s="8" t="s">
        <v>120</v>
      </c>
      <c r="B58" s="5" t="s">
        <v>77</v>
      </c>
      <c r="C58" s="7" t="s">
        <v>42</v>
      </c>
      <c r="D58" s="17">
        <v>12.05734</v>
      </c>
    </row>
    <row r="59" spans="1:4" ht="15">
      <c r="A59" s="8" t="s">
        <v>121</v>
      </c>
      <c r="B59" s="5" t="s">
        <v>0</v>
      </c>
      <c r="C59" s="7" t="s">
        <v>46</v>
      </c>
      <c r="D59" s="15">
        <f>D58/D57%</f>
        <v>12.639754613060607</v>
      </c>
    </row>
    <row r="60" spans="1:7" ht="15">
      <c r="A60" s="8" t="s">
        <v>122</v>
      </c>
      <c r="B60" s="5" t="s">
        <v>123</v>
      </c>
      <c r="C60" s="7" t="s">
        <v>42</v>
      </c>
      <c r="D60" s="17">
        <f>D61+D62</f>
        <v>81.7816</v>
      </c>
      <c r="E60" s="24">
        <v>83.33486</v>
      </c>
      <c r="F60" s="20" t="s">
        <v>140</v>
      </c>
      <c r="G60" s="20"/>
    </row>
    <row r="61" spans="1:4" ht="15">
      <c r="A61" s="8"/>
      <c r="B61" s="5" t="s">
        <v>81</v>
      </c>
      <c r="C61" s="7" t="s">
        <v>42</v>
      </c>
      <c r="D61" s="17"/>
    </row>
    <row r="62" spans="1:4" ht="30.75">
      <c r="A62" s="8"/>
      <c r="B62" s="5" t="s">
        <v>82</v>
      </c>
      <c r="C62" s="7" t="s">
        <v>42</v>
      </c>
      <c r="D62" s="17">
        <v>81.7816</v>
      </c>
    </row>
    <row r="63" spans="1:4" ht="30.75">
      <c r="A63" s="8" t="s">
        <v>124</v>
      </c>
      <c r="B63" s="5" t="s">
        <v>47</v>
      </c>
      <c r="C63" s="6" t="s">
        <v>48</v>
      </c>
      <c r="D63" s="15">
        <v>15.2</v>
      </c>
    </row>
    <row r="64" spans="1:4" ht="30.75">
      <c r="A64" s="8" t="s">
        <v>125</v>
      </c>
      <c r="B64" s="5" t="s">
        <v>49</v>
      </c>
      <c r="C64" s="6" t="s">
        <v>48</v>
      </c>
      <c r="D64" s="15"/>
    </row>
    <row r="65" spans="1:4" ht="15">
      <c r="A65" s="8" t="s">
        <v>126</v>
      </c>
      <c r="B65" s="5" t="s">
        <v>83</v>
      </c>
      <c r="C65" s="6" t="s">
        <v>50</v>
      </c>
      <c r="D65" s="15">
        <v>4</v>
      </c>
    </row>
    <row r="66" spans="1:4" ht="15">
      <c r="A66" s="8" t="s">
        <v>127</v>
      </c>
      <c r="B66" s="5" t="s">
        <v>51</v>
      </c>
      <c r="C66" s="6" t="s">
        <v>50</v>
      </c>
      <c r="D66" s="15">
        <f>193+40</f>
        <v>233</v>
      </c>
    </row>
    <row r="67" spans="1:4" ht="30.75">
      <c r="A67" s="8" t="s">
        <v>128</v>
      </c>
      <c r="B67" s="5" t="s">
        <v>52</v>
      </c>
      <c r="C67" s="6" t="s">
        <v>53</v>
      </c>
      <c r="D67" s="15">
        <v>82.2</v>
      </c>
    </row>
    <row r="68" spans="1:4" ht="30.75">
      <c r="A68" s="8" t="s">
        <v>129</v>
      </c>
      <c r="B68" s="5" t="s">
        <v>54</v>
      </c>
      <c r="C68" s="6" t="s">
        <v>141</v>
      </c>
      <c r="D68" s="18">
        <v>144.88</v>
      </c>
    </row>
    <row r="69" spans="1:4" ht="30.75">
      <c r="A69" s="8" t="s">
        <v>130</v>
      </c>
      <c r="B69" s="5" t="s">
        <v>55</v>
      </c>
      <c r="C69" s="6" t="s">
        <v>56</v>
      </c>
      <c r="D69" s="16">
        <v>0.03</v>
      </c>
    </row>
    <row r="70" spans="1:4" ht="30.75">
      <c r="A70" s="8" t="s">
        <v>131</v>
      </c>
      <c r="B70" s="5" t="s">
        <v>57</v>
      </c>
      <c r="C70" s="6" t="s">
        <v>58</v>
      </c>
      <c r="D70" s="16">
        <v>1.6</v>
      </c>
    </row>
    <row r="71" ht="15">
      <c r="A71" s="1"/>
    </row>
  </sheetData>
  <sheetProtection/>
  <mergeCells count="11">
    <mergeCell ref="C14:D14"/>
    <mergeCell ref="C15:D15"/>
    <mergeCell ref="A6:D6"/>
    <mergeCell ref="A7:D7"/>
    <mergeCell ref="A5:D5"/>
    <mergeCell ref="C13:D13"/>
    <mergeCell ref="C16:D16"/>
    <mergeCell ref="C9:D9"/>
    <mergeCell ref="C10:D10"/>
    <mergeCell ref="C11:D11"/>
    <mergeCell ref="C12:D12"/>
  </mergeCells>
  <printOptions/>
  <pageMargins left="0.7874015748031497" right="0" top="0.5905511811023623" bottom="0.5118110236220472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9"/>
  <sheetViews>
    <sheetView zoomScalePageLayoutView="0" workbookViewId="0" topLeftCell="A1">
      <selection activeCell="D59" sqref="D59"/>
    </sheetView>
  </sheetViews>
  <sheetFormatPr defaultColWidth="9.125" defaultRowHeight="12.75" outlineLevelCol="1"/>
  <cols>
    <col min="1" max="1" width="5.50390625" style="2" customWidth="1"/>
    <col min="2" max="2" width="57.625" style="2" customWidth="1"/>
    <col min="3" max="3" width="11.625" style="2" customWidth="1"/>
    <col min="4" max="4" width="15.625" style="2" customWidth="1"/>
    <col min="5" max="5" width="11.50390625" style="2" hidden="1" customWidth="1" outlineLevel="1"/>
    <col min="6" max="8" width="9.125" style="2" hidden="1" customWidth="1" outlineLevel="1"/>
    <col min="9" max="9" width="13.375" style="2" bestFit="1" customWidth="1" collapsed="1"/>
    <col min="10" max="11" width="9.125" style="2" customWidth="1"/>
    <col min="12" max="12" width="14.875" style="2" bestFit="1" customWidth="1"/>
    <col min="13" max="16384" width="9.125" style="2" customWidth="1"/>
  </cols>
  <sheetData>
    <row r="1" ht="15">
      <c r="D1" s="12" t="s">
        <v>97</v>
      </c>
    </row>
    <row r="2" ht="15">
      <c r="D2" s="12" t="s">
        <v>132</v>
      </c>
    </row>
    <row r="3" ht="15">
      <c r="D3" s="12" t="s">
        <v>139</v>
      </c>
    </row>
    <row r="4" ht="15">
      <c r="D4" s="12"/>
    </row>
    <row r="5" spans="1:4" ht="15">
      <c r="A5" s="68" t="s">
        <v>134</v>
      </c>
      <c r="B5" s="68"/>
      <c r="C5" s="68"/>
      <c r="D5" s="68"/>
    </row>
    <row r="6" spans="1:4" ht="15">
      <c r="A6" s="68" t="s">
        <v>133</v>
      </c>
      <c r="B6" s="68"/>
      <c r="C6" s="68"/>
      <c r="D6" s="68"/>
    </row>
    <row r="7" spans="1:4" ht="15">
      <c r="A7" s="69" t="s">
        <v>108</v>
      </c>
      <c r="B7" s="69"/>
      <c r="C7" s="69"/>
      <c r="D7" s="69"/>
    </row>
    <row r="8" spans="1:4" ht="15">
      <c r="A8" s="4"/>
      <c r="B8" s="3"/>
      <c r="C8" s="3"/>
      <c r="D8" s="3"/>
    </row>
    <row r="9" spans="1:4" ht="15">
      <c r="A9" s="4"/>
      <c r="B9" s="4" t="s">
        <v>6</v>
      </c>
      <c r="C9" s="68" t="s">
        <v>135</v>
      </c>
      <c r="D9" s="68"/>
    </row>
    <row r="10" spans="1:4" ht="48" customHeight="1">
      <c r="A10" s="4"/>
      <c r="B10" s="4" t="s">
        <v>7</v>
      </c>
      <c r="C10" s="68" t="s">
        <v>142</v>
      </c>
      <c r="D10" s="68"/>
    </row>
    <row r="11" spans="1:4" ht="29.25" customHeight="1">
      <c r="A11" s="4"/>
      <c r="B11" s="4" t="s">
        <v>8</v>
      </c>
      <c r="C11" s="68" t="s">
        <v>143</v>
      </c>
      <c r="D11" s="68"/>
    </row>
    <row r="12" spans="1:4" ht="15">
      <c r="A12" s="4"/>
      <c r="B12" s="4" t="s">
        <v>9</v>
      </c>
      <c r="C12" s="68" t="s">
        <v>136</v>
      </c>
      <c r="D12" s="68"/>
    </row>
    <row r="13" spans="1:4" ht="15">
      <c r="A13" s="4"/>
      <c r="B13" s="4" t="s">
        <v>10</v>
      </c>
      <c r="C13" s="68" t="s">
        <v>137</v>
      </c>
      <c r="D13" s="68"/>
    </row>
    <row r="14" spans="1:4" ht="15">
      <c r="A14" s="4"/>
      <c r="B14" s="4" t="s">
        <v>102</v>
      </c>
      <c r="C14" s="68" t="s">
        <v>138</v>
      </c>
      <c r="D14" s="68"/>
    </row>
    <row r="15" spans="1:4" s="14" customFormat="1" ht="15">
      <c r="A15" s="13"/>
      <c r="B15" s="4" t="s">
        <v>11</v>
      </c>
      <c r="C15" s="67">
        <v>1028301647120</v>
      </c>
      <c r="D15" s="67"/>
    </row>
    <row r="16" spans="1:4" ht="30.75" customHeight="1">
      <c r="A16" s="4"/>
      <c r="B16" s="4" t="s">
        <v>101</v>
      </c>
      <c r="C16" s="68" t="s">
        <v>149</v>
      </c>
      <c r="D16" s="68"/>
    </row>
    <row r="17" spans="1:4" ht="15">
      <c r="A17" s="4"/>
      <c r="B17" s="4"/>
      <c r="C17" s="4"/>
      <c r="D17" s="4"/>
    </row>
    <row r="18" spans="1:4" ht="30.7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5" t="s">
        <v>84</v>
      </c>
      <c r="B19" s="5" t="s">
        <v>19</v>
      </c>
      <c r="C19" s="6" t="s">
        <v>20</v>
      </c>
      <c r="D19" s="16">
        <v>15714.222</v>
      </c>
    </row>
    <row r="20" spans="1:4" ht="30.75">
      <c r="A20" s="8" t="s">
        <v>85</v>
      </c>
      <c r="B20" s="5" t="s">
        <v>3</v>
      </c>
      <c r="C20" s="6" t="s">
        <v>20</v>
      </c>
      <c r="D20" s="16">
        <f>SUM(D22,D25:D30,D32,D34:D35)</f>
        <v>15152.226986139578</v>
      </c>
    </row>
    <row r="21" spans="1:12" ht="46.5">
      <c r="A21" s="8" t="s">
        <v>17</v>
      </c>
      <c r="B21" s="5" t="s">
        <v>70</v>
      </c>
      <c r="C21" s="6" t="s">
        <v>20</v>
      </c>
      <c r="D21" s="56"/>
      <c r="L21" s="25"/>
    </row>
    <row r="22" spans="1:12" ht="46.5">
      <c r="A22" s="8" t="s">
        <v>18</v>
      </c>
      <c r="B22" s="5" t="s">
        <v>4</v>
      </c>
      <c r="C22" s="6" t="s">
        <v>20</v>
      </c>
      <c r="D22" s="16">
        <f>D23*D24</f>
        <v>1442.9660576980998</v>
      </c>
      <c r="L22" s="27"/>
    </row>
    <row r="23" spans="1:4" ht="15">
      <c r="A23" s="8"/>
      <c r="B23" s="5" t="s">
        <v>116</v>
      </c>
      <c r="C23" s="6" t="s">
        <v>23</v>
      </c>
      <c r="D23" s="18">
        <v>3.923</v>
      </c>
    </row>
    <row r="24" spans="1:4" ht="15">
      <c r="A24" s="8"/>
      <c r="B24" s="5" t="s">
        <v>117</v>
      </c>
      <c r="C24" s="6" t="s">
        <v>24</v>
      </c>
      <c r="D24" s="16">
        <f>489.473/E$51*D$51</f>
        <v>367.8220896502931</v>
      </c>
    </row>
    <row r="25" spans="1:4" ht="30.75">
      <c r="A25" s="8" t="s">
        <v>21</v>
      </c>
      <c r="B25" s="5" t="s">
        <v>26</v>
      </c>
      <c r="C25" s="6" t="s">
        <v>20</v>
      </c>
      <c r="D25" s="16"/>
    </row>
    <row r="26" spans="1:4" ht="30.75">
      <c r="A26" s="8" t="s">
        <v>30</v>
      </c>
      <c r="B26" s="10" t="s">
        <v>87</v>
      </c>
      <c r="C26" s="6" t="s">
        <v>20</v>
      </c>
      <c r="D26" s="16">
        <f>9411.245/E$51*D$51</f>
        <v>7072.226255811603</v>
      </c>
    </row>
    <row r="27" spans="1:4" ht="30.75">
      <c r="A27" s="8" t="s">
        <v>32</v>
      </c>
      <c r="B27" s="10" t="s">
        <v>88</v>
      </c>
      <c r="C27" s="6" t="s">
        <v>20</v>
      </c>
      <c r="D27" s="16">
        <f>2790.573/E$51*D$51</f>
        <v>2097.0194314736204</v>
      </c>
    </row>
    <row r="28" spans="1:4" ht="30.75">
      <c r="A28" s="8" t="s">
        <v>34</v>
      </c>
      <c r="B28" s="10" t="s">
        <v>89</v>
      </c>
      <c r="C28" s="6" t="s">
        <v>20</v>
      </c>
      <c r="D28" s="16">
        <f>360/E$51*D$51</f>
        <v>270.52759248029105</v>
      </c>
    </row>
    <row r="29" spans="1:4" ht="46.5">
      <c r="A29" s="8" t="s">
        <v>35</v>
      </c>
      <c r="B29" s="5" t="s">
        <v>27</v>
      </c>
      <c r="C29" s="6" t="s">
        <v>20</v>
      </c>
      <c r="D29" s="16">
        <f>835.693/E$51*D$51</f>
        <v>627.9944870628663</v>
      </c>
    </row>
    <row r="30" spans="1:4" ht="15">
      <c r="A30" s="8" t="s">
        <v>36</v>
      </c>
      <c r="B30" s="5" t="s">
        <v>98</v>
      </c>
      <c r="C30" s="6" t="s">
        <v>20</v>
      </c>
      <c r="D30" s="16">
        <f>1578.71/E$51*D$51</f>
        <v>1186.3461542348898</v>
      </c>
    </row>
    <row r="31" spans="1:4" ht="30.75">
      <c r="A31" s="8"/>
      <c r="B31" s="5" t="s">
        <v>90</v>
      </c>
      <c r="C31" s="6" t="s">
        <v>20</v>
      </c>
      <c r="D31" s="16">
        <f>(762.882+221.682+300.177+77.801)/E51*D51</f>
        <v>1023.903352536891</v>
      </c>
    </row>
    <row r="32" spans="1:4" ht="15">
      <c r="A32" s="5" t="s">
        <v>39</v>
      </c>
      <c r="B32" s="5" t="s">
        <v>99</v>
      </c>
      <c r="C32" s="6" t="s">
        <v>20</v>
      </c>
      <c r="D32" s="16">
        <f>2192.739</f>
        <v>2192.739</v>
      </c>
    </row>
    <row r="33" spans="1:4" ht="30.75">
      <c r="A33" s="5"/>
      <c r="B33" s="5" t="s">
        <v>90</v>
      </c>
      <c r="C33" s="6" t="s">
        <v>20</v>
      </c>
      <c r="D33" s="16">
        <f>(1630.79+357.246)*I29</f>
        <v>0</v>
      </c>
    </row>
    <row r="34" spans="1:4" ht="30.75">
      <c r="A34" s="5" t="s">
        <v>41</v>
      </c>
      <c r="B34" s="5" t="s">
        <v>28</v>
      </c>
      <c r="C34" s="6" t="s">
        <v>20</v>
      </c>
      <c r="D34" s="16">
        <f>(2.611+75.52)/E$51*D$51</f>
        <v>58.7127536891045</v>
      </c>
    </row>
    <row r="35" spans="1:4" ht="62.25">
      <c r="A35" s="5" t="s">
        <v>43</v>
      </c>
      <c r="B35" s="5" t="s">
        <v>29</v>
      </c>
      <c r="C35" s="6" t="s">
        <v>20</v>
      </c>
      <c r="D35" s="16">
        <f>271.064/E$51*D$51</f>
        <v>203.6952536891045</v>
      </c>
    </row>
    <row r="36" spans="1:4" ht="30.75">
      <c r="A36" s="5" t="s">
        <v>86</v>
      </c>
      <c r="B36" s="5" t="s">
        <v>31</v>
      </c>
      <c r="C36" s="6" t="s">
        <v>20</v>
      </c>
      <c r="D36" s="16">
        <f>D19-D20</f>
        <v>561.9950138604217</v>
      </c>
    </row>
    <row r="37" spans="1:4" ht="30.75">
      <c r="A37" s="8" t="s">
        <v>91</v>
      </c>
      <c r="B37" s="5" t="s">
        <v>103</v>
      </c>
      <c r="C37" s="6" t="s">
        <v>20</v>
      </c>
      <c r="D37" s="16">
        <f>D36*0.8</f>
        <v>449.59601108833743</v>
      </c>
    </row>
    <row r="38" spans="1:4" ht="46.5">
      <c r="A38" s="8" t="s">
        <v>59</v>
      </c>
      <c r="B38" s="5" t="s">
        <v>65</v>
      </c>
      <c r="C38" s="6" t="s">
        <v>20</v>
      </c>
      <c r="D38" s="16">
        <v>0</v>
      </c>
    </row>
    <row r="39" spans="1:4" ht="15">
      <c r="A39" s="8" t="s">
        <v>92</v>
      </c>
      <c r="B39" s="5" t="s">
        <v>93</v>
      </c>
      <c r="C39" s="6" t="s">
        <v>20</v>
      </c>
      <c r="D39" s="16">
        <f>D43-D40</f>
        <v>0</v>
      </c>
    </row>
    <row r="40" spans="1:4" ht="15">
      <c r="A40" s="8" t="s">
        <v>61</v>
      </c>
      <c r="B40" s="5" t="s">
        <v>104</v>
      </c>
      <c r="C40" s="6" t="s">
        <v>20</v>
      </c>
      <c r="D40" s="16">
        <v>10768.795</v>
      </c>
    </row>
    <row r="41" spans="1:4" ht="15">
      <c r="A41" s="8" t="s">
        <v>62</v>
      </c>
      <c r="B41" s="5" t="s">
        <v>105</v>
      </c>
      <c r="C41" s="6" t="s">
        <v>20</v>
      </c>
      <c r="D41" s="16">
        <v>0</v>
      </c>
    </row>
    <row r="42" spans="1:4" ht="15">
      <c r="A42" s="8" t="s">
        <v>63</v>
      </c>
      <c r="B42" s="5" t="s">
        <v>106</v>
      </c>
      <c r="C42" s="6" t="s">
        <v>20</v>
      </c>
      <c r="D42" s="16">
        <v>0</v>
      </c>
    </row>
    <row r="43" spans="1:4" ht="15">
      <c r="A43" s="8" t="s">
        <v>64</v>
      </c>
      <c r="B43" s="5" t="s">
        <v>107</v>
      </c>
      <c r="C43" s="6" t="s">
        <v>20</v>
      </c>
      <c r="D43" s="16">
        <f>D40+D41-D42</f>
        <v>10768.795</v>
      </c>
    </row>
    <row r="44" spans="1:4" ht="15">
      <c r="A44" s="5" t="s">
        <v>94</v>
      </c>
      <c r="B44" s="5" t="s">
        <v>71</v>
      </c>
      <c r="C44" s="6" t="s">
        <v>66</v>
      </c>
      <c r="D44" s="18">
        <v>741.625</v>
      </c>
    </row>
    <row r="45" spans="1:4" ht="15">
      <c r="A45" s="5" t="s">
        <v>95</v>
      </c>
      <c r="B45" s="5" t="s">
        <v>72</v>
      </c>
      <c r="C45" s="6" t="s">
        <v>66</v>
      </c>
      <c r="D45" s="18"/>
    </row>
    <row r="46" spans="1:4" ht="15">
      <c r="A46" s="5" t="s">
        <v>96</v>
      </c>
      <c r="B46" s="5" t="s">
        <v>73</v>
      </c>
      <c r="C46" s="6" t="s">
        <v>66</v>
      </c>
      <c r="D46" s="18">
        <f>D44</f>
        <v>741.625</v>
      </c>
    </row>
    <row r="47" spans="1:4" ht="16.5" customHeight="1">
      <c r="A47" s="8" t="s">
        <v>118</v>
      </c>
      <c r="B47" s="5" t="s">
        <v>67</v>
      </c>
      <c r="C47" s="6" t="s">
        <v>1</v>
      </c>
      <c r="D47" s="18">
        <v>77.236</v>
      </c>
    </row>
    <row r="48" spans="1:4" ht="15">
      <c r="A48" s="8" t="s">
        <v>119</v>
      </c>
      <c r="B48" s="5" t="s">
        <v>67</v>
      </c>
      <c r="C48" s="6" t="s">
        <v>46</v>
      </c>
      <c r="D48" s="15">
        <f>D47/D44%</f>
        <v>10.414427776841396</v>
      </c>
    </row>
    <row r="49" spans="1:4" ht="30.75">
      <c r="A49" s="8" t="s">
        <v>120</v>
      </c>
      <c r="B49" s="5" t="s">
        <v>5</v>
      </c>
      <c r="C49" s="6" t="s">
        <v>1</v>
      </c>
      <c r="D49" s="18">
        <v>0.213</v>
      </c>
    </row>
    <row r="50" spans="1:8" ht="30.75">
      <c r="A50" s="8" t="s">
        <v>121</v>
      </c>
      <c r="B50" s="5" t="s">
        <v>5</v>
      </c>
      <c r="C50" s="6" t="s">
        <v>46</v>
      </c>
      <c r="D50" s="16">
        <f>D49/D46%</f>
        <v>0.028720714646890275</v>
      </c>
      <c r="E50" s="57"/>
      <c r="F50" s="58"/>
      <c r="G50" s="58"/>
      <c r="H50" s="55"/>
    </row>
    <row r="51" spans="1:7" ht="18">
      <c r="A51" s="8" t="s">
        <v>122</v>
      </c>
      <c r="B51" s="5" t="s">
        <v>145</v>
      </c>
      <c r="C51" s="6" t="s">
        <v>1</v>
      </c>
      <c r="D51" s="18">
        <f>D52+D53</f>
        <v>498.145</v>
      </c>
      <c r="E51" s="20">
        <v>662.898</v>
      </c>
      <c r="F51" s="20" t="s">
        <v>140</v>
      </c>
      <c r="G51" s="20"/>
    </row>
    <row r="52" spans="1:4" ht="18">
      <c r="A52" s="8"/>
      <c r="B52" s="22" t="s">
        <v>81</v>
      </c>
      <c r="C52" s="23" t="s">
        <v>100</v>
      </c>
      <c r="D52" s="18">
        <v>105.78</v>
      </c>
    </row>
    <row r="53" spans="1:4" ht="30.75">
      <c r="A53" s="8"/>
      <c r="B53" s="22" t="s">
        <v>82</v>
      </c>
      <c r="C53" s="23" t="s">
        <v>100</v>
      </c>
      <c r="D53" s="18">
        <v>392.365</v>
      </c>
    </row>
    <row r="54" spans="1:4" s="14" customFormat="1" ht="30.75">
      <c r="A54" s="8" t="s">
        <v>124</v>
      </c>
      <c r="B54" s="22" t="s">
        <v>68</v>
      </c>
      <c r="C54" s="23" t="s">
        <v>48</v>
      </c>
      <c r="D54" s="16">
        <v>13.2</v>
      </c>
    </row>
    <row r="55" spans="1:4" ht="15">
      <c r="A55" s="8" t="s">
        <v>122</v>
      </c>
      <c r="B55" s="5" t="s">
        <v>74</v>
      </c>
      <c r="C55" s="6" t="s">
        <v>50</v>
      </c>
      <c r="D55" s="15">
        <v>11</v>
      </c>
    </row>
    <row r="56" spans="1:4" ht="15">
      <c r="A56" s="8" t="s">
        <v>125</v>
      </c>
      <c r="B56" s="5" t="s">
        <v>75</v>
      </c>
      <c r="C56" s="6" t="s">
        <v>50</v>
      </c>
      <c r="D56" s="15">
        <v>3</v>
      </c>
    </row>
    <row r="57" spans="1:4" ht="30.75">
      <c r="A57" s="8" t="s">
        <v>126</v>
      </c>
      <c r="B57" s="5" t="s">
        <v>52</v>
      </c>
      <c r="C57" s="6" t="s">
        <v>53</v>
      </c>
      <c r="D57" s="16">
        <v>23.25</v>
      </c>
    </row>
    <row r="58" spans="1:4" ht="18">
      <c r="A58" s="8" t="s">
        <v>127</v>
      </c>
      <c r="B58" s="5" t="s">
        <v>69</v>
      </c>
      <c r="C58" s="6" t="s">
        <v>2</v>
      </c>
      <c r="D58" s="18">
        <v>0.66</v>
      </c>
    </row>
    <row r="59" spans="1:4" s="14" customFormat="1" ht="46.5">
      <c r="A59" s="8" t="s">
        <v>128</v>
      </c>
      <c r="B59" s="5" t="s">
        <v>76</v>
      </c>
      <c r="C59" s="6" t="s">
        <v>46</v>
      </c>
      <c r="D59" s="16">
        <v>0.1</v>
      </c>
    </row>
  </sheetData>
  <sheetProtection/>
  <mergeCells count="11">
    <mergeCell ref="C16:D16"/>
    <mergeCell ref="C12:D12"/>
    <mergeCell ref="C13:D13"/>
    <mergeCell ref="C14:D14"/>
    <mergeCell ref="C15:D15"/>
    <mergeCell ref="A5:D5"/>
    <mergeCell ref="C9:D9"/>
    <mergeCell ref="C10:D10"/>
    <mergeCell ref="C11:D11"/>
    <mergeCell ref="A6:D6"/>
    <mergeCell ref="A7:D7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2011-12-28T07:53:56Z</cp:lastPrinted>
  <dcterms:created xsi:type="dcterms:W3CDTF">2010-03-12T06:02:23Z</dcterms:created>
  <dcterms:modified xsi:type="dcterms:W3CDTF">2011-12-28T11:59:19Z</dcterms:modified>
  <cp:category/>
  <cp:version/>
  <cp:contentType/>
  <cp:contentStatus/>
</cp:coreProperties>
</file>