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464" windowWidth="12744" windowHeight="9960" tabRatio="793" activeTab="0"/>
  </bookViews>
  <sheets>
    <sheet name="1тариф" sheetId="1" r:id="rId1"/>
    <sheet name="2теп. (2012)" sheetId="2" r:id="rId2"/>
    <sheet name="3ГВС (2012)" sheetId="3" r:id="rId3"/>
    <sheet name="3ГВС-тех (2012)" sheetId="4" r:id="rId4"/>
    <sheet name="4ХВС (2012)" sheetId="5" r:id="rId5"/>
    <sheet name="5ВО (2012)" sheetId="6" r:id="rId6"/>
    <sheet name="13 п18 тепло (2012)" sheetId="7" r:id="rId7"/>
  </sheets>
  <definedNames>
    <definedName name="_xlnm.Print_Area" localSheetId="1">'2теп. (2012)'!$A$1:$D$68</definedName>
    <definedName name="_xlnm.Print_Area" localSheetId="2">'3ГВС (2012)'!$A$1:$D$57</definedName>
    <definedName name="_xlnm.Print_Area" localSheetId="4">'4ХВС (2012)'!$A$1:$D$60</definedName>
  </definedNames>
  <calcPr fullCalcOnLoad="1"/>
</workbook>
</file>

<file path=xl/comments5.xml><?xml version="1.0" encoding="utf-8"?>
<comments xmlns="http://schemas.openxmlformats.org/spreadsheetml/2006/main">
  <authors>
    <author>02</author>
  </authors>
  <commentList>
    <comment ref="B65" authorId="0">
      <text>
        <r>
          <rPr>
            <b/>
            <sz val="8"/>
            <rFont val="Tahoma"/>
            <family val="0"/>
          </rPr>
          <t>02:</t>
        </r>
        <r>
          <rPr>
            <sz val="8"/>
            <rFont val="Tahoma"/>
            <family val="0"/>
          </rPr>
          <t xml:space="preserve">
чистый четверг</t>
        </r>
      </text>
    </comment>
  </commentList>
</comments>
</file>

<file path=xl/sharedStrings.xml><?xml version="1.0" encoding="utf-8"?>
<sst xmlns="http://schemas.openxmlformats.org/spreadsheetml/2006/main" count="915" uniqueCount="266">
  <si>
    <t>Количество заявок на подключение к системе теплоснабжения (горячего или холодного водоснабжения, водоотведения), по которым принято решение об отказе в подключении</t>
  </si>
  <si>
    <t>Приложение № 13</t>
  </si>
  <si>
    <t>Информация о наличии (отсутствии) технической возможности доступа                                             к регулируемым товарам и услугам регулируемых организаций,                                                                а также о регистрации и ходе реализации заявок на подключение</t>
  </si>
  <si>
    <t xml:space="preserve">Информация о резерве мощности системы теплоснабжения (горячего или холодного водоснабжения, водоотведения). При использовании регулируемыми организациями нескольких систем информация о резерве мощности таких систем публикуется в отношении каждой системы </t>
  </si>
  <si>
    <t>Потери тепловой энергии при передаче по тепловым сетям</t>
  </si>
  <si>
    <t>Объем отпущенной потребителям горячей воды, в т.ч.:</t>
  </si>
  <si>
    <r>
      <t>тыс.м</t>
    </r>
    <r>
      <rPr>
        <vertAlign val="superscript"/>
        <sz val="12"/>
        <rFont val="Times New Roman"/>
        <family val="1"/>
      </rPr>
      <t>3</t>
    </r>
  </si>
  <si>
    <r>
      <t>кВтч/м</t>
    </r>
    <r>
      <rPr>
        <vertAlign val="superscript"/>
        <sz val="12"/>
        <rFont val="Times New Roman"/>
        <family val="1"/>
      </rPr>
      <t>3</t>
    </r>
  </si>
  <si>
    <t>Себестоимость производимых товаров (оказываемых услуг) по регулируемому виду деятельности, в т.ч.:</t>
  </si>
  <si>
    <t>расходы на покупаемую электрическую энергию (мощность), потребляемую оборудованием, используемым в технологическом процессе, в т.ч.:</t>
  </si>
  <si>
    <t>Расход воды на собственные, в том числе хозяйственно-бытовые нужды предприятия</t>
  </si>
  <si>
    <t>Приложение № 5</t>
  </si>
  <si>
    <t>на финансирование мероприятий, предусмотренных инвест.программой регулируемой организации по развитиюобъектов по очистке сточных вод</t>
  </si>
  <si>
    <t xml:space="preserve"> - насосных станций</t>
  </si>
  <si>
    <t xml:space="preserve"> - очистных сооружений</t>
  </si>
  <si>
    <t>Количество насосных станций и очистных сооружений, в т.ч.:</t>
  </si>
  <si>
    <t>расходы на отчисления на социальные нужды основного производственного персонала</t>
  </si>
  <si>
    <t xml:space="preserve">  - средневзвешенная стоимость 1 кВт·ч</t>
  </si>
  <si>
    <t xml:space="preserve">  - объем приобретения электрической энергии</t>
  </si>
  <si>
    <t>Наименование организации</t>
  </si>
  <si>
    <t>Наименование муниципального образования</t>
  </si>
  <si>
    <t>Адрес организации</t>
  </si>
  <si>
    <t>Ф.И.О. руководителя</t>
  </si>
  <si>
    <t>Контактный телефон ((код) номер телефона)</t>
  </si>
  <si>
    <t>ОГРН</t>
  </si>
  <si>
    <t>№ п/п</t>
  </si>
  <si>
    <t>Наименование показателя</t>
  </si>
  <si>
    <t>Единица измерения</t>
  </si>
  <si>
    <t>Значение показателя</t>
  </si>
  <si>
    <t>х</t>
  </si>
  <si>
    <t>2.1.</t>
  </si>
  <si>
    <t>2.2.</t>
  </si>
  <si>
    <t>Выручка от регулируемой деятельности</t>
  </si>
  <si>
    <t>тыс. руб.</t>
  </si>
  <si>
    <t>2.3.</t>
  </si>
  <si>
    <t>Себестоимость производимых товаров (оказываемых услуг) по регулируемому виду деятельности, включающая:</t>
  </si>
  <si>
    <t>расходы на покупаемую тепловую энергию (мощность)</t>
  </si>
  <si>
    <t>руб./кВт·ч</t>
  </si>
  <si>
    <t>тыс. кВт·ч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</si>
  <si>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</si>
  <si>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</si>
  <si>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</si>
  <si>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</si>
  <si>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</si>
  <si>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</si>
  <si>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</si>
  <si>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</si>
  <si>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</si>
  <si>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2.6.</t>
  </si>
  <si>
    <t>2.7.</t>
  </si>
  <si>
    <t>2.8.</t>
  </si>
  <si>
    <t xml:space="preserve">Установленная тепловая мощность </t>
  </si>
  <si>
    <t>Гкал/ч</t>
  </si>
  <si>
    <t>2.9.</t>
  </si>
  <si>
    <t xml:space="preserve">Присоединенная нагрузка </t>
  </si>
  <si>
    <t>2.10.</t>
  </si>
  <si>
    <t>тыс. Гкал</t>
  </si>
  <si>
    <t>2.11.</t>
  </si>
  <si>
    <t>2.12.</t>
  </si>
  <si>
    <t>2.13.</t>
  </si>
  <si>
    <t>%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</si>
  <si>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</si>
  <si>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</si>
  <si>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</si>
  <si>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шт</t>
  </si>
  <si>
    <t>Количество тепловых пунктов</t>
  </si>
  <si>
    <t>Среднесписочная численность основного производственного персонала</t>
  </si>
  <si>
    <t>человек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</si>
  <si>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</si>
  <si>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</si>
  <si>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</si>
  <si>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Удельный расход холодной воды на единицу тепловой энергии, отпускаемой в тепловую сеть</t>
  </si>
  <si>
    <t>куб. м/Гкал</t>
  </si>
  <si>
    <t>4.1.</t>
  </si>
  <si>
    <t>4.2.</t>
  </si>
  <si>
    <t>4.3.</t>
  </si>
  <si>
    <t>Приложение № 2</t>
  </si>
  <si>
    <t>Приложение № 3</t>
  </si>
  <si>
    <t>5.1.</t>
  </si>
  <si>
    <t>5.2.</t>
  </si>
  <si>
    <t>5.3.</t>
  </si>
  <si>
    <t>5.4.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</si>
  <si>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</si>
  <si>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</si>
  <si>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</si>
  <si>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</si>
  <si>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на финансирование мероприятий, предусмотренных инвестиционной программой регулируемой организации по развитию системы горячего водоснабжения</t>
  </si>
  <si>
    <t>Объем покупаемой холодной воды, используемой для горячего водоснабжения</t>
  </si>
  <si>
    <t>тыс. куб. м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</si>
  <si>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</si>
  <si>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Объем покупаемой тепловой энергии (мощности), используемой для горячего водоснабжения</t>
  </si>
  <si>
    <t>тыс. Гкал (Гкал/ч)</t>
  </si>
  <si>
    <t>Объем тепловой энергии, производимой с применением собственных источников и используемой для горячего водоснабжения</t>
  </si>
  <si>
    <t>Потери воды в сетях</t>
  </si>
  <si>
    <t>Протяженность водопроводных сетей (в однотрубном исчислении)</t>
  </si>
  <si>
    <t>Удельный расход электроэнергии на подачу воды в сеть</t>
  </si>
  <si>
    <t>расходы на оплату покупной холодной воды, приобретаемой от других организаций для последующей передачи потребителям</t>
  </si>
  <si>
    <t>Объем поднятой воды</t>
  </si>
  <si>
    <t>Объем покупной воды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</si>
  <si>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</si>
  <si>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</si>
  <si>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</si>
  <si>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Показатель использования производственных объектов (по объему перекачки) по отношению к пиковому дню отчетного года</t>
  </si>
  <si>
    <t>на финансирование мероприятий, предусмотренных инвестиционной программой регулируемой организации по развитию системы водоотведения и объектов по очистке сточных вод</t>
  </si>
  <si>
    <t xml:space="preserve">на финансирование мероприятий, предусмотренных инвестиционной программой регулируемой организации по развитию системы водоотведения </t>
  </si>
  <si>
    <t>Объем сточных вод, принятых от потребителей оказываемых услуг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</si>
  <si>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</si>
  <si>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</si>
  <si>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Объём потерь тепловой энергии при передаче по тепловым сетям</t>
  </si>
  <si>
    <t xml:space="preserve">Объем вырабатываемой тепловой энергии </t>
  </si>
  <si>
    <t>Объем покупаемой тепловой энергии</t>
  </si>
  <si>
    <t>Объем отпускаемой в сеть тепловой энергии</t>
  </si>
  <si>
    <t xml:space="preserve"> - объем, отпущенный по приборам учета </t>
  </si>
  <si>
    <t xml:space="preserve"> - объем, отпущенный по нормативам потребления (расчетным методом)</t>
  </si>
  <si>
    <t>Количество тепловых станций и котельных</t>
  </si>
  <si>
    <t>1.</t>
  </si>
  <si>
    <t>2.</t>
  </si>
  <si>
    <t>3.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</si>
  <si>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</si>
  <si>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</si>
  <si>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льготную дорогу основного производственного персонала</t>
  </si>
  <si>
    <t xml:space="preserve"> - расходы на оплату труда и отчисления на социальные нужды</t>
  </si>
  <si>
    <t>4.</t>
  </si>
  <si>
    <t>5.</t>
  </si>
  <si>
    <t>Изменение стоимости основных фондов</t>
  </si>
  <si>
    <t>6.</t>
  </si>
  <si>
    <t>7.</t>
  </si>
  <si>
    <t>8.</t>
  </si>
  <si>
    <t>Приложение № 4</t>
  </si>
  <si>
    <t xml:space="preserve">общепроизводственные (цеховые) расходы, в т.ч.: </t>
  </si>
  <si>
    <t>общехозяйственные (управленческие) расходы, в т.ч.:</t>
  </si>
  <si>
    <t>Период представления информации (плановый (с указанием года), фактический (с указанием года))</t>
  </si>
  <si>
    <t>ИНН/КПП</t>
  </si>
  <si>
    <t>Чистая прибыль от регулируемого вида деятельности, в т.ч.:</t>
  </si>
  <si>
    <t>стоимость основных фондов на начало периода</t>
  </si>
  <si>
    <t>ввод в из эксплуатацию основных фондов</t>
  </si>
  <si>
    <t>вывод из эксплуатации основных фондов</t>
  </si>
  <si>
    <t>стоимость основных фондов на конец периода</t>
  </si>
  <si>
    <r>
      <t xml:space="preserve">расходы на покупаемую электрическую энергию (мощность), потребляемую оборудованием, используемым в технологическом процессе, </t>
    </r>
    <r>
      <rPr>
        <i/>
        <sz val="12"/>
        <rFont val="Times New Roman"/>
        <family val="1"/>
      </rPr>
      <t>в том числе:</t>
    </r>
  </si>
  <si>
    <t>в сфере водоотведения и (или) очистки сточных вод</t>
  </si>
  <si>
    <t>в сфере холодного водоснабжения</t>
  </si>
  <si>
    <t>в сфере горячего водоснабжения</t>
  </si>
  <si>
    <t>в сфере теплоснабжения и услуг по передаче тепловой энергии</t>
  </si>
  <si>
    <r>
      <t>руб/т(м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</si>
  <si>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тонн, м</t>
    </r>
    <r>
      <rPr>
        <vertAlign val="superscript"/>
        <sz val="12"/>
        <rFont val="Times New Roman"/>
        <family val="1"/>
      </rPr>
      <t>3</t>
    </r>
  </si>
  <si>
    <t>расходы на топливо</t>
  </si>
  <si>
    <t xml:space="preserve"> - объем приобретения </t>
  </si>
  <si>
    <t xml:space="preserve"> - цена за 1 единицу измерения</t>
  </si>
  <si>
    <t xml:space="preserve"> - способ приобретения</t>
  </si>
  <si>
    <t xml:space="preserve"> - средневзвешенная стоимость 1 кВт·ч</t>
  </si>
  <si>
    <t xml:space="preserve"> - объем приобретения электрической энергии</t>
  </si>
  <si>
    <t>9.</t>
  </si>
  <si>
    <t>10.</t>
  </si>
  <si>
    <t>11.</t>
  </si>
  <si>
    <t>12.</t>
  </si>
  <si>
    <t>13.</t>
  </si>
  <si>
    <t>Объем тепловой энергии, отпускаемой потребителям, в т.ч.:</t>
  </si>
  <si>
    <t>14.</t>
  </si>
  <si>
    <t>15.</t>
  </si>
  <si>
    <t>16.</t>
  </si>
  <si>
    <t>17.</t>
  </si>
  <si>
    <t>18.</t>
  </si>
  <si>
    <t>19.</t>
  </si>
  <si>
    <t>кг у.т./Гкал</t>
  </si>
  <si>
    <t>20.</t>
  </si>
  <si>
    <t>21.</t>
  </si>
  <si>
    <t>Приложение № 1</t>
  </si>
  <si>
    <t>к Приказу КГРЦТ НАО</t>
  </si>
  <si>
    <t>Информация о ценах (тарифах) на регулируемые товары и услуги и надбавках к этим ценам (тарифам)</t>
  </si>
  <si>
    <t>Наименование установленного тарифа (надбавки)</t>
  </si>
  <si>
    <t>Наименование регулируещего органа, принявшего решение об утверждении тарифов (надбавок)</t>
  </si>
  <si>
    <t>Вид правового акта, его номер и дата принятия</t>
  </si>
  <si>
    <t>Срок действия тарифа (надбавки)</t>
  </si>
  <si>
    <t>Источник официального  опубликования решения</t>
  </si>
  <si>
    <t>деятельности регулируемых организаций</t>
  </si>
  <si>
    <t xml:space="preserve">Информация об основных показателях финансово-хозяйственной </t>
  </si>
  <si>
    <t>№ 20 от 30.03.2010</t>
  </si>
  <si>
    <t>4-69-83</t>
  </si>
  <si>
    <t xml:space="preserve"> в т.ч. по каждому виду топлива:  газ</t>
  </si>
  <si>
    <t>8301020069/298301001</t>
  </si>
  <si>
    <t xml:space="preserve">  - к системе теплоснабжения</t>
  </si>
  <si>
    <t xml:space="preserve">  - к системе горячего водоснабжения</t>
  </si>
  <si>
    <t xml:space="preserve">  - к системе холодного водоснабжения</t>
  </si>
  <si>
    <t xml:space="preserve">  - к системе водоотведения</t>
  </si>
  <si>
    <t xml:space="preserve">Количество поданных и зарегистрированных заявок на подключение: </t>
  </si>
  <si>
    <t>Количество исполненных заявок на подключение:</t>
  </si>
  <si>
    <t xml:space="preserve"> -</t>
  </si>
  <si>
    <t>Един. изм.</t>
  </si>
  <si>
    <t>Комитет по государственному регулированию цен НАО</t>
  </si>
  <si>
    <t>м3</t>
  </si>
  <si>
    <t>Горчее водоснабжение из системы отопления</t>
  </si>
  <si>
    <t>в сфере горячего водоснабжения из системы отопления</t>
  </si>
  <si>
    <t>(наименование организации)</t>
  </si>
  <si>
    <t>Нарьян-Марское МУ ПОК и ТС</t>
  </si>
  <si>
    <t>МО Городской округ "Город Нарьян-Мар"</t>
  </si>
  <si>
    <t>г. Нарьян-Мар, ул. Рабочая, д. 18А</t>
  </si>
  <si>
    <t>Нарьян-Марское МУ ПОКи ТС</t>
  </si>
  <si>
    <t>Егиазарян Эдуард Ерджаникович</t>
  </si>
  <si>
    <t>до 31.12.2011 г</t>
  </si>
  <si>
    <t>Приказ № 67 от 29.11.2010 г.</t>
  </si>
  <si>
    <t>Газета "Няръяна Вындер" № 134 от 04.12.2010 г.</t>
  </si>
  <si>
    <t>полезный отпуск</t>
  </si>
  <si>
    <t>за минусом собственных</t>
  </si>
  <si>
    <t>поднятие воды 31.12.2009 г. (к пункту 18)</t>
  </si>
  <si>
    <t>Объем отпущенной потребителям холодной воды, в т.ч.:</t>
  </si>
  <si>
    <t>на 2012 год</t>
  </si>
  <si>
    <t>Величина установленного тарифа (надбавки)</t>
  </si>
  <si>
    <t>на 2012 год (план)</t>
  </si>
  <si>
    <t>поднятие воды 21.04.2011 г. (к пункту 18)</t>
  </si>
  <si>
    <t>1.1.</t>
  </si>
  <si>
    <t>руб./Гкал</t>
  </si>
  <si>
    <t>1.2.</t>
  </si>
  <si>
    <t>1.1.1.</t>
  </si>
  <si>
    <t>Приказ № 45 от 29.11.2011</t>
  </si>
  <si>
    <t>Общественно-   
политическая   
газета "Няръяна
вындер" № 138 от 10.12.2011</t>
  </si>
  <si>
    <t>1.1.2.</t>
  </si>
  <si>
    <t>1.1.3.</t>
  </si>
  <si>
    <t>с 01.01.2012 по 30.06.2012</t>
  </si>
  <si>
    <t xml:space="preserve">с 01.07.2012 по 31.08.2012 </t>
  </si>
  <si>
    <t xml:space="preserve">с 01.09.2012 по 31.12.2012 </t>
  </si>
  <si>
    <t>- потребители, оплачивающие производство и передачу тепловой энергии</t>
  </si>
  <si>
    <t>Тарифы на тепловую энергию</t>
  </si>
  <si>
    <t>- население</t>
  </si>
  <si>
    <t>одноставочный тариф (без учета НДС)</t>
  </si>
  <si>
    <t>одноставочный тариф (с учетом НДС)</t>
  </si>
  <si>
    <t>1.2.1.</t>
  </si>
  <si>
    <t>1.2.2.</t>
  </si>
  <si>
    <t>1.2.3.</t>
  </si>
  <si>
    <t>Тарифы на горячую воду</t>
  </si>
  <si>
    <t>- прочие потребители</t>
  </si>
  <si>
    <t>руб./куб. метр холодной воды</t>
  </si>
  <si>
    <t>2.1.1.</t>
  </si>
  <si>
    <t>2.1.2.</t>
  </si>
  <si>
    <t>2.1.3.</t>
  </si>
  <si>
    <t>2.2.1.</t>
  </si>
  <si>
    <t>2.2.2.</t>
  </si>
  <si>
    <t>2.2.3.</t>
  </si>
  <si>
    <t>Приказ № 44 от 29.11.2011</t>
  </si>
  <si>
    <t>Тарифы на холодную воду</t>
  </si>
  <si>
    <t>руб./куб. метр горячей воды</t>
  </si>
  <si>
    <t>Комитет по государственному регулированию цен Ненецкого автономного округа</t>
  </si>
  <si>
    <t>3.1.</t>
  </si>
  <si>
    <t>3.1.1.</t>
  </si>
  <si>
    <t>3.1.2.</t>
  </si>
  <si>
    <t>3.1.3.</t>
  </si>
  <si>
    <t>3.2.</t>
  </si>
  <si>
    <t>3.2.1.</t>
  </si>
  <si>
    <t>3.2.2.</t>
  </si>
  <si>
    <t>3.2.3.</t>
  </si>
  <si>
    <t>4.1.1.</t>
  </si>
  <si>
    <t>4.1.2.</t>
  </si>
  <si>
    <t>4.1.3.</t>
  </si>
  <si>
    <t>4.2.1.</t>
  </si>
  <si>
    <t>4.2.2.</t>
  </si>
  <si>
    <t>4.2.3.</t>
  </si>
  <si>
    <t>руб./куб. метр отводимых сточных  вод</t>
  </si>
  <si>
    <t>Тарифы на водоотведение</t>
  </si>
  <si>
    <t>Тарифы на теплоноситель</t>
  </si>
  <si>
    <t>5.1.1.</t>
  </si>
  <si>
    <t>5.1.2.</t>
  </si>
  <si>
    <t>5.1.3.</t>
  </si>
  <si>
    <t>5.2.1.</t>
  </si>
  <si>
    <t>5.2.2.</t>
  </si>
  <si>
    <t>5.2.3.</t>
  </si>
  <si>
    <t>руб./куб. метр теплоносителя</t>
  </si>
  <si>
    <t>Приказ № 46 от 29.11.2011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</si>
</sst>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#,##0.0000"/>
    <numFmt numFmtId="187" formatCode="#,##0.00000"/>
  </numFmts>
  <fonts count="50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12"/>
      <name val="Arial Cyr"/>
      <family val="0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53">
      <alignment/>
      <protection/>
    </xf>
    <xf numFmtId="0" fontId="7" fillId="0" borderId="10" xfId="52" applyFont="1" applyBorder="1" applyAlignment="1">
      <alignment horizontal="centerContinuous" vertical="center" wrapText="1"/>
      <protection/>
    </xf>
    <xf numFmtId="0" fontId="6" fillId="0" borderId="10" xfId="52" applyFont="1" applyBorder="1" applyAlignment="1">
      <alignment horizontal="centerContinuous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8" fillId="0" borderId="0" xfId="53" applyFont="1" applyAlignment="1">
      <alignment vertical="justify" wrapText="1"/>
      <protection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4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17" fontId="1" fillId="0" borderId="11" xfId="0" applyNumberFormat="1" applyFont="1" applyBorder="1" applyAlignment="1">
      <alignment vertical="top" wrapText="1"/>
    </xf>
    <xf numFmtId="0" fontId="1" fillId="0" borderId="0" xfId="53" applyFont="1" applyAlignment="1">
      <alignment horizontal="right"/>
      <protection/>
    </xf>
    <xf numFmtId="184" fontId="1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184" fontId="1" fillId="0" borderId="0" xfId="0" applyNumberFormat="1" applyFont="1" applyAlignment="1">
      <alignment wrapText="1"/>
    </xf>
    <xf numFmtId="184" fontId="1" fillId="0" borderId="11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/>
    </xf>
    <xf numFmtId="0" fontId="1" fillId="0" borderId="0" xfId="53" applyFont="1" applyAlignment="1">
      <alignment horizontal="left"/>
      <protection/>
    </xf>
    <xf numFmtId="4" fontId="1" fillId="0" borderId="11" xfId="52" applyNumberFormat="1" applyFont="1" applyBorder="1" applyAlignment="1">
      <alignment horizontal="center" vertical="center" wrapText="1"/>
      <protection/>
    </xf>
    <xf numFmtId="0" fontId="1" fillId="0" borderId="11" xfId="52" applyFont="1" applyFill="1" applyBorder="1" applyAlignment="1" applyProtection="1">
      <alignment horizontal="left" vertical="center" wrapText="1"/>
      <protection locked="0"/>
    </xf>
    <xf numFmtId="4" fontId="1" fillId="0" borderId="11" xfId="52" applyNumberFormat="1" applyFont="1" applyFill="1" applyBorder="1" applyAlignment="1" applyProtection="1">
      <alignment horizontal="center" vertical="center"/>
      <protection locked="0"/>
    </xf>
    <xf numFmtId="184" fontId="1" fillId="0" borderId="11" xfId="0" applyNumberFormat="1" applyFont="1" applyFill="1" applyBorder="1" applyAlignment="1">
      <alignment wrapText="1"/>
    </xf>
    <xf numFmtId="184" fontId="1" fillId="0" borderId="0" xfId="0" applyNumberFormat="1" applyFont="1" applyAlignment="1">
      <alignment horizontal="center" wrapText="1"/>
    </xf>
    <xf numFmtId="4" fontId="1" fillId="0" borderId="11" xfId="0" applyNumberFormat="1" applyFont="1" applyBorder="1" applyAlignment="1">
      <alignment wrapText="1"/>
    </xf>
    <xf numFmtId="184" fontId="1" fillId="0" borderId="0" xfId="53" applyNumberFormat="1" applyFont="1" applyAlignment="1">
      <alignment horizontal="right"/>
      <protection/>
    </xf>
    <xf numFmtId="4" fontId="1" fillId="0" borderId="11" xfId="0" applyNumberFormat="1" applyFont="1" applyFill="1" applyBorder="1" applyAlignment="1">
      <alignment wrapText="1"/>
    </xf>
    <xf numFmtId="184" fontId="1" fillId="0" borderId="0" xfId="0" applyNumberFormat="1" applyFont="1" applyAlignment="1">
      <alignment/>
    </xf>
    <xf numFmtId="184" fontId="1" fillId="0" borderId="11" xfId="0" applyNumberFormat="1" applyFont="1" applyBorder="1" applyAlignment="1">
      <alignment/>
    </xf>
    <xf numFmtId="184" fontId="1" fillId="0" borderId="0" xfId="53" applyNumberFormat="1" applyFont="1" applyAlignment="1">
      <alignment horizontal="right" vertical="center"/>
      <protection/>
    </xf>
    <xf numFmtId="184" fontId="1" fillId="0" borderId="0" xfId="0" applyNumberFormat="1" applyFont="1" applyAlignment="1">
      <alignment horizontal="center" vertical="center" wrapText="1"/>
    </xf>
    <xf numFmtId="184" fontId="1" fillId="0" borderId="0" xfId="0" applyNumberFormat="1" applyFont="1" applyAlignment="1">
      <alignment vertical="center" wrapText="1"/>
    </xf>
    <xf numFmtId="184" fontId="2" fillId="0" borderId="0" xfId="0" applyNumberFormat="1" applyFont="1" applyAlignment="1">
      <alignment vertical="center"/>
    </xf>
    <xf numFmtId="184" fontId="1" fillId="0" borderId="0" xfId="53" applyNumberFormat="1" applyFont="1" applyAlignment="1">
      <alignment horizontal="center"/>
      <protection/>
    </xf>
    <xf numFmtId="184" fontId="2" fillId="0" borderId="0" xfId="0" applyNumberFormat="1" applyFont="1" applyAlignment="1">
      <alignment horizontal="center"/>
    </xf>
    <xf numFmtId="187" fontId="1" fillId="0" borderId="11" xfId="0" applyNumberFormat="1" applyFont="1" applyFill="1" applyBorder="1" applyAlignment="1">
      <alignment wrapText="1"/>
    </xf>
    <xf numFmtId="0" fontId="1" fillId="0" borderId="0" xfId="52" applyFont="1" applyBorder="1" applyAlignment="1">
      <alignment horizontal="center" wrapText="1"/>
      <protection/>
    </xf>
    <xf numFmtId="3" fontId="1" fillId="0" borderId="11" xfId="0" applyNumberFormat="1" applyFont="1" applyBorder="1" applyAlignment="1">
      <alignment wrapText="1"/>
    </xf>
    <xf numFmtId="0" fontId="1" fillId="0" borderId="0" xfId="53" applyFont="1" applyBorder="1" applyAlignment="1">
      <alignment horizontal="center" vertical="justify" wrapText="1"/>
      <protection/>
    </xf>
    <xf numFmtId="0" fontId="7" fillId="0" borderId="0" xfId="52" applyFont="1" applyBorder="1" applyAlignment="1">
      <alignment horizontal="centerContinuous" vertical="center" wrapText="1"/>
      <protection/>
    </xf>
    <xf numFmtId="0" fontId="6" fillId="0" borderId="0" xfId="52" applyFont="1" applyBorder="1" applyAlignment="1">
      <alignment horizontal="centerContinuous" wrapText="1"/>
      <protection/>
    </xf>
    <xf numFmtId="0" fontId="5" fillId="0" borderId="0" xfId="53" applyBorder="1">
      <alignment/>
      <protection/>
    </xf>
    <xf numFmtId="186" fontId="1" fillId="0" borderId="11" xfId="0" applyNumberFormat="1" applyFont="1" applyFill="1" applyBorder="1" applyAlignment="1">
      <alignment wrapText="1"/>
    </xf>
    <xf numFmtId="185" fontId="1" fillId="0" borderId="11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84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vertical="center" wrapText="1"/>
      <protection/>
    </xf>
    <xf numFmtId="0" fontId="5" fillId="0" borderId="0" xfId="53" applyFont="1">
      <alignment/>
      <protection/>
    </xf>
    <xf numFmtId="49" fontId="1" fillId="0" borderId="11" xfId="52" applyNumberFormat="1" applyFont="1" applyBorder="1" applyAlignment="1">
      <alignment vertical="center" wrapText="1"/>
      <protection/>
    </xf>
    <xf numFmtId="0" fontId="5" fillId="0" borderId="11" xfId="53" applyBorder="1">
      <alignment/>
      <protection/>
    </xf>
    <xf numFmtId="0" fontId="48" fillId="0" borderId="11" xfId="53" applyFont="1" applyBorder="1">
      <alignment/>
      <protection/>
    </xf>
    <xf numFmtId="0" fontId="5" fillId="0" borderId="11" xfId="53" applyFont="1" applyBorder="1">
      <alignment/>
      <protection/>
    </xf>
    <xf numFmtId="0" fontId="1" fillId="0" borderId="0" xfId="53" applyFont="1" applyBorder="1">
      <alignment/>
      <protection/>
    </xf>
    <xf numFmtId="0" fontId="1" fillId="0" borderId="12" xfId="52" applyFont="1" applyFill="1" applyBorder="1" applyAlignment="1" applyProtection="1">
      <alignment horizontal="center" vertical="center" wrapText="1"/>
      <protection locked="0"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0" fillId="0" borderId="15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wrapText="1"/>
      <protection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6" xfId="52" applyFont="1" applyBorder="1" applyAlignment="1">
      <alignment vertical="center"/>
      <protection/>
    </xf>
    <xf numFmtId="0" fontId="1" fillId="0" borderId="17" xfId="52" applyFont="1" applyBorder="1" applyAlignment="1">
      <alignment vertical="center"/>
      <protection/>
    </xf>
    <xf numFmtId="0" fontId="1" fillId="0" borderId="12" xfId="52" applyFont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CAODMFKT (просмотрен)" xfId="52"/>
    <cellStyle name="Обычный_пост.114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selection activeCell="C13" sqref="C13:C15"/>
    </sheetView>
  </sheetViews>
  <sheetFormatPr defaultColWidth="9.125" defaultRowHeight="12.75"/>
  <cols>
    <col min="1" max="1" width="6.50390625" style="6" customWidth="1"/>
    <col min="2" max="2" width="29.375" style="6" customWidth="1"/>
    <col min="3" max="3" width="11.50390625" style="6" customWidth="1"/>
    <col min="4" max="4" width="16.875" style="6" customWidth="1"/>
    <col min="5" max="5" width="24.375" style="6" customWidth="1"/>
    <col min="6" max="6" width="15.875" style="6" customWidth="1"/>
    <col min="7" max="7" width="14.00390625" style="6" customWidth="1"/>
    <col min="8" max="8" width="20.00390625" style="6" customWidth="1"/>
    <col min="9" max="16384" width="9.125" style="55" customWidth="1"/>
  </cols>
  <sheetData>
    <row r="1" ht="15">
      <c r="H1" s="26" t="s">
        <v>166</v>
      </c>
    </row>
    <row r="2" ht="15">
      <c r="H2" s="26" t="s">
        <v>167</v>
      </c>
    </row>
    <row r="3" ht="15">
      <c r="H3" s="26" t="s">
        <v>176</v>
      </c>
    </row>
    <row r="5" spans="1:8" ht="15">
      <c r="A5" s="76" t="s">
        <v>168</v>
      </c>
      <c r="B5" s="76"/>
      <c r="C5" s="76"/>
      <c r="D5" s="76"/>
      <c r="E5" s="76"/>
      <c r="F5" s="76"/>
      <c r="G5" s="76"/>
      <c r="H5" s="76"/>
    </row>
    <row r="6" spans="1:8" s="70" customFormat="1" ht="15">
      <c r="A6" s="50"/>
      <c r="B6" s="50"/>
      <c r="C6" s="50"/>
      <c r="D6" s="77" t="s">
        <v>193</v>
      </c>
      <c r="E6" s="77"/>
      <c r="F6" s="50"/>
      <c r="G6" s="50"/>
      <c r="H6" s="50"/>
    </row>
    <row r="7" spans="1:8" s="70" customFormat="1" ht="15">
      <c r="A7" s="50"/>
      <c r="B7" s="50"/>
      <c r="C7" s="50"/>
      <c r="D7" s="78" t="s">
        <v>192</v>
      </c>
      <c r="E7" s="78"/>
      <c r="F7" s="50"/>
      <c r="G7" s="50"/>
      <c r="H7" s="50"/>
    </row>
    <row r="8" spans="1:7" ht="12.75" customHeight="1">
      <c r="A8" s="53"/>
      <c r="B8" s="53"/>
      <c r="C8" s="53"/>
      <c r="D8" s="79" t="s">
        <v>205</v>
      </c>
      <c r="E8" s="79"/>
      <c r="F8" s="54"/>
      <c r="G8" s="55"/>
    </row>
    <row r="9" spans="1:6" ht="9" customHeight="1">
      <c r="A9" s="7"/>
      <c r="B9" s="7"/>
      <c r="C9" s="7"/>
      <c r="D9" s="50"/>
      <c r="E9" s="50"/>
      <c r="F9" s="8"/>
    </row>
    <row r="10" spans="1:8" ht="78.75" customHeight="1">
      <c r="A10" s="9" t="s">
        <v>25</v>
      </c>
      <c r="B10" s="9" t="s">
        <v>169</v>
      </c>
      <c r="C10" s="9" t="s">
        <v>187</v>
      </c>
      <c r="D10" s="9" t="s">
        <v>206</v>
      </c>
      <c r="E10" s="9" t="s">
        <v>170</v>
      </c>
      <c r="F10" s="9" t="s">
        <v>171</v>
      </c>
      <c r="G10" s="9" t="s">
        <v>172</v>
      </c>
      <c r="H10" s="9" t="s">
        <v>173</v>
      </c>
    </row>
    <row r="11" spans="1:8" ht="15" customHeight="1">
      <c r="A11" s="61" t="s">
        <v>115</v>
      </c>
      <c r="B11" s="85" t="s">
        <v>221</v>
      </c>
      <c r="C11" s="86"/>
      <c r="D11" s="61"/>
      <c r="E11" s="61"/>
      <c r="F11" s="61"/>
      <c r="G11" s="61"/>
      <c r="H11" s="9"/>
    </row>
    <row r="12" spans="1:8" ht="46.5">
      <c r="A12" s="9" t="s">
        <v>209</v>
      </c>
      <c r="B12" s="66" t="s">
        <v>220</v>
      </c>
      <c r="C12" s="67"/>
      <c r="D12" s="67"/>
      <c r="E12" s="67"/>
      <c r="F12" s="67"/>
      <c r="G12" s="67"/>
      <c r="H12" s="67"/>
    </row>
    <row r="13" spans="1:8" ht="30.75" customHeight="1">
      <c r="A13" s="62" t="s">
        <v>212</v>
      </c>
      <c r="B13" s="66" t="s">
        <v>223</v>
      </c>
      <c r="C13" s="72" t="s">
        <v>210</v>
      </c>
      <c r="D13" s="33">
        <v>1714</v>
      </c>
      <c r="E13" s="75" t="s">
        <v>240</v>
      </c>
      <c r="F13" s="75" t="s">
        <v>213</v>
      </c>
      <c r="G13" s="9" t="s">
        <v>217</v>
      </c>
      <c r="H13" s="75" t="s">
        <v>214</v>
      </c>
    </row>
    <row r="14" spans="1:8" ht="30.75">
      <c r="A14" s="9" t="s">
        <v>215</v>
      </c>
      <c r="B14" s="66" t="s">
        <v>223</v>
      </c>
      <c r="C14" s="73"/>
      <c r="D14" s="33">
        <v>1817</v>
      </c>
      <c r="E14" s="75"/>
      <c r="F14" s="75"/>
      <c r="G14" s="9" t="s">
        <v>218</v>
      </c>
      <c r="H14" s="75"/>
    </row>
    <row r="15" spans="1:8" ht="31.5" customHeight="1">
      <c r="A15" s="9" t="s">
        <v>216</v>
      </c>
      <c r="B15" s="66" t="s">
        <v>223</v>
      </c>
      <c r="C15" s="74"/>
      <c r="D15" s="33">
        <v>1918</v>
      </c>
      <c r="E15" s="75"/>
      <c r="F15" s="75"/>
      <c r="G15" s="9" t="s">
        <v>219</v>
      </c>
      <c r="H15" s="75"/>
    </row>
    <row r="16" spans="1:8" ht="15">
      <c r="A16" s="9" t="s">
        <v>211</v>
      </c>
      <c r="B16" s="66" t="s">
        <v>222</v>
      </c>
      <c r="C16" s="63"/>
      <c r="D16" s="33"/>
      <c r="E16" s="63"/>
      <c r="F16" s="9"/>
      <c r="G16" s="9"/>
      <c r="H16" s="9"/>
    </row>
    <row r="17" spans="1:8" ht="31.5" customHeight="1">
      <c r="A17" s="9" t="s">
        <v>225</v>
      </c>
      <c r="B17" s="66" t="s">
        <v>224</v>
      </c>
      <c r="C17" s="72" t="s">
        <v>210</v>
      </c>
      <c r="D17" s="33">
        <v>2022.52</v>
      </c>
      <c r="E17" s="72" t="s">
        <v>240</v>
      </c>
      <c r="F17" s="75" t="s">
        <v>213</v>
      </c>
      <c r="G17" s="9" t="s">
        <v>217</v>
      </c>
      <c r="H17" s="75" t="s">
        <v>214</v>
      </c>
    </row>
    <row r="18" spans="1:8" ht="31.5" customHeight="1">
      <c r="A18" s="9" t="s">
        <v>226</v>
      </c>
      <c r="B18" s="66" t="s">
        <v>224</v>
      </c>
      <c r="C18" s="73"/>
      <c r="D18" s="33">
        <v>2144.06</v>
      </c>
      <c r="E18" s="73"/>
      <c r="F18" s="75"/>
      <c r="G18" s="9" t="s">
        <v>218</v>
      </c>
      <c r="H18" s="75"/>
    </row>
    <row r="19" spans="1:8" ht="30.75">
      <c r="A19" s="9" t="s">
        <v>227</v>
      </c>
      <c r="B19" s="66" t="s">
        <v>224</v>
      </c>
      <c r="C19" s="74"/>
      <c r="D19" s="33">
        <v>2263.24</v>
      </c>
      <c r="E19" s="73"/>
      <c r="F19" s="75"/>
      <c r="G19" s="9" t="s">
        <v>219</v>
      </c>
      <c r="H19" s="75"/>
    </row>
    <row r="20" spans="1:8" ht="15">
      <c r="A20" s="61">
        <v>2</v>
      </c>
      <c r="B20" s="87" t="s">
        <v>228</v>
      </c>
      <c r="C20" s="64"/>
      <c r="D20" s="33"/>
      <c r="E20" s="61"/>
      <c r="F20" s="61"/>
      <c r="G20" s="9"/>
      <c r="H20" s="9"/>
    </row>
    <row r="21" spans="1:8" ht="63.75" customHeight="1" hidden="1">
      <c r="A21" s="9">
        <v>3</v>
      </c>
      <c r="B21" s="34" t="s">
        <v>190</v>
      </c>
      <c r="C21" s="9" t="s">
        <v>189</v>
      </c>
      <c r="D21" s="35">
        <v>89.92</v>
      </c>
      <c r="E21" s="9" t="s">
        <v>188</v>
      </c>
      <c r="F21" s="9" t="s">
        <v>199</v>
      </c>
      <c r="G21" s="9" t="s">
        <v>198</v>
      </c>
      <c r="H21" s="9" t="s">
        <v>200</v>
      </c>
    </row>
    <row r="22" spans="1:8" ht="15">
      <c r="A22" s="9" t="s">
        <v>30</v>
      </c>
      <c r="B22" s="66" t="s">
        <v>222</v>
      </c>
      <c r="C22" s="69"/>
      <c r="D22" s="69"/>
      <c r="E22" s="69"/>
      <c r="F22" s="69"/>
      <c r="G22" s="69"/>
      <c r="H22" s="69"/>
    </row>
    <row r="23" spans="1:8" ht="30.75" customHeight="1">
      <c r="A23" s="62" t="s">
        <v>231</v>
      </c>
      <c r="B23" s="66" t="s">
        <v>224</v>
      </c>
      <c r="C23" s="72" t="s">
        <v>239</v>
      </c>
      <c r="D23" s="33">
        <v>149.49</v>
      </c>
      <c r="E23" s="72" t="s">
        <v>240</v>
      </c>
      <c r="F23" s="75" t="s">
        <v>237</v>
      </c>
      <c r="G23" s="9" t="s">
        <v>217</v>
      </c>
      <c r="H23" s="75" t="s">
        <v>214</v>
      </c>
    </row>
    <row r="24" spans="1:8" ht="30.75">
      <c r="A24" s="9" t="s">
        <v>232</v>
      </c>
      <c r="B24" s="66" t="s">
        <v>224</v>
      </c>
      <c r="C24" s="73"/>
      <c r="D24" s="33">
        <v>158.47</v>
      </c>
      <c r="E24" s="73"/>
      <c r="F24" s="75"/>
      <c r="G24" s="9" t="s">
        <v>218</v>
      </c>
      <c r="H24" s="75"/>
    </row>
    <row r="25" spans="1:8" ht="31.5" customHeight="1">
      <c r="A25" s="9" t="s">
        <v>233</v>
      </c>
      <c r="B25" s="66" t="s">
        <v>224</v>
      </c>
      <c r="C25" s="74"/>
      <c r="D25" s="33">
        <v>167.24</v>
      </c>
      <c r="E25" s="74"/>
      <c r="F25" s="75"/>
      <c r="G25" s="9" t="s">
        <v>219</v>
      </c>
      <c r="H25" s="75"/>
    </row>
    <row r="26" spans="1:8" ht="15">
      <c r="A26" s="9" t="s">
        <v>31</v>
      </c>
      <c r="B26" s="66" t="s">
        <v>229</v>
      </c>
      <c r="C26" s="63"/>
      <c r="D26" s="65"/>
      <c r="E26" s="63"/>
      <c r="F26" s="9"/>
      <c r="G26" s="9"/>
      <c r="H26" s="9"/>
    </row>
    <row r="27" spans="1:8" ht="31.5" customHeight="1">
      <c r="A27" s="9" t="s">
        <v>234</v>
      </c>
      <c r="B27" s="66" t="s">
        <v>223</v>
      </c>
      <c r="C27" s="72" t="s">
        <v>239</v>
      </c>
      <c r="D27" s="33">
        <v>126.69</v>
      </c>
      <c r="E27" s="72" t="s">
        <v>240</v>
      </c>
      <c r="F27" s="75" t="s">
        <v>237</v>
      </c>
      <c r="G27" s="9" t="s">
        <v>217</v>
      </c>
      <c r="H27" s="75" t="s">
        <v>214</v>
      </c>
    </row>
    <row r="28" spans="1:8" ht="31.5" customHeight="1">
      <c r="A28" s="9" t="s">
        <v>235</v>
      </c>
      <c r="B28" s="66" t="s">
        <v>223</v>
      </c>
      <c r="C28" s="73"/>
      <c r="D28" s="33">
        <v>134.3</v>
      </c>
      <c r="E28" s="73"/>
      <c r="F28" s="75"/>
      <c r="G28" s="9" t="s">
        <v>218</v>
      </c>
      <c r="H28" s="75"/>
    </row>
    <row r="29" spans="1:8" ht="30.75">
      <c r="A29" s="9" t="s">
        <v>236</v>
      </c>
      <c r="B29" s="66" t="s">
        <v>223</v>
      </c>
      <c r="C29" s="74"/>
      <c r="D29" s="33">
        <v>141.73</v>
      </c>
      <c r="E29" s="73"/>
      <c r="F29" s="75"/>
      <c r="G29" s="9" t="s">
        <v>219</v>
      </c>
      <c r="H29" s="75"/>
    </row>
    <row r="30" spans="1:8" ht="15">
      <c r="A30" s="9" t="s">
        <v>117</v>
      </c>
      <c r="B30" s="87" t="s">
        <v>238</v>
      </c>
      <c r="C30" s="61"/>
      <c r="D30" s="35"/>
      <c r="E30" s="61"/>
      <c r="F30" s="61"/>
      <c r="G30" s="9"/>
      <c r="H30" s="9"/>
    </row>
    <row r="31" spans="1:8" ht="15">
      <c r="A31" s="9" t="s">
        <v>241</v>
      </c>
      <c r="B31" s="66" t="s">
        <v>222</v>
      </c>
      <c r="C31" s="69"/>
      <c r="D31" s="69"/>
      <c r="E31" s="69"/>
      <c r="F31" s="69"/>
      <c r="G31" s="69"/>
      <c r="H31" s="68"/>
    </row>
    <row r="32" spans="1:8" ht="30.75">
      <c r="A32" s="9" t="s">
        <v>242</v>
      </c>
      <c r="B32" s="66" t="s">
        <v>224</v>
      </c>
      <c r="C32" s="72" t="s">
        <v>230</v>
      </c>
      <c r="D32" s="33">
        <v>28.14</v>
      </c>
      <c r="E32" s="72" t="s">
        <v>240</v>
      </c>
      <c r="F32" s="75" t="s">
        <v>237</v>
      </c>
      <c r="G32" s="9" t="s">
        <v>217</v>
      </c>
      <c r="H32" s="75" t="s">
        <v>214</v>
      </c>
    </row>
    <row r="33" spans="1:8" ht="30.75">
      <c r="A33" s="9" t="s">
        <v>243</v>
      </c>
      <c r="B33" s="66" t="s">
        <v>224</v>
      </c>
      <c r="C33" s="73"/>
      <c r="D33" s="33">
        <v>29.83</v>
      </c>
      <c r="E33" s="73"/>
      <c r="F33" s="75"/>
      <c r="G33" s="9" t="s">
        <v>218</v>
      </c>
      <c r="H33" s="75"/>
    </row>
    <row r="34" spans="1:8" ht="30.75">
      <c r="A34" s="9" t="s">
        <v>244</v>
      </c>
      <c r="B34" s="66" t="s">
        <v>224</v>
      </c>
      <c r="C34" s="74"/>
      <c r="D34" s="33">
        <v>31.45</v>
      </c>
      <c r="E34" s="74"/>
      <c r="F34" s="75"/>
      <c r="G34" s="9" t="s">
        <v>219</v>
      </c>
      <c r="H34" s="75"/>
    </row>
    <row r="35" spans="1:8" ht="15">
      <c r="A35" s="9" t="s">
        <v>245</v>
      </c>
      <c r="B35" s="66" t="s">
        <v>229</v>
      </c>
      <c r="C35" s="63"/>
      <c r="D35" s="65"/>
      <c r="E35" s="63"/>
      <c r="F35" s="9"/>
      <c r="G35" s="9"/>
      <c r="H35" s="9"/>
    </row>
    <row r="36" spans="1:8" ht="30.75">
      <c r="A36" s="9" t="s">
        <v>246</v>
      </c>
      <c r="B36" s="66" t="s">
        <v>223</v>
      </c>
      <c r="C36" s="72" t="s">
        <v>230</v>
      </c>
      <c r="D36" s="33">
        <v>23.85</v>
      </c>
      <c r="E36" s="72" t="s">
        <v>240</v>
      </c>
      <c r="F36" s="75" t="s">
        <v>237</v>
      </c>
      <c r="G36" s="9" t="s">
        <v>217</v>
      </c>
      <c r="H36" s="75" t="s">
        <v>214</v>
      </c>
    </row>
    <row r="37" spans="1:8" ht="30.75">
      <c r="A37" s="9" t="s">
        <v>247</v>
      </c>
      <c r="B37" s="66" t="s">
        <v>223</v>
      </c>
      <c r="C37" s="73"/>
      <c r="D37" s="33">
        <v>25.28</v>
      </c>
      <c r="E37" s="73"/>
      <c r="F37" s="75"/>
      <c r="G37" s="9" t="s">
        <v>218</v>
      </c>
      <c r="H37" s="75"/>
    </row>
    <row r="38" spans="1:8" ht="30.75">
      <c r="A38" s="9" t="s">
        <v>248</v>
      </c>
      <c r="B38" s="66" t="s">
        <v>223</v>
      </c>
      <c r="C38" s="74"/>
      <c r="D38" s="33">
        <v>26.65</v>
      </c>
      <c r="E38" s="73"/>
      <c r="F38" s="75"/>
      <c r="G38" s="9" t="s">
        <v>219</v>
      </c>
      <c r="H38" s="75"/>
    </row>
    <row r="39" spans="1:8" ht="15">
      <c r="A39" s="61" t="s">
        <v>122</v>
      </c>
      <c r="B39" s="71" t="s">
        <v>256</v>
      </c>
      <c r="C39" s="64"/>
      <c r="D39" s="35"/>
      <c r="E39" s="61"/>
      <c r="F39" s="61"/>
      <c r="G39" s="9"/>
      <c r="H39" s="9"/>
    </row>
    <row r="40" spans="1:8" ht="15">
      <c r="A40" s="9" t="s">
        <v>73</v>
      </c>
      <c r="B40" s="66" t="s">
        <v>222</v>
      </c>
      <c r="C40" s="69"/>
      <c r="D40" s="69"/>
      <c r="E40" s="69"/>
      <c r="F40" s="69"/>
      <c r="G40" s="69"/>
      <c r="H40" s="68"/>
    </row>
    <row r="41" spans="1:8" ht="30.75">
      <c r="A41" s="62" t="s">
        <v>249</v>
      </c>
      <c r="B41" s="66" t="s">
        <v>224</v>
      </c>
      <c r="C41" s="72" t="s">
        <v>255</v>
      </c>
      <c r="D41" s="33">
        <v>62.66</v>
      </c>
      <c r="E41" s="72" t="s">
        <v>240</v>
      </c>
      <c r="F41" s="75" t="s">
        <v>237</v>
      </c>
      <c r="G41" s="9" t="s">
        <v>217</v>
      </c>
      <c r="H41" s="75" t="s">
        <v>214</v>
      </c>
    </row>
    <row r="42" spans="1:8" ht="30.75">
      <c r="A42" s="9" t="s">
        <v>250</v>
      </c>
      <c r="B42" s="66" t="s">
        <v>224</v>
      </c>
      <c r="C42" s="73"/>
      <c r="D42" s="33">
        <v>66.24</v>
      </c>
      <c r="E42" s="73"/>
      <c r="F42" s="75"/>
      <c r="G42" s="9" t="s">
        <v>218</v>
      </c>
      <c r="H42" s="75"/>
    </row>
    <row r="43" spans="1:8" ht="30.75">
      <c r="A43" s="9" t="s">
        <v>251</v>
      </c>
      <c r="B43" s="66" t="s">
        <v>224</v>
      </c>
      <c r="C43" s="74"/>
      <c r="D43" s="33">
        <v>70</v>
      </c>
      <c r="E43" s="74"/>
      <c r="F43" s="75"/>
      <c r="G43" s="9" t="s">
        <v>219</v>
      </c>
      <c r="H43" s="75"/>
    </row>
    <row r="44" spans="1:8" ht="15">
      <c r="A44" s="9" t="s">
        <v>74</v>
      </c>
      <c r="B44" s="66" t="s">
        <v>229</v>
      </c>
      <c r="C44" s="63"/>
      <c r="D44" s="65"/>
      <c r="E44" s="63"/>
      <c r="F44" s="9"/>
      <c r="G44" s="9"/>
      <c r="H44" s="9"/>
    </row>
    <row r="45" spans="1:8" ht="30.75">
      <c r="A45" s="9" t="s">
        <v>252</v>
      </c>
      <c r="B45" s="66" t="s">
        <v>223</v>
      </c>
      <c r="C45" s="72" t="s">
        <v>255</v>
      </c>
      <c r="D45" s="33">
        <v>53.1</v>
      </c>
      <c r="E45" s="72" t="s">
        <v>240</v>
      </c>
      <c r="F45" s="75" t="s">
        <v>237</v>
      </c>
      <c r="G45" s="9" t="s">
        <v>217</v>
      </c>
      <c r="H45" s="75" t="s">
        <v>214</v>
      </c>
    </row>
    <row r="46" spans="1:8" ht="30.75">
      <c r="A46" s="9" t="s">
        <v>253</v>
      </c>
      <c r="B46" s="66" t="s">
        <v>223</v>
      </c>
      <c r="C46" s="73"/>
      <c r="D46" s="33">
        <v>56.29</v>
      </c>
      <c r="E46" s="73"/>
      <c r="F46" s="75"/>
      <c r="G46" s="9" t="s">
        <v>218</v>
      </c>
      <c r="H46" s="75"/>
    </row>
    <row r="47" spans="1:8" ht="30.75">
      <c r="A47" s="9" t="s">
        <v>254</v>
      </c>
      <c r="B47" s="66" t="s">
        <v>223</v>
      </c>
      <c r="C47" s="74"/>
      <c r="D47" s="33">
        <v>59.32</v>
      </c>
      <c r="E47" s="74"/>
      <c r="F47" s="75"/>
      <c r="G47" s="9" t="s">
        <v>219</v>
      </c>
      <c r="H47" s="75"/>
    </row>
    <row r="48" spans="1:8" ht="15">
      <c r="A48" s="61" t="s">
        <v>123</v>
      </c>
      <c r="B48" s="71" t="s">
        <v>257</v>
      </c>
      <c r="C48" s="64"/>
      <c r="D48" s="35"/>
      <c r="E48" s="61"/>
      <c r="F48" s="61"/>
      <c r="G48" s="9"/>
      <c r="H48" s="9"/>
    </row>
    <row r="49" spans="1:8" ht="15">
      <c r="A49" s="9" t="s">
        <v>78</v>
      </c>
      <c r="B49" s="66" t="s">
        <v>222</v>
      </c>
      <c r="C49" s="69"/>
      <c r="D49" s="69"/>
      <c r="E49" s="69"/>
      <c r="F49" s="69"/>
      <c r="G49" s="69"/>
      <c r="H49" s="68"/>
    </row>
    <row r="50" spans="1:8" ht="31.5" customHeight="1">
      <c r="A50" s="62" t="s">
        <v>258</v>
      </c>
      <c r="B50" s="66" t="s">
        <v>224</v>
      </c>
      <c r="C50" s="72" t="s">
        <v>264</v>
      </c>
      <c r="D50" s="33">
        <v>28.14</v>
      </c>
      <c r="E50" s="72" t="s">
        <v>240</v>
      </c>
      <c r="F50" s="75" t="s">
        <v>237</v>
      </c>
      <c r="G50" s="9" t="s">
        <v>217</v>
      </c>
      <c r="H50" s="75" t="s">
        <v>214</v>
      </c>
    </row>
    <row r="51" spans="1:8" ht="30.75">
      <c r="A51" s="9" t="s">
        <v>259</v>
      </c>
      <c r="B51" s="66" t="s">
        <v>224</v>
      </c>
      <c r="C51" s="73"/>
      <c r="D51" s="33">
        <v>29.83</v>
      </c>
      <c r="E51" s="73"/>
      <c r="F51" s="75"/>
      <c r="G51" s="9" t="s">
        <v>218</v>
      </c>
      <c r="H51" s="75"/>
    </row>
    <row r="52" spans="1:8" ht="30.75">
      <c r="A52" s="9" t="s">
        <v>260</v>
      </c>
      <c r="B52" s="66" t="s">
        <v>224</v>
      </c>
      <c r="C52" s="74"/>
      <c r="D52" s="33">
        <v>31.45</v>
      </c>
      <c r="E52" s="74"/>
      <c r="F52" s="75"/>
      <c r="G52" s="9" t="s">
        <v>219</v>
      </c>
      <c r="H52" s="75"/>
    </row>
    <row r="53" spans="1:8" ht="15">
      <c r="A53" s="9" t="s">
        <v>79</v>
      </c>
      <c r="B53" s="66" t="s">
        <v>229</v>
      </c>
      <c r="C53" s="63"/>
      <c r="D53" s="65"/>
      <c r="E53" s="63"/>
      <c r="F53" s="9"/>
      <c r="G53" s="9"/>
      <c r="H53" s="9"/>
    </row>
    <row r="54" spans="1:8" ht="30.75" customHeight="1">
      <c r="A54" s="9" t="s">
        <v>261</v>
      </c>
      <c r="B54" s="66" t="s">
        <v>223</v>
      </c>
      <c r="C54" s="72" t="s">
        <v>264</v>
      </c>
      <c r="D54" s="33">
        <v>23.85</v>
      </c>
      <c r="E54" s="72" t="s">
        <v>240</v>
      </c>
      <c r="F54" s="75" t="s">
        <v>265</v>
      </c>
      <c r="G54" s="9" t="s">
        <v>217</v>
      </c>
      <c r="H54" s="75" t="s">
        <v>214</v>
      </c>
    </row>
    <row r="55" spans="1:8" ht="30.75">
      <c r="A55" s="9" t="s">
        <v>262</v>
      </c>
      <c r="B55" s="66" t="s">
        <v>223</v>
      </c>
      <c r="C55" s="73"/>
      <c r="D55" s="33">
        <v>25.28</v>
      </c>
      <c r="E55" s="73"/>
      <c r="F55" s="75"/>
      <c r="G55" s="9" t="s">
        <v>218</v>
      </c>
      <c r="H55" s="75"/>
    </row>
    <row r="56" spans="1:8" ht="30.75">
      <c r="A56" s="9" t="s">
        <v>263</v>
      </c>
      <c r="B56" s="66" t="s">
        <v>223</v>
      </c>
      <c r="C56" s="74"/>
      <c r="D56" s="33">
        <v>26.65</v>
      </c>
      <c r="E56" s="74"/>
      <c r="F56" s="75"/>
      <c r="G56" s="9" t="s">
        <v>219</v>
      </c>
      <c r="H56" s="75"/>
    </row>
  </sheetData>
  <sheetProtection/>
  <mergeCells count="44">
    <mergeCell ref="C32:C34"/>
    <mergeCell ref="E32:E34"/>
    <mergeCell ref="F32:F34"/>
    <mergeCell ref="H32:H34"/>
    <mergeCell ref="C23:C25"/>
    <mergeCell ref="E23:E25"/>
    <mergeCell ref="A5:H5"/>
    <mergeCell ref="D6:E6"/>
    <mergeCell ref="D7:E7"/>
    <mergeCell ref="D8:E8"/>
    <mergeCell ref="H17:H19"/>
    <mergeCell ref="C13:C15"/>
    <mergeCell ref="E13:E15"/>
    <mergeCell ref="C17:C19"/>
    <mergeCell ref="E17:E19"/>
    <mergeCell ref="F13:F15"/>
    <mergeCell ref="H13:H15"/>
    <mergeCell ref="F17:F19"/>
    <mergeCell ref="C36:C38"/>
    <mergeCell ref="E36:E38"/>
    <mergeCell ref="F36:F38"/>
    <mergeCell ref="H36:H38"/>
    <mergeCell ref="F23:F25"/>
    <mergeCell ref="H23:H25"/>
    <mergeCell ref="C27:C29"/>
    <mergeCell ref="E27:E29"/>
    <mergeCell ref="F27:F29"/>
    <mergeCell ref="H27:H29"/>
    <mergeCell ref="C41:C43"/>
    <mergeCell ref="E41:E43"/>
    <mergeCell ref="F41:F43"/>
    <mergeCell ref="H41:H43"/>
    <mergeCell ref="C54:C56"/>
    <mergeCell ref="E54:E56"/>
    <mergeCell ref="F54:F56"/>
    <mergeCell ref="H54:H56"/>
    <mergeCell ref="C45:C47"/>
    <mergeCell ref="E45:E47"/>
    <mergeCell ref="F45:F47"/>
    <mergeCell ref="H45:H47"/>
    <mergeCell ref="C50:C52"/>
    <mergeCell ref="E50:E52"/>
    <mergeCell ref="F50:F52"/>
    <mergeCell ref="H50:H52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SheetLayoutView="100" zoomScalePageLayoutView="0" workbookViewId="0" topLeftCell="A10">
      <selection activeCell="D52" sqref="D52"/>
    </sheetView>
  </sheetViews>
  <sheetFormatPr defaultColWidth="9.125" defaultRowHeight="12.75"/>
  <cols>
    <col min="1" max="1" width="5.875" style="2" customWidth="1"/>
    <col min="2" max="2" width="60.625" style="2" customWidth="1"/>
    <col min="3" max="3" width="12.125" style="2" customWidth="1"/>
    <col min="4" max="4" width="13.625" style="2" customWidth="1"/>
    <col min="5" max="5" width="9.125" style="2" customWidth="1"/>
    <col min="6" max="6" width="13.875" style="2" customWidth="1"/>
    <col min="7" max="16384" width="9.125" style="2" customWidth="1"/>
  </cols>
  <sheetData>
    <row r="1" ht="15">
      <c r="D1" s="26" t="s">
        <v>76</v>
      </c>
    </row>
    <row r="2" ht="15">
      <c r="D2" s="26" t="s">
        <v>167</v>
      </c>
    </row>
    <row r="3" ht="15">
      <c r="D3" s="26" t="s">
        <v>176</v>
      </c>
    </row>
    <row r="4" ht="15">
      <c r="D4" s="26"/>
    </row>
    <row r="5" spans="1:4" ht="15">
      <c r="A5" s="81" t="s">
        <v>175</v>
      </c>
      <c r="B5" s="81"/>
      <c r="C5" s="81"/>
      <c r="D5" s="81"/>
    </row>
    <row r="6" spans="1:4" ht="15">
      <c r="A6" s="81" t="s">
        <v>174</v>
      </c>
      <c r="B6" s="81"/>
      <c r="C6" s="81"/>
      <c r="D6" s="81"/>
    </row>
    <row r="7" spans="1:4" ht="15">
      <c r="A7" s="82" t="s">
        <v>142</v>
      </c>
      <c r="B7" s="82"/>
      <c r="C7" s="82"/>
      <c r="D7" s="82"/>
    </row>
    <row r="8" spans="1:4" ht="15">
      <c r="A8" s="4"/>
      <c r="B8" s="3"/>
      <c r="C8" s="3"/>
      <c r="D8" s="3"/>
    </row>
    <row r="9" spans="1:4" ht="31.5" customHeight="1">
      <c r="A9" s="4"/>
      <c r="B9" s="4" t="s">
        <v>19</v>
      </c>
      <c r="C9" s="81" t="s">
        <v>196</v>
      </c>
      <c r="D9" s="81"/>
    </row>
    <row r="10" spans="1:5" ht="31.5" customHeight="1">
      <c r="A10" s="4"/>
      <c r="B10" s="4" t="s">
        <v>20</v>
      </c>
      <c r="C10" s="81" t="s">
        <v>194</v>
      </c>
      <c r="D10" s="81"/>
      <c r="E10" s="3"/>
    </row>
    <row r="11" spans="1:4" ht="32.25" customHeight="1">
      <c r="A11" s="4"/>
      <c r="B11" s="4" t="s">
        <v>21</v>
      </c>
      <c r="C11" s="81" t="s">
        <v>195</v>
      </c>
      <c r="D11" s="81"/>
    </row>
    <row r="12" spans="1:4" ht="30" customHeight="1">
      <c r="A12" s="4"/>
      <c r="B12" s="4" t="s">
        <v>22</v>
      </c>
      <c r="C12" s="81" t="s">
        <v>197</v>
      </c>
      <c r="D12" s="81"/>
    </row>
    <row r="13" spans="1:4" ht="14.25" customHeight="1">
      <c r="A13" s="4"/>
      <c r="B13" s="4" t="s">
        <v>23</v>
      </c>
      <c r="C13" s="81" t="s">
        <v>177</v>
      </c>
      <c r="D13" s="81"/>
    </row>
    <row r="14" spans="1:4" ht="14.25" customHeight="1">
      <c r="A14" s="4"/>
      <c r="B14" s="4" t="s">
        <v>132</v>
      </c>
      <c r="C14" s="81" t="s">
        <v>179</v>
      </c>
      <c r="D14" s="81"/>
    </row>
    <row r="15" spans="1:4" ht="14.25" customHeight="1">
      <c r="A15" s="4"/>
      <c r="B15" s="4" t="s">
        <v>24</v>
      </c>
      <c r="C15" s="80">
        <v>1028301648473</v>
      </c>
      <c r="D15" s="80"/>
    </row>
    <row r="16" spans="1:4" ht="30.75">
      <c r="A16" s="4"/>
      <c r="B16" s="4" t="s">
        <v>131</v>
      </c>
      <c r="C16" s="80" t="s">
        <v>207</v>
      </c>
      <c r="D16" s="80"/>
    </row>
    <row r="17" spans="1:4" ht="9" customHeight="1">
      <c r="A17" s="4"/>
      <c r="B17" s="4"/>
      <c r="C17" s="4"/>
      <c r="D17" s="4"/>
    </row>
    <row r="18" spans="1:4" ht="30.75">
      <c r="A18" s="18" t="s">
        <v>25</v>
      </c>
      <c r="B18" s="18" t="s">
        <v>26</v>
      </c>
      <c r="C18" s="18" t="s">
        <v>27</v>
      </c>
      <c r="D18" s="18" t="s">
        <v>28</v>
      </c>
    </row>
    <row r="19" spans="1:4" ht="15">
      <c r="A19" s="22" t="s">
        <v>115</v>
      </c>
      <c r="B19" s="11" t="s">
        <v>32</v>
      </c>
      <c r="C19" s="18" t="s">
        <v>33</v>
      </c>
      <c r="D19" s="27">
        <v>292686.3</v>
      </c>
    </row>
    <row r="20" spans="1:4" ht="30.75">
      <c r="A20" s="22" t="s">
        <v>116</v>
      </c>
      <c r="B20" s="11" t="s">
        <v>8</v>
      </c>
      <c r="C20" s="18" t="s">
        <v>33</v>
      </c>
      <c r="D20" s="27">
        <f>SUM(D21,D22,D27,D30:D36,D38,D40:D41)</f>
        <v>288592.2201349517</v>
      </c>
    </row>
    <row r="21" spans="1:4" ht="15">
      <c r="A21" s="23" t="s">
        <v>30</v>
      </c>
      <c r="B21" s="11" t="s">
        <v>36</v>
      </c>
      <c r="C21" s="18" t="s">
        <v>33</v>
      </c>
      <c r="D21" s="27"/>
    </row>
    <row r="22" spans="1:4" ht="15">
      <c r="A22" s="23" t="s">
        <v>31</v>
      </c>
      <c r="B22" s="11" t="s">
        <v>145</v>
      </c>
      <c r="C22" s="18" t="s">
        <v>33</v>
      </c>
      <c r="D22" s="27">
        <f>D24*D25/1000</f>
        <v>66035.27063354402</v>
      </c>
    </row>
    <row r="23" spans="1:4" ht="15">
      <c r="A23" s="22"/>
      <c r="B23" s="11" t="s">
        <v>178</v>
      </c>
      <c r="C23" s="18"/>
      <c r="D23" s="27"/>
    </row>
    <row r="24" spans="1:4" ht="18">
      <c r="A24" s="22"/>
      <c r="B24" s="11" t="s">
        <v>146</v>
      </c>
      <c r="C24" s="18" t="s">
        <v>144</v>
      </c>
      <c r="D24" s="36">
        <f>28058700/$C$71*$C$72</f>
        <v>27675444.302969757</v>
      </c>
    </row>
    <row r="25" spans="1:4" ht="18">
      <c r="A25" s="22"/>
      <c r="B25" s="11" t="s">
        <v>147</v>
      </c>
      <c r="C25" s="18" t="s">
        <v>143</v>
      </c>
      <c r="D25" s="49">
        <v>2.38606</v>
      </c>
    </row>
    <row r="26" spans="1:4" ht="15">
      <c r="A26" s="22"/>
      <c r="B26" s="11" t="s">
        <v>148</v>
      </c>
      <c r="C26" s="18" t="s">
        <v>29</v>
      </c>
      <c r="D26" s="27"/>
    </row>
    <row r="27" spans="1:4" ht="46.5">
      <c r="A27" s="22" t="s">
        <v>34</v>
      </c>
      <c r="B27" s="11" t="s">
        <v>9</v>
      </c>
      <c r="C27" s="18" t="s">
        <v>33</v>
      </c>
      <c r="D27" s="27">
        <f>D28*D29</f>
        <v>14895.098370847336</v>
      </c>
    </row>
    <row r="28" spans="1:4" ht="15">
      <c r="A28" s="22"/>
      <c r="B28" s="11" t="s">
        <v>149</v>
      </c>
      <c r="C28" s="18" t="s">
        <v>37</v>
      </c>
      <c r="D28" s="57">
        <v>3.89</v>
      </c>
    </row>
    <row r="29" spans="1:4" ht="15">
      <c r="A29" s="22"/>
      <c r="B29" s="11" t="s">
        <v>150</v>
      </c>
      <c r="C29" s="18" t="s">
        <v>38</v>
      </c>
      <c r="D29" s="36">
        <f>3882.1/$C$71*$C$72</f>
        <v>3829.0741313232224</v>
      </c>
    </row>
    <row r="30" spans="1:4" ht="30.75">
      <c r="A30" s="22" t="s">
        <v>44</v>
      </c>
      <c r="B30" s="11" t="s">
        <v>39</v>
      </c>
      <c r="C30" s="18" t="s">
        <v>33</v>
      </c>
      <c r="D30" s="36">
        <f>2651.532/$C$71*$C$72</f>
        <v>2615.3145435655256</v>
      </c>
    </row>
    <row r="31" spans="1:4" ht="30.75">
      <c r="A31" s="22" t="s">
        <v>46</v>
      </c>
      <c r="B31" s="11" t="s">
        <v>40</v>
      </c>
      <c r="C31" s="18" t="s">
        <v>33</v>
      </c>
      <c r="D31" s="27"/>
    </row>
    <row r="32" spans="1:4" ht="22.5" customHeight="1">
      <c r="A32" s="22" t="s">
        <v>48</v>
      </c>
      <c r="B32" s="24" t="s">
        <v>118</v>
      </c>
      <c r="C32" s="18" t="s">
        <v>33</v>
      </c>
      <c r="D32" s="36">
        <f>72457.266/$C$71*$C$72</f>
        <v>71467.56726179275</v>
      </c>
    </row>
    <row r="33" spans="1:4" ht="30.75">
      <c r="A33" s="22" t="s">
        <v>49</v>
      </c>
      <c r="B33" s="24" t="s">
        <v>119</v>
      </c>
      <c r="C33" s="18" t="s">
        <v>33</v>
      </c>
      <c r="D33" s="36">
        <f>21954.552/$C$71*$C$72</f>
        <v>21654.673276832258</v>
      </c>
    </row>
    <row r="34" spans="1:4" ht="30.75">
      <c r="A34" s="22" t="s">
        <v>50</v>
      </c>
      <c r="B34" s="24" t="s">
        <v>120</v>
      </c>
      <c r="C34" s="18" t="s">
        <v>33</v>
      </c>
      <c r="D34" s="36">
        <f>1359.937/$C$71*$C$72</f>
        <v>1341.361527763146</v>
      </c>
    </row>
    <row r="35" spans="1:4" ht="46.5">
      <c r="A35" s="22" t="s">
        <v>53</v>
      </c>
      <c r="B35" s="11" t="s">
        <v>41</v>
      </c>
      <c r="C35" s="18" t="s">
        <v>33</v>
      </c>
      <c r="D35" s="36">
        <f>17498.645/$C$71*$C$72</f>
        <v>17259.62981445827</v>
      </c>
    </row>
    <row r="36" spans="1:4" ht="15">
      <c r="A36" s="22" t="s">
        <v>55</v>
      </c>
      <c r="B36" s="11" t="s">
        <v>129</v>
      </c>
      <c r="C36" s="18" t="s">
        <v>33</v>
      </c>
      <c r="D36" s="36">
        <f>9913.278+45250.216</f>
        <v>55163.494</v>
      </c>
    </row>
    <row r="37" spans="1:4" ht="30.75">
      <c r="A37" s="22"/>
      <c r="B37" s="11" t="s">
        <v>121</v>
      </c>
      <c r="C37" s="18" t="s">
        <v>33</v>
      </c>
      <c r="D37" s="36">
        <v>47708.8</v>
      </c>
    </row>
    <row r="38" spans="1:4" ht="15">
      <c r="A38" s="22" t="s">
        <v>57</v>
      </c>
      <c r="B38" s="11" t="s">
        <v>130</v>
      </c>
      <c r="C38" s="18" t="s">
        <v>33</v>
      </c>
      <c r="D38" s="27">
        <v>30873.8</v>
      </c>
    </row>
    <row r="39" spans="1:4" ht="30.75">
      <c r="A39" s="22"/>
      <c r="B39" s="11" t="s">
        <v>121</v>
      </c>
      <c r="C39" s="18" t="s">
        <v>33</v>
      </c>
      <c r="D39" s="36">
        <v>21620.1</v>
      </c>
    </row>
    <row r="40" spans="1:4" ht="32.25" customHeight="1">
      <c r="A40" s="22" t="s">
        <v>58</v>
      </c>
      <c r="B40" s="24" t="s">
        <v>42</v>
      </c>
      <c r="C40" s="18" t="s">
        <v>33</v>
      </c>
      <c r="D40" s="36">
        <f>4349.454/$C$71*$C$72</f>
        <v>4290.044511161565</v>
      </c>
    </row>
    <row r="41" spans="1:6" ht="46.5">
      <c r="A41" s="25" t="s">
        <v>59</v>
      </c>
      <c r="B41" s="24" t="s">
        <v>43</v>
      </c>
      <c r="C41" s="18" t="s">
        <v>33</v>
      </c>
      <c r="D41" s="36">
        <f>3037.455/$C$71*$C$72</f>
        <v>2995.9661949868314</v>
      </c>
      <c r="F41" s="41"/>
    </row>
    <row r="42" spans="1:4" ht="30.75">
      <c r="A42" s="22" t="s">
        <v>117</v>
      </c>
      <c r="B42" s="11" t="s">
        <v>45</v>
      </c>
      <c r="C42" s="18" t="s">
        <v>33</v>
      </c>
      <c r="D42" s="36">
        <f>D19-D20</f>
        <v>4094.0798650482902</v>
      </c>
    </row>
    <row r="43" spans="1:4" ht="15">
      <c r="A43" s="22" t="s">
        <v>122</v>
      </c>
      <c r="B43" s="11" t="s">
        <v>133</v>
      </c>
      <c r="C43" s="18" t="s">
        <v>33</v>
      </c>
      <c r="D43" s="27">
        <f>D42*80%</f>
        <v>3275.2638920386325</v>
      </c>
    </row>
    <row r="44" spans="1:4" ht="46.5">
      <c r="A44" s="22" t="s">
        <v>73</v>
      </c>
      <c r="B44" s="11" t="s">
        <v>47</v>
      </c>
      <c r="C44" s="18" t="s">
        <v>33</v>
      </c>
      <c r="D44" s="27">
        <v>0</v>
      </c>
    </row>
    <row r="45" spans="1:4" ht="15">
      <c r="A45" s="24" t="s">
        <v>123</v>
      </c>
      <c r="B45" s="11" t="s">
        <v>124</v>
      </c>
      <c r="C45" s="18"/>
      <c r="D45" s="36">
        <f>D49-D46</f>
        <v>8349.099999999977</v>
      </c>
    </row>
    <row r="46" spans="1:8" ht="15">
      <c r="A46" s="24" t="s">
        <v>78</v>
      </c>
      <c r="B46" s="11" t="s">
        <v>134</v>
      </c>
      <c r="C46" s="18" t="s">
        <v>33</v>
      </c>
      <c r="D46" s="36">
        <v>374537</v>
      </c>
      <c r="F46" s="5"/>
      <c r="G46" s="41"/>
      <c r="H46" s="41"/>
    </row>
    <row r="47" spans="1:8" ht="15">
      <c r="A47" s="24" t="s">
        <v>79</v>
      </c>
      <c r="B47" s="11" t="s">
        <v>135</v>
      </c>
      <c r="C47" s="18" t="s">
        <v>33</v>
      </c>
      <c r="D47" s="36">
        <v>8906</v>
      </c>
      <c r="F47" s="5"/>
      <c r="G47" s="41"/>
      <c r="H47" s="41"/>
    </row>
    <row r="48" spans="1:8" ht="15">
      <c r="A48" s="24" t="s">
        <v>80</v>
      </c>
      <c r="B48" s="11" t="s">
        <v>136</v>
      </c>
      <c r="C48" s="18" t="s">
        <v>33</v>
      </c>
      <c r="D48" s="36">
        <v>556.9</v>
      </c>
      <c r="F48" s="5"/>
      <c r="G48" s="41"/>
      <c r="H48" s="41"/>
    </row>
    <row r="49" spans="1:8" ht="15">
      <c r="A49" s="24" t="s">
        <v>81</v>
      </c>
      <c r="B49" s="11" t="s">
        <v>137</v>
      </c>
      <c r="C49" s="18" t="s">
        <v>33</v>
      </c>
      <c r="D49" s="36">
        <f>D46+D47-D48</f>
        <v>382886.1</v>
      </c>
      <c r="F49" s="5"/>
      <c r="G49" s="41"/>
      <c r="H49" s="41"/>
    </row>
    <row r="50" spans="1:4" ht="15">
      <c r="A50" s="22" t="s">
        <v>125</v>
      </c>
      <c r="B50" s="11" t="s">
        <v>51</v>
      </c>
      <c r="C50" s="18" t="s">
        <v>52</v>
      </c>
      <c r="D50" s="27"/>
    </row>
    <row r="51" spans="1:4" ht="15">
      <c r="A51" s="22" t="s">
        <v>126</v>
      </c>
      <c r="B51" s="11" t="s">
        <v>54</v>
      </c>
      <c r="C51" s="18" t="s">
        <v>52</v>
      </c>
      <c r="D51" s="36">
        <v>81.2</v>
      </c>
    </row>
    <row r="52" spans="1:4" ht="15">
      <c r="A52" s="22" t="s">
        <v>127</v>
      </c>
      <c r="B52" s="11" t="s">
        <v>109</v>
      </c>
      <c r="C52" s="20" t="s">
        <v>56</v>
      </c>
      <c r="D52" s="27">
        <v>196.1</v>
      </c>
    </row>
    <row r="53" spans="1:4" ht="15">
      <c r="A53" s="22" t="s">
        <v>151</v>
      </c>
      <c r="B53" s="11" t="s">
        <v>110</v>
      </c>
      <c r="C53" s="20" t="s">
        <v>56</v>
      </c>
      <c r="D53" s="27">
        <v>0</v>
      </c>
    </row>
    <row r="54" spans="1:4" ht="15">
      <c r="A54" s="22" t="s">
        <v>152</v>
      </c>
      <c r="B54" s="11" t="s">
        <v>111</v>
      </c>
      <c r="C54" s="20" t="s">
        <v>56</v>
      </c>
      <c r="D54" s="27">
        <v>191.2</v>
      </c>
    </row>
    <row r="55" spans="1:4" ht="30.75">
      <c r="A55" s="22" t="s">
        <v>153</v>
      </c>
      <c r="B55" s="11" t="s">
        <v>108</v>
      </c>
      <c r="C55" s="20" t="s">
        <v>56</v>
      </c>
      <c r="D55" s="27">
        <v>26</v>
      </c>
    </row>
    <row r="56" spans="1:4" ht="15">
      <c r="A56" s="22" t="s">
        <v>154</v>
      </c>
      <c r="B56" s="11" t="s">
        <v>4</v>
      </c>
      <c r="C56" s="20" t="s">
        <v>60</v>
      </c>
      <c r="D56" s="27">
        <v>13.6</v>
      </c>
    </row>
    <row r="57" spans="1:4" ht="15">
      <c r="A57" s="22" t="s">
        <v>155</v>
      </c>
      <c r="B57" s="11" t="s">
        <v>156</v>
      </c>
      <c r="C57" s="20" t="s">
        <v>56</v>
      </c>
      <c r="D57" s="36">
        <v>162.9</v>
      </c>
    </row>
    <row r="58" spans="1:4" ht="15">
      <c r="A58" s="22"/>
      <c r="B58" s="11" t="s">
        <v>112</v>
      </c>
      <c r="C58" s="20" t="s">
        <v>56</v>
      </c>
      <c r="D58" s="36">
        <v>57</v>
      </c>
    </row>
    <row r="59" spans="1:4" ht="30.75">
      <c r="A59" s="22"/>
      <c r="B59" s="11" t="s">
        <v>113</v>
      </c>
      <c r="C59" s="20" t="s">
        <v>56</v>
      </c>
      <c r="D59" s="36">
        <f>D57-D58</f>
        <v>105.9</v>
      </c>
    </row>
    <row r="60" spans="1:4" ht="30.75">
      <c r="A60" s="22" t="s">
        <v>157</v>
      </c>
      <c r="B60" s="11" t="s">
        <v>61</v>
      </c>
      <c r="C60" s="18" t="s">
        <v>62</v>
      </c>
      <c r="D60" s="36">
        <v>82.6</v>
      </c>
    </row>
    <row r="61" spans="1:4" ht="30.75">
      <c r="A61" s="22" t="s">
        <v>158</v>
      </c>
      <c r="B61" s="11" t="s">
        <v>63</v>
      </c>
      <c r="C61" s="18" t="s">
        <v>62</v>
      </c>
      <c r="D61" s="27">
        <v>9.5</v>
      </c>
    </row>
    <row r="62" spans="1:4" ht="15">
      <c r="A62" s="22" t="s">
        <v>159</v>
      </c>
      <c r="B62" s="11" t="s">
        <v>114</v>
      </c>
      <c r="C62" s="18" t="s">
        <v>64</v>
      </c>
      <c r="D62" s="27">
        <v>17</v>
      </c>
    </row>
    <row r="63" spans="1:4" ht="15">
      <c r="A63" s="22" t="s">
        <v>160</v>
      </c>
      <c r="B63" s="11" t="s">
        <v>65</v>
      </c>
      <c r="C63" s="18" t="s">
        <v>64</v>
      </c>
      <c r="D63" s="27">
        <v>0</v>
      </c>
    </row>
    <row r="64" spans="1:4" ht="30.75">
      <c r="A64" s="22" t="s">
        <v>161</v>
      </c>
      <c r="B64" s="11" t="s">
        <v>66</v>
      </c>
      <c r="C64" s="18" t="s">
        <v>67</v>
      </c>
      <c r="D64" s="51">
        <v>201</v>
      </c>
    </row>
    <row r="65" spans="1:4" ht="30.75">
      <c r="A65" s="22" t="s">
        <v>162</v>
      </c>
      <c r="B65" s="11" t="s">
        <v>68</v>
      </c>
      <c r="C65" s="18" t="s">
        <v>163</v>
      </c>
      <c r="D65" s="40">
        <f>0.162*1000</f>
        <v>162</v>
      </c>
    </row>
    <row r="66" spans="1:4" ht="30.75">
      <c r="A66" s="22" t="s">
        <v>164</v>
      </c>
      <c r="B66" s="11" t="s">
        <v>69</v>
      </c>
      <c r="C66" s="18" t="s">
        <v>70</v>
      </c>
      <c r="D66" s="56">
        <f>19.8/1000</f>
        <v>0.0198</v>
      </c>
    </row>
    <row r="67" spans="1:4" ht="30.75">
      <c r="A67" s="22" t="s">
        <v>165</v>
      </c>
      <c r="B67" s="11" t="s">
        <v>71</v>
      </c>
      <c r="C67" s="18" t="s">
        <v>72</v>
      </c>
      <c r="D67" s="40">
        <v>0.57</v>
      </c>
    </row>
    <row r="68" ht="15">
      <c r="A68" s="1"/>
    </row>
    <row r="71" spans="2:3" ht="15">
      <c r="B71" s="58" t="s">
        <v>201</v>
      </c>
      <c r="C71" s="59">
        <v>165165</v>
      </c>
    </row>
    <row r="72" spans="2:3" ht="15">
      <c r="B72" s="58" t="s">
        <v>202</v>
      </c>
      <c r="C72" s="59">
        <v>162909</v>
      </c>
    </row>
  </sheetData>
  <sheetProtection/>
  <mergeCells count="11">
    <mergeCell ref="C15:D15"/>
    <mergeCell ref="C16:D16"/>
    <mergeCell ref="C10:D10"/>
    <mergeCell ref="C11:D11"/>
    <mergeCell ref="C12:D12"/>
    <mergeCell ref="C13:D13"/>
    <mergeCell ref="A5:D5"/>
    <mergeCell ref="A6:D6"/>
    <mergeCell ref="A7:D7"/>
    <mergeCell ref="C9:D9"/>
    <mergeCell ref="C14:D14"/>
  </mergeCells>
  <printOptions/>
  <pageMargins left="0.7874015748031497" right="0.1968503937007874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SheetLayoutView="100" zoomScalePageLayoutView="0" workbookViewId="0" topLeftCell="A1">
      <selection activeCell="B20" sqref="B20"/>
    </sheetView>
  </sheetViews>
  <sheetFormatPr defaultColWidth="9.125" defaultRowHeight="12.75"/>
  <cols>
    <col min="1" max="1" width="5.375" style="2" customWidth="1"/>
    <col min="2" max="2" width="60.625" style="2" customWidth="1"/>
    <col min="3" max="3" width="11.625" style="2" customWidth="1"/>
    <col min="4" max="4" width="13.625" style="31" customWidth="1"/>
    <col min="5" max="5" width="9.125" style="2" customWidth="1"/>
    <col min="6" max="6" width="11.50390625" style="2" customWidth="1"/>
    <col min="7" max="16384" width="9.125" style="2" customWidth="1"/>
  </cols>
  <sheetData>
    <row r="1" ht="12.75" customHeight="1">
      <c r="D1" s="39" t="s">
        <v>77</v>
      </c>
    </row>
    <row r="2" ht="13.5" customHeight="1">
      <c r="D2" s="39" t="s">
        <v>167</v>
      </c>
    </row>
    <row r="3" ht="13.5" customHeight="1">
      <c r="D3" s="39" t="s">
        <v>176</v>
      </c>
    </row>
    <row r="4" ht="12.75" customHeight="1">
      <c r="D4" s="39"/>
    </row>
    <row r="5" spans="1:4" ht="12.75" customHeight="1">
      <c r="A5" s="81" t="s">
        <v>175</v>
      </c>
      <c r="B5" s="81"/>
      <c r="C5" s="81"/>
      <c r="D5" s="81"/>
    </row>
    <row r="6" spans="1:4" ht="15">
      <c r="A6" s="81" t="s">
        <v>174</v>
      </c>
      <c r="B6" s="81"/>
      <c r="C6" s="81"/>
      <c r="D6" s="81"/>
    </row>
    <row r="7" spans="1:4" ht="15">
      <c r="A7" s="82" t="s">
        <v>141</v>
      </c>
      <c r="B7" s="82"/>
      <c r="C7" s="82"/>
      <c r="D7" s="82"/>
    </row>
    <row r="8" spans="1:4" ht="15">
      <c r="A8" s="4"/>
      <c r="B8" s="3"/>
      <c r="C8" s="3"/>
      <c r="D8" s="37"/>
    </row>
    <row r="9" spans="1:4" ht="31.5" customHeight="1">
      <c r="A9" s="4"/>
      <c r="B9" s="4" t="s">
        <v>19</v>
      </c>
      <c r="C9" s="81" t="s">
        <v>196</v>
      </c>
      <c r="D9" s="81"/>
    </row>
    <row r="10" spans="1:5" ht="31.5" customHeight="1">
      <c r="A10" s="4"/>
      <c r="B10" s="4" t="s">
        <v>20</v>
      </c>
      <c r="C10" s="81" t="s">
        <v>194</v>
      </c>
      <c r="D10" s="81"/>
      <c r="E10" s="3"/>
    </row>
    <row r="11" spans="1:4" ht="32.25" customHeight="1">
      <c r="A11" s="4"/>
      <c r="B11" s="4" t="s">
        <v>21</v>
      </c>
      <c r="C11" s="81" t="s">
        <v>195</v>
      </c>
      <c r="D11" s="81"/>
    </row>
    <row r="12" spans="1:4" ht="30" customHeight="1">
      <c r="A12" s="4"/>
      <c r="B12" s="4" t="s">
        <v>22</v>
      </c>
      <c r="C12" s="81" t="s">
        <v>197</v>
      </c>
      <c r="D12" s="81"/>
    </row>
    <row r="13" spans="1:4" ht="14.25" customHeight="1">
      <c r="A13" s="4"/>
      <c r="B13" s="4" t="s">
        <v>23</v>
      </c>
      <c r="C13" s="81" t="s">
        <v>177</v>
      </c>
      <c r="D13" s="81"/>
    </row>
    <row r="14" spans="1:4" ht="14.25" customHeight="1">
      <c r="A14" s="4"/>
      <c r="B14" s="4" t="s">
        <v>132</v>
      </c>
      <c r="C14" s="81" t="s">
        <v>179</v>
      </c>
      <c r="D14" s="81"/>
    </row>
    <row r="15" spans="1:4" ht="14.25" customHeight="1">
      <c r="A15" s="4"/>
      <c r="B15" s="4" t="s">
        <v>24</v>
      </c>
      <c r="C15" s="80">
        <v>1028301648473</v>
      </c>
      <c r="D15" s="80"/>
    </row>
    <row r="16" spans="1:4" ht="31.5" customHeight="1">
      <c r="A16" s="4"/>
      <c r="B16" s="4" t="s">
        <v>131</v>
      </c>
      <c r="C16" s="80" t="s">
        <v>207</v>
      </c>
      <c r="D16" s="80"/>
    </row>
    <row r="17" spans="1:5" ht="15">
      <c r="A17" s="4"/>
      <c r="B17" s="4"/>
      <c r="C17" s="4"/>
      <c r="D17" s="29"/>
      <c r="E17" s="5"/>
    </row>
    <row r="18" spans="1:4" ht="30.75">
      <c r="A18" s="18" t="s">
        <v>25</v>
      </c>
      <c r="B18" s="18" t="s">
        <v>26</v>
      </c>
      <c r="C18" s="18" t="s">
        <v>27</v>
      </c>
      <c r="D18" s="30" t="s">
        <v>28</v>
      </c>
    </row>
    <row r="19" spans="1:4" ht="15">
      <c r="A19" s="11" t="s">
        <v>115</v>
      </c>
      <c r="B19" s="11" t="s">
        <v>32</v>
      </c>
      <c r="C19" s="18" t="s">
        <v>33</v>
      </c>
      <c r="D19" s="27">
        <f>340249*132.82/1000</f>
        <v>45191.87218</v>
      </c>
    </row>
    <row r="20" spans="1:4" ht="30.75">
      <c r="A20" s="22" t="s">
        <v>116</v>
      </c>
      <c r="B20" s="11" t="s">
        <v>8</v>
      </c>
      <c r="C20" s="18" t="s">
        <v>33</v>
      </c>
      <c r="D20" s="27">
        <f>SUM(D21:D25,D28:D32,D34,D36:D37)</f>
        <v>44678.147619999996</v>
      </c>
    </row>
    <row r="21" spans="1:4" ht="33.75" customHeight="1">
      <c r="A21" s="22" t="s">
        <v>30</v>
      </c>
      <c r="B21" s="11" t="s">
        <v>82</v>
      </c>
      <c r="C21" s="18" t="s">
        <v>33</v>
      </c>
      <c r="D21" s="27">
        <v>0</v>
      </c>
    </row>
    <row r="22" spans="1:4" ht="46.5">
      <c r="A22" s="22" t="s">
        <v>31</v>
      </c>
      <c r="B22" s="11" t="s">
        <v>83</v>
      </c>
      <c r="C22" s="18" t="s">
        <v>33</v>
      </c>
      <c r="D22" s="36"/>
    </row>
    <row r="23" spans="1:4" ht="30.75">
      <c r="A23" s="22" t="s">
        <v>34</v>
      </c>
      <c r="B23" s="11" t="s">
        <v>84</v>
      </c>
      <c r="C23" s="18" t="s">
        <v>33</v>
      </c>
      <c r="D23" s="27">
        <v>0</v>
      </c>
    </row>
    <row r="24" spans="1:4" ht="46.5">
      <c r="A24" s="22" t="s">
        <v>44</v>
      </c>
      <c r="B24" s="11" t="s">
        <v>85</v>
      </c>
      <c r="C24" s="18" t="s">
        <v>33</v>
      </c>
      <c r="D24" s="27">
        <v>8840.8</v>
      </c>
    </row>
    <row r="25" spans="1:4" ht="46.5">
      <c r="A25" s="22" t="s">
        <v>46</v>
      </c>
      <c r="B25" s="11" t="s">
        <v>9</v>
      </c>
      <c r="C25" s="18" t="s">
        <v>33</v>
      </c>
      <c r="D25" s="27">
        <f>D26*D27</f>
        <v>1866.6476200000002</v>
      </c>
    </row>
    <row r="26" spans="1:4" ht="15">
      <c r="A26" s="22"/>
      <c r="B26" s="11" t="s">
        <v>149</v>
      </c>
      <c r="C26" s="18" t="s">
        <v>37</v>
      </c>
      <c r="D26" s="57">
        <v>3.89</v>
      </c>
    </row>
    <row r="27" spans="1:4" ht="15">
      <c r="A27" s="22"/>
      <c r="B27" s="11" t="s">
        <v>150</v>
      </c>
      <c r="C27" s="18" t="s">
        <v>38</v>
      </c>
      <c r="D27" s="27">
        <v>479.858</v>
      </c>
    </row>
    <row r="28" spans="1:4" ht="30.75">
      <c r="A28" s="22" t="s">
        <v>48</v>
      </c>
      <c r="B28" s="24" t="s">
        <v>118</v>
      </c>
      <c r="C28" s="18" t="s">
        <v>33</v>
      </c>
      <c r="D28" s="27">
        <v>8956</v>
      </c>
    </row>
    <row r="29" spans="1:4" ht="30.75">
      <c r="A29" s="22" t="s">
        <v>49</v>
      </c>
      <c r="B29" s="24" t="s">
        <v>119</v>
      </c>
      <c r="C29" s="18" t="s">
        <v>33</v>
      </c>
      <c r="D29" s="27">
        <v>2713.7</v>
      </c>
    </row>
    <row r="30" spans="1:4" ht="30.75">
      <c r="A30" s="22" t="s">
        <v>50</v>
      </c>
      <c r="B30" s="24" t="s">
        <v>120</v>
      </c>
      <c r="C30" s="18" t="s">
        <v>33</v>
      </c>
      <c r="D30" s="27">
        <v>168.1</v>
      </c>
    </row>
    <row r="31" spans="1:4" ht="46.5">
      <c r="A31" s="22" t="s">
        <v>53</v>
      </c>
      <c r="B31" s="11" t="s">
        <v>41</v>
      </c>
      <c r="C31" s="18" t="s">
        <v>33</v>
      </c>
      <c r="D31" s="27">
        <v>2162.9</v>
      </c>
    </row>
    <row r="32" spans="1:4" ht="15.75" customHeight="1">
      <c r="A32" s="22" t="s">
        <v>55</v>
      </c>
      <c r="B32" s="11" t="s">
        <v>129</v>
      </c>
      <c r="C32" s="18" t="s">
        <v>33</v>
      </c>
      <c r="D32" s="27">
        <v>6912.8</v>
      </c>
    </row>
    <row r="33" spans="1:6" ht="30.75">
      <c r="A33" s="22"/>
      <c r="B33" s="11" t="s">
        <v>121</v>
      </c>
      <c r="C33" s="18" t="s">
        <v>33</v>
      </c>
      <c r="D33" s="27">
        <v>5978.2</v>
      </c>
      <c r="F33" s="5"/>
    </row>
    <row r="34" spans="1:6" ht="15" customHeight="1">
      <c r="A34" s="22" t="s">
        <v>57</v>
      </c>
      <c r="B34" s="11" t="s">
        <v>130</v>
      </c>
      <c r="C34" s="18" t="s">
        <v>33</v>
      </c>
      <c r="D34" s="27">
        <v>3869</v>
      </c>
      <c r="F34" s="5"/>
    </row>
    <row r="35" spans="1:6" ht="30.75">
      <c r="A35" s="22"/>
      <c r="B35" s="11" t="s">
        <v>121</v>
      </c>
      <c r="C35" s="18" t="s">
        <v>33</v>
      </c>
      <c r="D35" s="27">
        <v>2709.4</v>
      </c>
      <c r="F35" s="5"/>
    </row>
    <row r="36" spans="1:4" ht="30.75">
      <c r="A36" s="22" t="s">
        <v>58</v>
      </c>
      <c r="B36" s="11" t="s">
        <v>42</v>
      </c>
      <c r="C36" s="18" t="s">
        <v>33</v>
      </c>
      <c r="D36" s="27">
        <v>537.6</v>
      </c>
    </row>
    <row r="37" spans="1:6" ht="49.5" customHeight="1">
      <c r="A37" s="22" t="s">
        <v>59</v>
      </c>
      <c r="B37" s="11" t="s">
        <v>43</v>
      </c>
      <c r="C37" s="18" t="s">
        <v>33</v>
      </c>
      <c r="D37" s="36">
        <f>8275.2+375.4</f>
        <v>8650.6</v>
      </c>
      <c r="F37" s="31"/>
    </row>
    <row r="38" spans="1:4" ht="30.75">
      <c r="A38" s="22" t="s">
        <v>117</v>
      </c>
      <c r="B38" s="11" t="s">
        <v>45</v>
      </c>
      <c r="C38" s="18" t="s">
        <v>33</v>
      </c>
      <c r="D38" s="27">
        <f>D19-D20</f>
        <v>513.7245600000024</v>
      </c>
    </row>
    <row r="39" spans="1:4" ht="15">
      <c r="A39" s="22" t="s">
        <v>122</v>
      </c>
      <c r="B39" s="11" t="s">
        <v>133</v>
      </c>
      <c r="C39" s="18" t="s">
        <v>33</v>
      </c>
      <c r="D39" s="27">
        <f>D38*80%</f>
        <v>410.97964800000193</v>
      </c>
    </row>
    <row r="40" spans="1:4" ht="46.5">
      <c r="A40" s="22" t="s">
        <v>73</v>
      </c>
      <c r="B40" s="11" t="s">
        <v>86</v>
      </c>
      <c r="C40" s="18" t="s">
        <v>33</v>
      </c>
      <c r="D40" s="27">
        <v>0</v>
      </c>
    </row>
    <row r="41" spans="1:4" ht="15">
      <c r="A41" s="22" t="s">
        <v>123</v>
      </c>
      <c r="B41" s="11" t="s">
        <v>124</v>
      </c>
      <c r="C41" s="18"/>
      <c r="D41" s="36">
        <f>D45-D42</f>
        <v>1043.4000000000015</v>
      </c>
    </row>
    <row r="42" spans="1:6" ht="15">
      <c r="A42" s="22" t="s">
        <v>78</v>
      </c>
      <c r="B42" s="11" t="s">
        <v>134</v>
      </c>
      <c r="C42" s="18" t="s">
        <v>33</v>
      </c>
      <c r="D42" s="42">
        <v>46817</v>
      </c>
      <c r="F42" s="5"/>
    </row>
    <row r="43" spans="1:4" ht="15">
      <c r="A43" s="22" t="s">
        <v>79</v>
      </c>
      <c r="B43" s="11" t="s">
        <v>135</v>
      </c>
      <c r="C43" s="18" t="s">
        <v>33</v>
      </c>
      <c r="D43" s="42">
        <v>1113</v>
      </c>
    </row>
    <row r="44" spans="1:4" ht="15">
      <c r="A44" s="22" t="s">
        <v>80</v>
      </c>
      <c r="B44" s="11" t="s">
        <v>136</v>
      </c>
      <c r="C44" s="18" t="s">
        <v>33</v>
      </c>
      <c r="D44" s="42">
        <v>69.6</v>
      </c>
    </row>
    <row r="45" spans="1:4" ht="15">
      <c r="A45" s="22" t="s">
        <v>81</v>
      </c>
      <c r="B45" s="11" t="s">
        <v>137</v>
      </c>
      <c r="C45" s="18" t="s">
        <v>33</v>
      </c>
      <c r="D45" s="42">
        <f>D42+D43-D44</f>
        <v>47860.4</v>
      </c>
    </row>
    <row r="46" spans="1:4" ht="30.75">
      <c r="A46" s="22" t="s">
        <v>125</v>
      </c>
      <c r="B46" s="11" t="s">
        <v>87</v>
      </c>
      <c r="C46" s="18" t="s">
        <v>6</v>
      </c>
      <c r="D46" s="27">
        <v>0</v>
      </c>
    </row>
    <row r="47" spans="1:4" ht="46.5">
      <c r="A47" s="22" t="s">
        <v>126</v>
      </c>
      <c r="B47" s="11" t="s">
        <v>89</v>
      </c>
      <c r="C47" s="18" t="s">
        <v>6</v>
      </c>
      <c r="D47" s="27">
        <v>345.4</v>
      </c>
    </row>
    <row r="48" spans="1:4" ht="30.75">
      <c r="A48" s="22" t="s">
        <v>127</v>
      </c>
      <c r="B48" s="11" t="s">
        <v>90</v>
      </c>
      <c r="C48" s="18" t="s">
        <v>91</v>
      </c>
      <c r="D48" s="27">
        <v>0</v>
      </c>
    </row>
    <row r="49" spans="1:6" ht="46.5">
      <c r="A49" s="22" t="s">
        <v>151</v>
      </c>
      <c r="B49" s="11" t="s">
        <v>92</v>
      </c>
      <c r="C49" s="18" t="s">
        <v>56</v>
      </c>
      <c r="D49" s="27">
        <v>27.2</v>
      </c>
      <c r="F49" s="31"/>
    </row>
    <row r="50" spans="1:4" ht="18">
      <c r="A50" s="22" t="s">
        <v>152</v>
      </c>
      <c r="B50" s="11" t="s">
        <v>93</v>
      </c>
      <c r="C50" s="18" t="s">
        <v>6</v>
      </c>
      <c r="D50" s="27">
        <f>D47-D52</f>
        <v>5.199999999999989</v>
      </c>
    </row>
    <row r="51" spans="1:4" ht="15">
      <c r="A51" s="22" t="s">
        <v>153</v>
      </c>
      <c r="B51" s="11" t="s">
        <v>93</v>
      </c>
      <c r="C51" s="18" t="s">
        <v>60</v>
      </c>
      <c r="D51" s="27">
        <v>1.5</v>
      </c>
    </row>
    <row r="52" spans="1:4" ht="18">
      <c r="A52" s="22" t="s">
        <v>154</v>
      </c>
      <c r="B52" s="11" t="s">
        <v>5</v>
      </c>
      <c r="C52" s="18" t="s">
        <v>6</v>
      </c>
      <c r="D52" s="27">
        <v>340.2</v>
      </c>
    </row>
    <row r="53" spans="1:4" ht="18">
      <c r="A53" s="22"/>
      <c r="B53" s="11" t="s">
        <v>112</v>
      </c>
      <c r="C53" s="18" t="s">
        <v>6</v>
      </c>
      <c r="D53" s="27">
        <v>141.6</v>
      </c>
    </row>
    <row r="54" spans="1:4" ht="30.75">
      <c r="A54" s="22"/>
      <c r="B54" s="11" t="s">
        <v>113</v>
      </c>
      <c r="C54" s="18" t="s">
        <v>6</v>
      </c>
      <c r="D54" s="27">
        <f>D52-D53</f>
        <v>198.6</v>
      </c>
    </row>
    <row r="55" spans="1:4" ht="30.75">
      <c r="A55" s="22" t="s">
        <v>155</v>
      </c>
      <c r="B55" s="11" t="s">
        <v>94</v>
      </c>
      <c r="C55" s="18" t="s">
        <v>62</v>
      </c>
      <c r="D55" s="27">
        <v>39.7</v>
      </c>
    </row>
    <row r="56" spans="1:4" ht="30.75">
      <c r="A56" s="22" t="s">
        <v>157</v>
      </c>
      <c r="B56" s="11" t="s">
        <v>66</v>
      </c>
      <c r="C56" s="18" t="s">
        <v>67</v>
      </c>
      <c r="D56" s="27">
        <v>25</v>
      </c>
    </row>
    <row r="57" spans="1:4" ht="18">
      <c r="A57" s="22" t="s">
        <v>158</v>
      </c>
      <c r="B57" s="11" t="s">
        <v>95</v>
      </c>
      <c r="C57" s="18" t="s">
        <v>7</v>
      </c>
      <c r="D57" s="27">
        <f>D27/D52</f>
        <v>1.410517342739565</v>
      </c>
    </row>
  </sheetData>
  <sheetProtection/>
  <mergeCells count="11">
    <mergeCell ref="C15:D15"/>
    <mergeCell ref="C16:D16"/>
    <mergeCell ref="C10:D10"/>
    <mergeCell ref="C11:D11"/>
    <mergeCell ref="C12:D12"/>
    <mergeCell ref="C13:D13"/>
    <mergeCell ref="A5:D5"/>
    <mergeCell ref="A6:D6"/>
    <mergeCell ref="A7:D7"/>
    <mergeCell ref="C9:D9"/>
    <mergeCell ref="C14:D14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D19" sqref="D19"/>
    </sheetView>
  </sheetViews>
  <sheetFormatPr defaultColWidth="9.125" defaultRowHeight="12.75"/>
  <cols>
    <col min="1" max="1" width="5.375" style="2" customWidth="1"/>
    <col min="2" max="2" width="60.625" style="2" customWidth="1"/>
    <col min="3" max="3" width="11.625" style="2" customWidth="1"/>
    <col min="4" max="4" width="13.625" style="31" customWidth="1"/>
    <col min="5" max="5" width="9.125" style="2" customWidth="1"/>
    <col min="6" max="6" width="10.625" style="2" customWidth="1"/>
    <col min="7" max="16384" width="9.125" style="2" customWidth="1"/>
  </cols>
  <sheetData>
    <row r="1" ht="12.75" customHeight="1">
      <c r="D1" s="39" t="s">
        <v>77</v>
      </c>
    </row>
    <row r="2" ht="13.5" customHeight="1">
      <c r="D2" s="39" t="s">
        <v>167</v>
      </c>
    </row>
    <row r="3" ht="13.5" customHeight="1">
      <c r="D3" s="39" t="s">
        <v>176</v>
      </c>
    </row>
    <row r="4" ht="12.75" customHeight="1">
      <c r="D4" s="39"/>
    </row>
    <row r="5" spans="1:4" ht="12.75" customHeight="1">
      <c r="A5" s="81" t="s">
        <v>175</v>
      </c>
      <c r="B5" s="81"/>
      <c r="C5" s="81"/>
      <c r="D5" s="81"/>
    </row>
    <row r="6" spans="1:4" ht="15" customHeight="1">
      <c r="A6" s="81" t="s">
        <v>174</v>
      </c>
      <c r="B6" s="81"/>
      <c r="C6" s="81"/>
      <c r="D6" s="81"/>
    </row>
    <row r="7" spans="1:4" ht="15" customHeight="1">
      <c r="A7" s="82" t="s">
        <v>191</v>
      </c>
      <c r="B7" s="82"/>
      <c r="C7" s="82"/>
      <c r="D7" s="82"/>
    </row>
    <row r="8" spans="1:4" ht="15">
      <c r="A8" s="4"/>
      <c r="B8" s="3"/>
      <c r="C8" s="3"/>
      <c r="D8" s="37"/>
    </row>
    <row r="9" spans="1:4" ht="31.5" customHeight="1">
      <c r="A9" s="4"/>
      <c r="B9" s="4" t="s">
        <v>19</v>
      </c>
      <c r="C9" s="81" t="s">
        <v>196</v>
      </c>
      <c r="D9" s="81"/>
    </row>
    <row r="10" spans="1:5" ht="31.5" customHeight="1">
      <c r="A10" s="4"/>
      <c r="B10" s="4" t="s">
        <v>20</v>
      </c>
      <c r="C10" s="81" t="s">
        <v>194</v>
      </c>
      <c r="D10" s="81"/>
      <c r="E10" s="3"/>
    </row>
    <row r="11" spans="1:4" ht="32.25" customHeight="1">
      <c r="A11" s="4"/>
      <c r="B11" s="4" t="s">
        <v>21</v>
      </c>
      <c r="C11" s="81" t="s">
        <v>195</v>
      </c>
      <c r="D11" s="81"/>
    </row>
    <row r="12" spans="1:4" ht="30" customHeight="1">
      <c r="A12" s="4"/>
      <c r="B12" s="4" t="s">
        <v>22</v>
      </c>
      <c r="C12" s="81" t="s">
        <v>197</v>
      </c>
      <c r="D12" s="81"/>
    </row>
    <row r="13" spans="1:4" ht="14.25" customHeight="1">
      <c r="A13" s="4"/>
      <c r="B13" s="4" t="s">
        <v>23</v>
      </c>
      <c r="C13" s="81" t="s">
        <v>177</v>
      </c>
      <c r="D13" s="81"/>
    </row>
    <row r="14" spans="1:4" ht="14.25" customHeight="1">
      <c r="A14" s="4"/>
      <c r="B14" s="4" t="s">
        <v>132</v>
      </c>
      <c r="C14" s="81" t="s">
        <v>179</v>
      </c>
      <c r="D14" s="81"/>
    </row>
    <row r="15" spans="1:4" ht="14.25" customHeight="1">
      <c r="A15" s="4"/>
      <c r="B15" s="4" t="s">
        <v>24</v>
      </c>
      <c r="C15" s="80">
        <v>1028301648473</v>
      </c>
      <c r="D15" s="80"/>
    </row>
    <row r="16" spans="1:4" ht="31.5" customHeight="1">
      <c r="A16" s="4"/>
      <c r="B16" s="4" t="s">
        <v>131</v>
      </c>
      <c r="C16" s="80" t="s">
        <v>207</v>
      </c>
      <c r="D16" s="80"/>
    </row>
    <row r="17" spans="1:5" ht="15">
      <c r="A17" s="4"/>
      <c r="B17" s="4"/>
      <c r="C17" s="4"/>
      <c r="D17" s="29"/>
      <c r="E17" s="5"/>
    </row>
    <row r="18" spans="1:4" ht="30.75">
      <c r="A18" s="18" t="s">
        <v>25</v>
      </c>
      <c r="B18" s="18" t="s">
        <v>26</v>
      </c>
      <c r="C18" s="18" t="s">
        <v>27</v>
      </c>
      <c r="D18" s="30" t="s">
        <v>28</v>
      </c>
    </row>
    <row r="19" spans="1:4" ht="15">
      <c r="A19" s="11" t="s">
        <v>115</v>
      </c>
      <c r="B19" s="11" t="s">
        <v>32</v>
      </c>
      <c r="C19" s="18" t="s">
        <v>33</v>
      </c>
      <c r="D19" s="27">
        <f>77425*113.05/1000</f>
        <v>8752.89625</v>
      </c>
    </row>
    <row r="20" spans="1:4" ht="30.75">
      <c r="A20" s="22" t="s">
        <v>116</v>
      </c>
      <c r="B20" s="11" t="s">
        <v>8</v>
      </c>
      <c r="C20" s="18" t="s">
        <v>33</v>
      </c>
      <c r="D20" s="27">
        <f>SUM(D21:D25,D28:D32,D34,D36:D37)</f>
        <v>8657.886859999999</v>
      </c>
    </row>
    <row r="21" spans="1:4" ht="33.75" customHeight="1">
      <c r="A21" s="22" t="s">
        <v>30</v>
      </c>
      <c r="B21" s="11" t="s">
        <v>82</v>
      </c>
      <c r="C21" s="18" t="s">
        <v>33</v>
      </c>
      <c r="D21" s="27">
        <v>0</v>
      </c>
    </row>
    <row r="22" spans="1:4" ht="46.5">
      <c r="A22" s="22" t="s">
        <v>31</v>
      </c>
      <c r="B22" s="11" t="s">
        <v>83</v>
      </c>
      <c r="C22" s="18" t="s">
        <v>33</v>
      </c>
      <c r="D22" s="36"/>
    </row>
    <row r="23" spans="1:4" ht="30.75">
      <c r="A23" s="22" t="s">
        <v>34</v>
      </c>
      <c r="B23" s="11" t="s">
        <v>84</v>
      </c>
      <c r="C23" s="18" t="s">
        <v>33</v>
      </c>
      <c r="D23" s="27">
        <v>0</v>
      </c>
    </row>
    <row r="24" spans="1:4" ht="49.5" customHeight="1">
      <c r="A24" s="22" t="s">
        <v>44</v>
      </c>
      <c r="B24" s="11" t="s">
        <v>85</v>
      </c>
      <c r="C24" s="18" t="s">
        <v>33</v>
      </c>
      <c r="D24" s="27">
        <v>1998.1</v>
      </c>
    </row>
    <row r="25" spans="1:4" ht="46.5">
      <c r="A25" s="22" t="s">
        <v>46</v>
      </c>
      <c r="B25" s="11" t="s">
        <v>9</v>
      </c>
      <c r="C25" s="18" t="s">
        <v>33</v>
      </c>
      <c r="D25" s="27">
        <f>D26*D27</f>
        <v>346.88686</v>
      </c>
    </row>
    <row r="26" spans="1:4" ht="15">
      <c r="A26" s="22"/>
      <c r="B26" s="11" t="s">
        <v>149</v>
      </c>
      <c r="C26" s="18" t="s">
        <v>37</v>
      </c>
      <c r="D26" s="57">
        <v>3.89</v>
      </c>
    </row>
    <row r="27" spans="1:4" ht="15">
      <c r="A27" s="22"/>
      <c r="B27" s="11" t="s">
        <v>150</v>
      </c>
      <c r="C27" s="18" t="s">
        <v>38</v>
      </c>
      <c r="D27" s="27">
        <v>89.174</v>
      </c>
    </row>
    <row r="28" spans="1:4" ht="30.75">
      <c r="A28" s="22" t="s">
        <v>48</v>
      </c>
      <c r="B28" s="24" t="s">
        <v>118</v>
      </c>
      <c r="C28" s="18" t="s">
        <v>33</v>
      </c>
      <c r="D28" s="27">
        <v>1664.3</v>
      </c>
    </row>
    <row r="29" spans="1:4" ht="30.75">
      <c r="A29" s="22" t="s">
        <v>49</v>
      </c>
      <c r="B29" s="24" t="s">
        <v>119</v>
      </c>
      <c r="C29" s="18" t="s">
        <v>33</v>
      </c>
      <c r="D29" s="27">
        <v>504.3</v>
      </c>
    </row>
    <row r="30" spans="1:4" ht="30.75">
      <c r="A30" s="22" t="s">
        <v>50</v>
      </c>
      <c r="B30" s="24" t="s">
        <v>120</v>
      </c>
      <c r="C30" s="18" t="s">
        <v>33</v>
      </c>
      <c r="D30" s="27">
        <v>31.2</v>
      </c>
    </row>
    <row r="31" spans="1:4" ht="46.5">
      <c r="A31" s="22" t="s">
        <v>53</v>
      </c>
      <c r="B31" s="11" t="s">
        <v>41</v>
      </c>
      <c r="C31" s="18" t="s">
        <v>33</v>
      </c>
      <c r="D31" s="27">
        <v>401.9</v>
      </c>
    </row>
    <row r="32" spans="1:4" ht="15.75" customHeight="1">
      <c r="A32" s="22" t="s">
        <v>55</v>
      </c>
      <c r="B32" s="11" t="s">
        <v>129</v>
      </c>
      <c r="C32" s="18" t="s">
        <v>33</v>
      </c>
      <c r="D32" s="27">
        <v>1284.7</v>
      </c>
    </row>
    <row r="33" spans="1:4" ht="30.75">
      <c r="A33" s="22"/>
      <c r="B33" s="11" t="s">
        <v>121</v>
      </c>
      <c r="C33" s="18" t="s">
        <v>33</v>
      </c>
      <c r="D33" s="27">
        <v>1111</v>
      </c>
    </row>
    <row r="34" spans="1:4" ht="15" customHeight="1">
      <c r="A34" s="22" t="s">
        <v>57</v>
      </c>
      <c r="B34" s="11" t="s">
        <v>130</v>
      </c>
      <c r="C34" s="18" t="s">
        <v>33</v>
      </c>
      <c r="D34" s="27">
        <v>719</v>
      </c>
    </row>
    <row r="35" spans="1:4" ht="30.75">
      <c r="A35" s="22"/>
      <c r="B35" s="11" t="s">
        <v>121</v>
      </c>
      <c r="C35" s="18" t="s">
        <v>33</v>
      </c>
      <c r="D35" s="27">
        <v>503.5</v>
      </c>
    </row>
    <row r="36" spans="1:4" ht="30.75">
      <c r="A36" s="22" t="s">
        <v>58</v>
      </c>
      <c r="B36" s="11" t="s">
        <v>42</v>
      </c>
      <c r="C36" s="18" t="s">
        <v>33</v>
      </c>
      <c r="D36" s="27">
        <v>99.9</v>
      </c>
    </row>
    <row r="37" spans="1:6" ht="46.5">
      <c r="A37" s="22" t="s">
        <v>59</v>
      </c>
      <c r="B37" s="11" t="s">
        <v>43</v>
      </c>
      <c r="C37" s="18" t="s">
        <v>33</v>
      </c>
      <c r="D37" s="27">
        <f>1537.8+69.8</f>
        <v>1607.6</v>
      </c>
      <c r="F37" s="31"/>
    </row>
    <row r="38" spans="1:4" ht="30.75">
      <c r="A38" s="22" t="s">
        <v>117</v>
      </c>
      <c r="B38" s="11" t="s">
        <v>45</v>
      </c>
      <c r="C38" s="18" t="s">
        <v>33</v>
      </c>
      <c r="D38" s="27">
        <f>D19-D20</f>
        <v>95.00939000000108</v>
      </c>
    </row>
    <row r="39" spans="1:4" ht="17.25" customHeight="1">
      <c r="A39" s="22" t="s">
        <v>122</v>
      </c>
      <c r="B39" s="11" t="s">
        <v>133</v>
      </c>
      <c r="C39" s="18" t="s">
        <v>33</v>
      </c>
      <c r="D39" s="27">
        <f>D38*80%</f>
        <v>76.00751200000086</v>
      </c>
    </row>
    <row r="40" spans="1:4" ht="46.5">
      <c r="A40" s="22" t="s">
        <v>73</v>
      </c>
      <c r="B40" s="11" t="s">
        <v>86</v>
      </c>
      <c r="C40" s="18" t="s">
        <v>33</v>
      </c>
      <c r="D40" s="27">
        <v>0</v>
      </c>
    </row>
    <row r="41" spans="1:4" ht="15">
      <c r="A41" s="22" t="s">
        <v>123</v>
      </c>
      <c r="B41" s="11" t="s">
        <v>124</v>
      </c>
      <c r="C41" s="18" t="s">
        <v>33</v>
      </c>
      <c r="D41" s="36">
        <f>D45-D42</f>
        <v>194.39999999999964</v>
      </c>
    </row>
    <row r="42" spans="1:4" ht="15">
      <c r="A42" s="22" t="s">
        <v>78</v>
      </c>
      <c r="B42" s="11" t="s">
        <v>134</v>
      </c>
      <c r="C42" s="18" t="s">
        <v>33</v>
      </c>
      <c r="D42" s="42">
        <v>8722.2</v>
      </c>
    </row>
    <row r="43" spans="1:4" ht="15">
      <c r="A43" s="22" t="s">
        <v>79</v>
      </c>
      <c r="B43" s="11" t="s">
        <v>135</v>
      </c>
      <c r="C43" s="18" t="s">
        <v>33</v>
      </c>
      <c r="D43" s="42">
        <v>207.4</v>
      </c>
    </row>
    <row r="44" spans="1:4" ht="15">
      <c r="A44" s="22" t="s">
        <v>80</v>
      </c>
      <c r="B44" s="11" t="s">
        <v>136</v>
      </c>
      <c r="C44" s="18" t="s">
        <v>33</v>
      </c>
      <c r="D44" s="42">
        <v>13</v>
      </c>
    </row>
    <row r="45" spans="1:4" ht="15">
      <c r="A45" s="22" t="s">
        <v>81</v>
      </c>
      <c r="B45" s="11" t="s">
        <v>137</v>
      </c>
      <c r="C45" s="18" t="s">
        <v>33</v>
      </c>
      <c r="D45" s="42">
        <f>D42+D43-D44</f>
        <v>8916.6</v>
      </c>
    </row>
    <row r="46" spans="1:4" ht="30.75">
      <c r="A46" s="22" t="s">
        <v>125</v>
      </c>
      <c r="B46" s="11" t="s">
        <v>87</v>
      </c>
      <c r="C46" s="18" t="s">
        <v>6</v>
      </c>
      <c r="D46" s="27">
        <v>0</v>
      </c>
    </row>
    <row r="47" spans="1:4" ht="46.5">
      <c r="A47" s="22" t="s">
        <v>126</v>
      </c>
      <c r="B47" s="11" t="s">
        <v>89</v>
      </c>
      <c r="C47" s="18" t="s">
        <v>6</v>
      </c>
      <c r="D47" s="36">
        <v>78.6</v>
      </c>
    </row>
    <row r="48" spans="1:4" ht="30.75">
      <c r="A48" s="22" t="s">
        <v>127</v>
      </c>
      <c r="B48" s="11" t="s">
        <v>90</v>
      </c>
      <c r="C48" s="18" t="s">
        <v>91</v>
      </c>
      <c r="D48" s="27">
        <v>0</v>
      </c>
    </row>
    <row r="49" spans="1:4" ht="46.5">
      <c r="A49" s="22" t="s">
        <v>151</v>
      </c>
      <c r="B49" s="11" t="s">
        <v>92</v>
      </c>
      <c r="C49" s="18" t="s">
        <v>56</v>
      </c>
      <c r="D49" s="27">
        <v>3.8</v>
      </c>
    </row>
    <row r="50" spans="1:4" ht="18">
      <c r="A50" s="22" t="s">
        <v>152</v>
      </c>
      <c r="B50" s="11" t="s">
        <v>93</v>
      </c>
      <c r="C50" s="18" t="s">
        <v>6</v>
      </c>
      <c r="D50" s="36">
        <f>D47-D52</f>
        <v>1.1999999999999886</v>
      </c>
    </row>
    <row r="51" spans="1:4" ht="15">
      <c r="A51" s="22" t="s">
        <v>153</v>
      </c>
      <c r="B51" s="11" t="s">
        <v>93</v>
      </c>
      <c r="C51" s="18" t="s">
        <v>60</v>
      </c>
      <c r="D51" s="27">
        <v>1.5</v>
      </c>
    </row>
    <row r="52" spans="1:4" ht="16.5" customHeight="1">
      <c r="A52" s="22" t="s">
        <v>154</v>
      </c>
      <c r="B52" s="11" t="s">
        <v>5</v>
      </c>
      <c r="C52" s="18" t="s">
        <v>6</v>
      </c>
      <c r="D52" s="27">
        <v>77.4</v>
      </c>
    </row>
    <row r="53" spans="1:4" ht="18">
      <c r="A53" s="22"/>
      <c r="B53" s="11" t="s">
        <v>112</v>
      </c>
      <c r="C53" s="18" t="s">
        <v>6</v>
      </c>
      <c r="D53" s="27">
        <v>0</v>
      </c>
    </row>
    <row r="54" spans="1:4" ht="30.75">
      <c r="A54" s="22"/>
      <c r="B54" s="11" t="s">
        <v>113</v>
      </c>
      <c r="C54" s="18" t="s">
        <v>6</v>
      </c>
      <c r="D54" s="27">
        <f>D52-D53</f>
        <v>77.4</v>
      </c>
    </row>
    <row r="55" spans="1:4" ht="30.75">
      <c r="A55" s="22" t="s">
        <v>155</v>
      </c>
      <c r="B55" s="11" t="s">
        <v>94</v>
      </c>
      <c r="C55" s="18" t="s">
        <v>62</v>
      </c>
      <c r="D55" s="27">
        <v>0</v>
      </c>
    </row>
    <row r="56" spans="1:4" ht="30.75">
      <c r="A56" s="22" t="s">
        <v>157</v>
      </c>
      <c r="B56" s="11" t="s">
        <v>66</v>
      </c>
      <c r="C56" s="18" t="s">
        <v>67</v>
      </c>
      <c r="D56" s="27">
        <v>6</v>
      </c>
    </row>
    <row r="57" spans="1:4" ht="18">
      <c r="A57" s="22" t="s">
        <v>158</v>
      </c>
      <c r="B57" s="11" t="s">
        <v>95</v>
      </c>
      <c r="C57" s="18" t="s">
        <v>7</v>
      </c>
      <c r="D57" s="27">
        <f>D27/D52</f>
        <v>1.1521188630490955</v>
      </c>
    </row>
  </sheetData>
  <sheetProtection/>
  <mergeCells count="11">
    <mergeCell ref="C15:D15"/>
    <mergeCell ref="C16:D16"/>
    <mergeCell ref="C10:D10"/>
    <mergeCell ref="C11:D11"/>
    <mergeCell ref="C12:D12"/>
    <mergeCell ref="C13:D13"/>
    <mergeCell ref="A5:D5"/>
    <mergeCell ref="A6:D6"/>
    <mergeCell ref="A7:D7"/>
    <mergeCell ref="C9:D9"/>
    <mergeCell ref="C14:D1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SheetLayoutView="100" zoomScalePageLayoutView="0" workbookViewId="0" topLeftCell="A1">
      <selection activeCell="D59" sqref="D59"/>
    </sheetView>
  </sheetViews>
  <sheetFormatPr defaultColWidth="9.125" defaultRowHeight="12.75"/>
  <cols>
    <col min="1" max="1" width="5.50390625" style="2" customWidth="1"/>
    <col min="2" max="2" width="60.625" style="2" customWidth="1"/>
    <col min="3" max="3" width="11.625" style="2" customWidth="1"/>
    <col min="4" max="4" width="13.625" style="46" customWidth="1"/>
    <col min="5" max="5" width="9.125" style="2" customWidth="1"/>
    <col min="6" max="6" width="12.125" style="2" customWidth="1"/>
    <col min="7" max="16384" width="9.125" style="2" customWidth="1"/>
  </cols>
  <sheetData>
    <row r="1" ht="13.5" customHeight="1">
      <c r="D1" s="43" t="s">
        <v>128</v>
      </c>
    </row>
    <row r="2" ht="13.5" customHeight="1">
      <c r="D2" s="43" t="s">
        <v>167</v>
      </c>
    </row>
    <row r="3" ht="13.5" customHeight="1">
      <c r="D3" s="43" t="s">
        <v>176</v>
      </c>
    </row>
    <row r="4" ht="13.5" customHeight="1">
      <c r="D4" s="43"/>
    </row>
    <row r="5" spans="1:4" ht="13.5" customHeight="1">
      <c r="A5" s="81" t="s">
        <v>175</v>
      </c>
      <c r="B5" s="81"/>
      <c r="C5" s="81"/>
      <c r="D5" s="81"/>
    </row>
    <row r="6" spans="1:4" ht="15.75">
      <c r="A6" s="81" t="s">
        <v>174</v>
      </c>
      <c r="B6" s="81"/>
      <c r="C6" s="81"/>
      <c r="D6" s="81"/>
    </row>
    <row r="7" spans="1:4" ht="12.75" customHeight="1">
      <c r="A7" s="82" t="s">
        <v>140</v>
      </c>
      <c r="B7" s="82"/>
      <c r="C7" s="82"/>
      <c r="D7" s="82"/>
    </row>
    <row r="8" spans="1:4" ht="15.75">
      <c r="A8" s="4"/>
      <c r="B8" s="3"/>
      <c r="C8" s="3"/>
      <c r="D8" s="44"/>
    </row>
    <row r="9" spans="1:4" ht="31.5" customHeight="1">
      <c r="A9" s="4"/>
      <c r="B9" s="4" t="s">
        <v>19</v>
      </c>
      <c r="C9" s="81" t="s">
        <v>196</v>
      </c>
      <c r="D9" s="81"/>
    </row>
    <row r="10" spans="1:5" ht="31.5" customHeight="1">
      <c r="A10" s="4"/>
      <c r="B10" s="4" t="s">
        <v>20</v>
      </c>
      <c r="C10" s="81" t="s">
        <v>194</v>
      </c>
      <c r="D10" s="81"/>
      <c r="E10" s="3"/>
    </row>
    <row r="11" spans="1:4" ht="32.25" customHeight="1">
      <c r="A11" s="4"/>
      <c r="B11" s="4" t="s">
        <v>21</v>
      </c>
      <c r="C11" s="81" t="s">
        <v>195</v>
      </c>
      <c r="D11" s="81"/>
    </row>
    <row r="12" spans="1:4" ht="30" customHeight="1">
      <c r="A12" s="4"/>
      <c r="B12" s="4" t="s">
        <v>22</v>
      </c>
      <c r="C12" s="81" t="s">
        <v>197</v>
      </c>
      <c r="D12" s="81"/>
    </row>
    <row r="13" spans="1:4" ht="14.25" customHeight="1">
      <c r="A13" s="4"/>
      <c r="B13" s="4" t="s">
        <v>23</v>
      </c>
      <c r="C13" s="81" t="s">
        <v>177</v>
      </c>
      <c r="D13" s="81"/>
    </row>
    <row r="14" spans="1:4" ht="14.25" customHeight="1">
      <c r="A14" s="4"/>
      <c r="B14" s="4" t="s">
        <v>132</v>
      </c>
      <c r="C14" s="81" t="s">
        <v>179</v>
      </c>
      <c r="D14" s="81"/>
    </row>
    <row r="15" spans="1:4" ht="14.25" customHeight="1">
      <c r="A15" s="4"/>
      <c r="B15" s="4" t="s">
        <v>24</v>
      </c>
      <c r="C15" s="80">
        <v>1028301648473</v>
      </c>
      <c r="D15" s="80"/>
    </row>
    <row r="16" spans="1:4" ht="31.5" customHeight="1">
      <c r="A16" s="4"/>
      <c r="B16" s="4" t="s">
        <v>131</v>
      </c>
      <c r="C16" s="80" t="s">
        <v>207</v>
      </c>
      <c r="D16" s="80"/>
    </row>
    <row r="17" spans="1:4" ht="15.75">
      <c r="A17" s="4"/>
      <c r="B17" s="4"/>
      <c r="C17" s="4"/>
      <c r="D17" s="45"/>
    </row>
    <row r="18" spans="1:4" ht="47.25">
      <c r="A18" s="18" t="s">
        <v>25</v>
      </c>
      <c r="B18" s="18" t="s">
        <v>26</v>
      </c>
      <c r="C18" s="18" t="s">
        <v>27</v>
      </c>
      <c r="D18" s="30" t="s">
        <v>28</v>
      </c>
    </row>
    <row r="19" spans="1:4" ht="15.75">
      <c r="A19" s="11" t="s">
        <v>115</v>
      </c>
      <c r="B19" s="11" t="s">
        <v>32</v>
      </c>
      <c r="C19" s="18" t="s">
        <v>33</v>
      </c>
      <c r="D19" s="27">
        <v>35659.4</v>
      </c>
    </row>
    <row r="20" spans="1:4" ht="31.5">
      <c r="A20" s="22" t="s">
        <v>116</v>
      </c>
      <c r="B20" s="11" t="s">
        <v>8</v>
      </c>
      <c r="C20" s="18" t="s">
        <v>33</v>
      </c>
      <c r="D20" s="27">
        <f>SUM(D21:D22,D25:D30,D32,D34:D35)</f>
        <v>35414.2292120404</v>
      </c>
    </row>
    <row r="21" spans="1:4" ht="47.25">
      <c r="A21" s="22" t="s">
        <v>30</v>
      </c>
      <c r="B21" s="11" t="s">
        <v>96</v>
      </c>
      <c r="C21" s="18" t="s">
        <v>33</v>
      </c>
      <c r="D21" s="27">
        <v>0</v>
      </c>
    </row>
    <row r="22" spans="1:4" ht="47.25">
      <c r="A22" s="22" t="s">
        <v>31</v>
      </c>
      <c r="B22" s="11" t="s">
        <v>9</v>
      </c>
      <c r="C22" s="18" t="s">
        <v>33</v>
      </c>
      <c r="D22" s="27">
        <f>D23*D24</f>
        <v>5833.547863936925</v>
      </c>
    </row>
    <row r="23" spans="1:4" ht="15.75">
      <c r="A23" s="22"/>
      <c r="B23" s="11" t="s">
        <v>149</v>
      </c>
      <c r="C23" s="18" t="s">
        <v>37</v>
      </c>
      <c r="D23" s="57">
        <v>3.922</v>
      </c>
    </row>
    <row r="24" spans="1:4" ht="15.75">
      <c r="A24" s="22"/>
      <c r="B24" s="11" t="s">
        <v>150</v>
      </c>
      <c r="C24" s="18" t="s">
        <v>38</v>
      </c>
      <c r="D24" s="27">
        <f>1644.058/$C$62*$C$63</f>
        <v>1487.3910922837645</v>
      </c>
    </row>
    <row r="25" spans="1:4" ht="31.5">
      <c r="A25" s="22" t="s">
        <v>34</v>
      </c>
      <c r="B25" s="11" t="s">
        <v>40</v>
      </c>
      <c r="C25" s="18" t="s">
        <v>33</v>
      </c>
      <c r="D25" s="27">
        <v>0</v>
      </c>
    </row>
    <row r="26" spans="1:4" ht="31.5">
      <c r="A26" s="22" t="s">
        <v>44</v>
      </c>
      <c r="B26" s="24" t="s">
        <v>118</v>
      </c>
      <c r="C26" s="18" t="s">
        <v>33</v>
      </c>
      <c r="D26" s="27">
        <f>8211.367/$C$62*$C$63</f>
        <v>7428.882759168387</v>
      </c>
    </row>
    <row r="27" spans="1:4" ht="31.5">
      <c r="A27" s="22" t="s">
        <v>46</v>
      </c>
      <c r="B27" s="24" t="s">
        <v>119</v>
      </c>
      <c r="C27" s="18" t="s">
        <v>33</v>
      </c>
      <c r="D27" s="27">
        <f>2479.834/$C$62*$C$63</f>
        <v>2243.523648157435</v>
      </c>
    </row>
    <row r="28" spans="1:4" ht="31.5">
      <c r="A28" s="22" t="s">
        <v>48</v>
      </c>
      <c r="B28" s="24" t="s">
        <v>120</v>
      </c>
      <c r="C28" s="18" t="s">
        <v>33</v>
      </c>
      <c r="D28" s="27">
        <f>138.362/$C$62*$C$63</f>
        <v>125.17709613077288</v>
      </c>
    </row>
    <row r="29" spans="1:4" ht="47.25">
      <c r="A29" s="22" t="s">
        <v>49</v>
      </c>
      <c r="B29" s="11" t="s">
        <v>41</v>
      </c>
      <c r="C29" s="18" t="s">
        <v>33</v>
      </c>
      <c r="D29" s="27">
        <f>4482.055/$C$62*$C$63</f>
        <v>4054.9473814950015</v>
      </c>
    </row>
    <row r="30" spans="1:4" ht="15.75">
      <c r="A30" s="22" t="s">
        <v>50</v>
      </c>
      <c r="B30" s="11" t="s">
        <v>129</v>
      </c>
      <c r="C30" s="18" t="s">
        <v>33</v>
      </c>
      <c r="D30" s="27">
        <f>1148.286+5241.474</f>
        <v>6389.76</v>
      </c>
    </row>
    <row r="31" spans="1:4" ht="31.5">
      <c r="A31" s="22"/>
      <c r="B31" s="11" t="s">
        <v>121</v>
      </c>
      <c r="C31" s="18" t="s">
        <v>33</v>
      </c>
      <c r="D31" s="27">
        <v>5525.9</v>
      </c>
    </row>
    <row r="32" spans="1:4" ht="15.75">
      <c r="A32" s="11" t="s">
        <v>53</v>
      </c>
      <c r="B32" s="11" t="s">
        <v>130</v>
      </c>
      <c r="C32" s="18" t="s">
        <v>33</v>
      </c>
      <c r="D32" s="27">
        <v>3576.2</v>
      </c>
    </row>
    <row r="33" spans="1:4" ht="31.5">
      <c r="A33" s="11"/>
      <c r="B33" s="11" t="s">
        <v>121</v>
      </c>
      <c r="C33" s="18" t="s">
        <v>33</v>
      </c>
      <c r="D33" s="27">
        <v>2504.4</v>
      </c>
    </row>
    <row r="34" spans="1:4" ht="31.5">
      <c r="A34" s="11" t="s">
        <v>55</v>
      </c>
      <c r="B34" s="11" t="s">
        <v>42</v>
      </c>
      <c r="C34" s="18" t="s">
        <v>33</v>
      </c>
      <c r="D34" s="27">
        <f>756.202/$C$62*$C$63</f>
        <v>684.1413859895255</v>
      </c>
    </row>
    <row r="35" spans="1:6" ht="48.75" customHeight="1">
      <c r="A35" s="11" t="s">
        <v>57</v>
      </c>
      <c r="B35" s="11" t="s">
        <v>43</v>
      </c>
      <c r="C35" s="18" t="s">
        <v>33</v>
      </c>
      <c r="D35" s="27">
        <f>5612.92/$C$62*$C$63</f>
        <v>5078.049077162355</v>
      </c>
      <c r="F35" s="31"/>
    </row>
    <row r="36" spans="1:4" ht="31.5">
      <c r="A36" s="11" t="s">
        <v>117</v>
      </c>
      <c r="B36" s="11" t="s">
        <v>45</v>
      </c>
      <c r="C36" s="18" t="s">
        <v>33</v>
      </c>
      <c r="D36" s="27">
        <f>D19-D20</f>
        <v>245.1707879595997</v>
      </c>
    </row>
    <row r="37" spans="1:4" ht="15" customHeight="1">
      <c r="A37" s="22" t="s">
        <v>122</v>
      </c>
      <c r="B37" s="11" t="s">
        <v>133</v>
      </c>
      <c r="C37" s="18" t="s">
        <v>33</v>
      </c>
      <c r="D37" s="27">
        <f>D36*80%</f>
        <v>196.13663036767977</v>
      </c>
    </row>
    <row r="38" spans="1:4" ht="47.25">
      <c r="A38" s="22" t="s">
        <v>73</v>
      </c>
      <c r="B38" s="11" t="s">
        <v>86</v>
      </c>
      <c r="C38" s="18" t="s">
        <v>33</v>
      </c>
      <c r="D38" s="27">
        <v>0</v>
      </c>
    </row>
    <row r="39" spans="1:4" ht="15.75">
      <c r="A39" s="22" t="s">
        <v>123</v>
      </c>
      <c r="B39" s="11" t="s">
        <v>124</v>
      </c>
      <c r="C39" s="18"/>
      <c r="D39" s="27">
        <f>D43-D40</f>
        <v>4515</v>
      </c>
    </row>
    <row r="40" spans="1:4" ht="15.75">
      <c r="A40" s="22" t="s">
        <v>78</v>
      </c>
      <c r="B40" s="11" t="s">
        <v>134</v>
      </c>
      <c r="C40" s="18" t="s">
        <v>33</v>
      </c>
      <c r="D40" s="36">
        <v>109873.5</v>
      </c>
    </row>
    <row r="41" spans="1:4" ht="15.75">
      <c r="A41" s="22" t="s">
        <v>79</v>
      </c>
      <c r="B41" s="11" t="s">
        <v>135</v>
      </c>
      <c r="C41" s="18" t="s">
        <v>33</v>
      </c>
      <c r="D41" s="36">
        <v>4560.9</v>
      </c>
    </row>
    <row r="42" spans="1:4" ht="15.75">
      <c r="A42" s="22" t="s">
        <v>80</v>
      </c>
      <c r="B42" s="11" t="s">
        <v>136</v>
      </c>
      <c r="C42" s="18" t="s">
        <v>33</v>
      </c>
      <c r="D42" s="36">
        <v>45.9</v>
      </c>
    </row>
    <row r="43" spans="1:4" ht="15.75">
      <c r="A43" s="22" t="s">
        <v>81</v>
      </c>
      <c r="B43" s="11" t="s">
        <v>137</v>
      </c>
      <c r="C43" s="18" t="s">
        <v>33</v>
      </c>
      <c r="D43" s="36">
        <f>D40+D41-D42</f>
        <v>114388.5</v>
      </c>
    </row>
    <row r="44" spans="1:4" ht="31.5">
      <c r="A44" s="11" t="s">
        <v>125</v>
      </c>
      <c r="B44" s="11" t="s">
        <v>97</v>
      </c>
      <c r="C44" s="18" t="s">
        <v>88</v>
      </c>
      <c r="D44" s="27">
        <v>1660.7</v>
      </c>
    </row>
    <row r="45" spans="1:4" ht="31.5">
      <c r="A45" s="11" t="s">
        <v>126</v>
      </c>
      <c r="B45" s="11" t="s">
        <v>98</v>
      </c>
      <c r="C45" s="18" t="s">
        <v>88</v>
      </c>
      <c r="D45" s="27">
        <v>0</v>
      </c>
    </row>
    <row r="46" spans="1:4" ht="31.5">
      <c r="A46" s="11" t="s">
        <v>127</v>
      </c>
      <c r="B46" s="11" t="s">
        <v>99</v>
      </c>
      <c r="C46" s="18" t="s">
        <v>88</v>
      </c>
      <c r="D46" s="27">
        <v>0</v>
      </c>
    </row>
    <row r="47" spans="1:4" ht="16.5" customHeight="1">
      <c r="A47" s="22" t="s">
        <v>151</v>
      </c>
      <c r="B47" s="11" t="s">
        <v>93</v>
      </c>
      <c r="C47" s="18" t="s">
        <v>6</v>
      </c>
      <c r="D47" s="27">
        <v>53.6</v>
      </c>
    </row>
    <row r="48" spans="1:4" ht="15.75">
      <c r="A48" s="22" t="s">
        <v>152</v>
      </c>
      <c r="B48" s="11" t="s">
        <v>93</v>
      </c>
      <c r="C48" s="18" t="s">
        <v>60</v>
      </c>
      <c r="D48" s="27">
        <f>D47/D44%</f>
        <v>3.2275546456313604</v>
      </c>
    </row>
    <row r="49" spans="1:4" ht="31.5">
      <c r="A49" s="22" t="s">
        <v>153</v>
      </c>
      <c r="B49" s="11" t="s">
        <v>10</v>
      </c>
      <c r="C49" s="18" t="s">
        <v>6</v>
      </c>
      <c r="D49" s="27">
        <f>31.8+150.1</f>
        <v>181.9</v>
      </c>
    </row>
    <row r="50" spans="1:4" ht="31.5">
      <c r="A50" s="22" t="s">
        <v>154</v>
      </c>
      <c r="B50" s="11" t="s">
        <v>10</v>
      </c>
      <c r="C50" s="18" t="s">
        <v>60</v>
      </c>
      <c r="D50" s="27">
        <f>D49/D44%</f>
        <v>10.953212500752695</v>
      </c>
    </row>
    <row r="51" spans="1:4" ht="16.5" customHeight="1">
      <c r="A51" s="22" t="s">
        <v>155</v>
      </c>
      <c r="B51" s="11" t="s">
        <v>204</v>
      </c>
      <c r="C51" s="18" t="s">
        <v>6</v>
      </c>
      <c r="D51" s="36">
        <v>1007.5</v>
      </c>
    </row>
    <row r="52" spans="1:4" ht="16.5" customHeight="1">
      <c r="A52" s="22"/>
      <c r="B52" s="11" t="s">
        <v>112</v>
      </c>
      <c r="C52" s="18" t="s">
        <v>6</v>
      </c>
      <c r="D52" s="36">
        <v>599.8</v>
      </c>
    </row>
    <row r="53" spans="1:4" ht="31.5">
      <c r="A53" s="22"/>
      <c r="B53" s="11" t="s">
        <v>113</v>
      </c>
      <c r="C53" s="18" t="s">
        <v>6</v>
      </c>
      <c r="D53" s="27">
        <f>D51-D52</f>
        <v>407.70000000000005</v>
      </c>
    </row>
    <row r="54" spans="1:4" ht="31.5">
      <c r="A54" s="22" t="s">
        <v>157</v>
      </c>
      <c r="B54" s="11" t="s">
        <v>94</v>
      </c>
      <c r="C54" s="18" t="s">
        <v>62</v>
      </c>
      <c r="D54" s="36">
        <v>39.7</v>
      </c>
    </row>
    <row r="55" spans="1:4" ht="15.75">
      <c r="A55" s="22" t="s">
        <v>155</v>
      </c>
      <c r="B55" s="11" t="s">
        <v>100</v>
      </c>
      <c r="C55" s="18" t="s">
        <v>64</v>
      </c>
      <c r="D55" s="27">
        <f>22+19</f>
        <v>41</v>
      </c>
    </row>
    <row r="56" spans="1:4" ht="15.75">
      <c r="A56" s="22" t="s">
        <v>158</v>
      </c>
      <c r="B56" s="11" t="s">
        <v>101</v>
      </c>
      <c r="C56" s="18" t="s">
        <v>64</v>
      </c>
      <c r="D56" s="27">
        <v>10</v>
      </c>
    </row>
    <row r="57" spans="1:4" ht="31.5">
      <c r="A57" s="22" t="s">
        <v>159</v>
      </c>
      <c r="B57" s="11" t="s">
        <v>66</v>
      </c>
      <c r="C57" s="18" t="s">
        <v>67</v>
      </c>
      <c r="D57" s="27">
        <v>25</v>
      </c>
    </row>
    <row r="58" spans="1:4" ht="31.5">
      <c r="A58" s="22" t="s">
        <v>160</v>
      </c>
      <c r="B58" s="11" t="s">
        <v>95</v>
      </c>
      <c r="C58" s="18" t="s">
        <v>7</v>
      </c>
      <c r="D58" s="27">
        <f>D24/D44</f>
        <v>0.8956410503304416</v>
      </c>
    </row>
    <row r="59" spans="1:4" ht="47.25">
      <c r="A59" s="22" t="s">
        <v>161</v>
      </c>
      <c r="B59" s="11" t="s">
        <v>102</v>
      </c>
      <c r="C59" s="18" t="s">
        <v>60</v>
      </c>
      <c r="D59" s="38">
        <f>4.6/D44%</f>
        <v>0.2769916300355272</v>
      </c>
    </row>
    <row r="60" ht="15"/>
    <row r="61" ht="15"/>
    <row r="62" spans="2:3" ht="15.75">
      <c r="B62" s="58" t="s">
        <v>201</v>
      </c>
      <c r="C62" s="60">
        <v>1575250</v>
      </c>
    </row>
    <row r="63" spans="2:3" ht="15.75">
      <c r="B63" s="58" t="s">
        <v>202</v>
      </c>
      <c r="C63" s="60">
        <v>1425140</v>
      </c>
    </row>
    <row r="64" spans="2:4" ht="15.75">
      <c r="B64" s="58" t="s">
        <v>203</v>
      </c>
      <c r="C64" s="60">
        <v>5140</v>
      </c>
      <c r="D64" s="58" t="s">
        <v>189</v>
      </c>
    </row>
    <row r="65" spans="2:4" ht="15.75">
      <c r="B65" s="58" t="s">
        <v>208</v>
      </c>
      <c r="C65" s="60">
        <v>4600</v>
      </c>
      <c r="D65" s="46" t="s">
        <v>189</v>
      </c>
    </row>
    <row r="66" ht="15"/>
    <row r="67" ht="15"/>
  </sheetData>
  <sheetProtection/>
  <mergeCells count="11">
    <mergeCell ref="C15:D15"/>
    <mergeCell ref="C16:D16"/>
    <mergeCell ref="C10:D10"/>
    <mergeCell ref="C11:D11"/>
    <mergeCell ref="C12:D12"/>
    <mergeCell ref="C13:D13"/>
    <mergeCell ref="A5:D5"/>
    <mergeCell ref="A6:D6"/>
    <mergeCell ref="A7:D7"/>
    <mergeCell ref="C9:D9"/>
    <mergeCell ref="C14:D14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37">
      <selection activeCell="D47" sqref="D47"/>
    </sheetView>
  </sheetViews>
  <sheetFormatPr defaultColWidth="9.125" defaultRowHeight="12.75"/>
  <cols>
    <col min="1" max="1" width="5.375" style="2" customWidth="1"/>
    <col min="2" max="2" width="60.625" style="2" customWidth="1"/>
    <col min="3" max="3" width="11.625" style="2" customWidth="1"/>
    <col min="4" max="4" width="13.625" style="48" customWidth="1"/>
    <col min="5" max="5" width="9.125" style="2" customWidth="1"/>
    <col min="6" max="6" width="10.625" style="2" customWidth="1"/>
    <col min="7" max="16384" width="9.125" style="2" customWidth="1"/>
  </cols>
  <sheetData>
    <row r="1" ht="14.25" customHeight="1">
      <c r="D1" s="43" t="s">
        <v>11</v>
      </c>
    </row>
    <row r="2" ht="14.25" customHeight="1">
      <c r="D2" s="43" t="s">
        <v>167</v>
      </c>
    </row>
    <row r="3" ht="14.25" customHeight="1">
      <c r="D3" s="43" t="s">
        <v>176</v>
      </c>
    </row>
    <row r="4" ht="14.25" customHeight="1">
      <c r="D4" s="47"/>
    </row>
    <row r="5" spans="1:4" ht="14.25" customHeight="1">
      <c r="A5" s="81" t="s">
        <v>175</v>
      </c>
      <c r="B5" s="81"/>
      <c r="C5" s="81"/>
      <c r="D5" s="81"/>
    </row>
    <row r="6" spans="1:4" ht="14.25" customHeight="1">
      <c r="A6" s="81" t="s">
        <v>174</v>
      </c>
      <c r="B6" s="81"/>
      <c r="C6" s="81"/>
      <c r="D6" s="81"/>
    </row>
    <row r="7" spans="1:4" ht="14.25" customHeight="1">
      <c r="A7" s="81" t="s">
        <v>139</v>
      </c>
      <c r="B7" s="81"/>
      <c r="C7" s="81"/>
      <c r="D7" s="81"/>
    </row>
    <row r="8" spans="1:4" ht="15">
      <c r="A8" s="4"/>
      <c r="B8" s="3"/>
      <c r="C8" s="3"/>
      <c r="D8" s="37"/>
    </row>
    <row r="9" spans="1:4" ht="31.5" customHeight="1">
      <c r="A9" s="4"/>
      <c r="B9" s="4" t="s">
        <v>19</v>
      </c>
      <c r="C9" s="81" t="s">
        <v>196</v>
      </c>
      <c r="D9" s="81"/>
    </row>
    <row r="10" spans="1:5" ht="31.5" customHeight="1">
      <c r="A10" s="4"/>
      <c r="B10" s="4" t="s">
        <v>20</v>
      </c>
      <c r="C10" s="81" t="s">
        <v>194</v>
      </c>
      <c r="D10" s="81"/>
      <c r="E10" s="3"/>
    </row>
    <row r="11" spans="1:4" ht="32.25" customHeight="1">
      <c r="A11" s="4"/>
      <c r="B11" s="4" t="s">
        <v>21</v>
      </c>
      <c r="C11" s="81" t="s">
        <v>195</v>
      </c>
      <c r="D11" s="81"/>
    </row>
    <row r="12" spans="1:4" ht="30" customHeight="1">
      <c r="A12" s="4"/>
      <c r="B12" s="4" t="s">
        <v>22</v>
      </c>
      <c r="C12" s="81" t="s">
        <v>197</v>
      </c>
      <c r="D12" s="81"/>
    </row>
    <row r="13" spans="1:4" ht="14.25" customHeight="1">
      <c r="A13" s="4"/>
      <c r="B13" s="4" t="s">
        <v>23</v>
      </c>
      <c r="C13" s="81" t="s">
        <v>177</v>
      </c>
      <c r="D13" s="81"/>
    </row>
    <row r="14" spans="1:4" ht="14.25" customHeight="1">
      <c r="A14" s="4"/>
      <c r="B14" s="4" t="s">
        <v>132</v>
      </c>
      <c r="C14" s="81" t="s">
        <v>179</v>
      </c>
      <c r="D14" s="81"/>
    </row>
    <row r="15" spans="1:4" ht="14.25" customHeight="1">
      <c r="A15" s="4"/>
      <c r="B15" s="4" t="s">
        <v>24</v>
      </c>
      <c r="C15" s="80">
        <v>1028301648473</v>
      </c>
      <c r="D15" s="80"/>
    </row>
    <row r="16" spans="1:4" ht="31.5" customHeight="1">
      <c r="A16" s="4"/>
      <c r="B16" s="4" t="s">
        <v>131</v>
      </c>
      <c r="C16" s="80" t="s">
        <v>207</v>
      </c>
      <c r="D16" s="80"/>
    </row>
    <row r="17" spans="1:5" ht="15">
      <c r="A17" s="4"/>
      <c r="B17" s="4"/>
      <c r="C17" s="4"/>
      <c r="D17" s="37"/>
      <c r="E17" s="5"/>
    </row>
    <row r="18" spans="1:4" ht="30.75">
      <c r="A18" s="18" t="s">
        <v>25</v>
      </c>
      <c r="B18" s="18" t="s">
        <v>26</v>
      </c>
      <c r="C18" s="18" t="s">
        <v>27</v>
      </c>
      <c r="D18" s="30" t="s">
        <v>28</v>
      </c>
    </row>
    <row r="19" spans="1:4" ht="15">
      <c r="A19" s="22" t="s">
        <v>115</v>
      </c>
      <c r="B19" s="11" t="s">
        <v>32</v>
      </c>
      <c r="C19" s="12" t="s">
        <v>33</v>
      </c>
      <c r="D19" s="36">
        <v>71319.6</v>
      </c>
    </row>
    <row r="20" spans="1:4" ht="30.75">
      <c r="A20" s="22" t="s">
        <v>116</v>
      </c>
      <c r="B20" s="11" t="s">
        <v>35</v>
      </c>
      <c r="C20" s="18" t="s">
        <v>33</v>
      </c>
      <c r="D20" s="36">
        <f>SUM(D21,D24:D29,D31,D33:D34)</f>
        <v>69801.9642375</v>
      </c>
    </row>
    <row r="21" spans="1:4" ht="46.5">
      <c r="A21" s="22" t="s">
        <v>30</v>
      </c>
      <c r="B21" s="11" t="s">
        <v>138</v>
      </c>
      <c r="C21" s="18" t="s">
        <v>33</v>
      </c>
      <c r="D21" s="36">
        <f>D22*D23</f>
        <v>4168.2642375</v>
      </c>
    </row>
    <row r="22" spans="1:4" ht="15">
      <c r="A22" s="22"/>
      <c r="B22" s="11" t="s">
        <v>17</v>
      </c>
      <c r="C22" s="18" t="s">
        <v>37</v>
      </c>
      <c r="D22" s="57">
        <v>3.9225</v>
      </c>
    </row>
    <row r="23" spans="1:4" ht="15">
      <c r="A23" s="22"/>
      <c r="B23" s="11" t="s">
        <v>18</v>
      </c>
      <c r="C23" s="18" t="s">
        <v>38</v>
      </c>
      <c r="D23" s="36">
        <v>1062.655</v>
      </c>
    </row>
    <row r="24" spans="1:4" ht="30.75">
      <c r="A24" s="22" t="s">
        <v>31</v>
      </c>
      <c r="B24" s="11" t="s">
        <v>40</v>
      </c>
      <c r="C24" s="18" t="s">
        <v>33</v>
      </c>
      <c r="D24" s="36"/>
    </row>
    <row r="25" spans="1:4" ht="30.75">
      <c r="A25" s="22" t="s">
        <v>34</v>
      </c>
      <c r="B25" s="11" t="s">
        <v>118</v>
      </c>
      <c r="C25" s="18" t="s">
        <v>33</v>
      </c>
      <c r="D25" s="36">
        <v>22574.5</v>
      </c>
    </row>
    <row r="26" spans="1:4" ht="30.75">
      <c r="A26" s="22" t="s">
        <v>44</v>
      </c>
      <c r="B26" s="11" t="s">
        <v>16</v>
      </c>
      <c r="C26" s="18" t="s">
        <v>33</v>
      </c>
      <c r="D26" s="36">
        <v>6817.5</v>
      </c>
    </row>
    <row r="27" spans="1:4" ht="30.75">
      <c r="A27" s="24" t="s">
        <v>46</v>
      </c>
      <c r="B27" s="24" t="s">
        <v>120</v>
      </c>
      <c r="C27" s="18" t="s">
        <v>33</v>
      </c>
      <c r="D27" s="36">
        <v>445.7</v>
      </c>
    </row>
    <row r="28" spans="1:4" ht="46.5">
      <c r="A28" s="22" t="s">
        <v>48</v>
      </c>
      <c r="B28" s="11" t="s">
        <v>41</v>
      </c>
      <c r="C28" s="18" t="s">
        <v>33</v>
      </c>
      <c r="D28" s="36">
        <v>3159.9</v>
      </c>
    </row>
    <row r="29" spans="1:4" ht="15">
      <c r="A29" s="22" t="s">
        <v>49</v>
      </c>
      <c r="B29" s="11" t="s">
        <v>129</v>
      </c>
      <c r="C29" s="18" t="s">
        <v>33</v>
      </c>
      <c r="D29" s="36">
        <f>3156.8+14409.8</f>
        <v>17566.6</v>
      </c>
    </row>
    <row r="30" spans="1:4" ht="30.75">
      <c r="A30" s="22"/>
      <c r="B30" s="11" t="s">
        <v>121</v>
      </c>
      <c r="C30" s="18" t="s">
        <v>33</v>
      </c>
      <c r="D30" s="36">
        <v>15191.6</v>
      </c>
    </row>
    <row r="31" spans="1:4" ht="15">
      <c r="A31" s="22" t="s">
        <v>50</v>
      </c>
      <c r="B31" s="11" t="s">
        <v>130</v>
      </c>
      <c r="C31" s="18" t="s">
        <v>33</v>
      </c>
      <c r="D31" s="36">
        <v>9831.6</v>
      </c>
    </row>
    <row r="32" spans="1:4" ht="30.75">
      <c r="A32" s="22"/>
      <c r="B32" s="11" t="s">
        <v>121</v>
      </c>
      <c r="C32" s="18" t="s">
        <v>33</v>
      </c>
      <c r="D32" s="36">
        <v>6885.1</v>
      </c>
    </row>
    <row r="33" spans="1:4" ht="30.75">
      <c r="A33" s="22" t="s">
        <v>53</v>
      </c>
      <c r="B33" s="11" t="s">
        <v>42</v>
      </c>
      <c r="C33" s="18" t="s">
        <v>33</v>
      </c>
      <c r="D33" s="36">
        <v>1690.1</v>
      </c>
    </row>
    <row r="34" spans="1:6" ht="43.5" customHeight="1">
      <c r="A34" s="22" t="s">
        <v>55</v>
      </c>
      <c r="B34" s="11" t="s">
        <v>43</v>
      </c>
      <c r="C34" s="18" t="s">
        <v>33</v>
      </c>
      <c r="D34" s="36">
        <f>3546.2+1.6</f>
        <v>3547.7999999999997</v>
      </c>
      <c r="F34" s="31"/>
    </row>
    <row r="35" spans="1:4" ht="30.75">
      <c r="A35" s="22" t="s">
        <v>117</v>
      </c>
      <c r="B35" s="11" t="s">
        <v>45</v>
      </c>
      <c r="C35" s="18" t="s">
        <v>33</v>
      </c>
      <c r="D35" s="36">
        <f>D19-D20</f>
        <v>1517.6357625000092</v>
      </c>
    </row>
    <row r="36" spans="1:4" ht="15" customHeight="1">
      <c r="A36" s="22" t="s">
        <v>122</v>
      </c>
      <c r="B36" s="11" t="s">
        <v>133</v>
      </c>
      <c r="C36" s="18" t="s">
        <v>33</v>
      </c>
      <c r="D36" s="36">
        <f>D35*80%</f>
        <v>1214.1086100000073</v>
      </c>
    </row>
    <row r="37" spans="1:4" ht="62.25">
      <c r="A37" s="22" t="s">
        <v>73</v>
      </c>
      <c r="B37" s="11" t="s">
        <v>103</v>
      </c>
      <c r="C37" s="18" t="s">
        <v>33</v>
      </c>
      <c r="D37" s="36">
        <v>0</v>
      </c>
    </row>
    <row r="38" spans="1:4" ht="45" customHeight="1">
      <c r="A38" s="22" t="s">
        <v>74</v>
      </c>
      <c r="B38" s="11" t="s">
        <v>104</v>
      </c>
      <c r="C38" s="18" t="s">
        <v>33</v>
      </c>
      <c r="D38" s="36">
        <v>0</v>
      </c>
    </row>
    <row r="39" spans="1:4" ht="47.25" customHeight="1">
      <c r="A39" s="22" t="s">
        <v>75</v>
      </c>
      <c r="B39" s="11" t="s">
        <v>12</v>
      </c>
      <c r="C39" s="18" t="s">
        <v>33</v>
      </c>
      <c r="D39" s="36">
        <v>0</v>
      </c>
    </row>
    <row r="40" spans="1:4" ht="15">
      <c r="A40" s="22" t="s">
        <v>123</v>
      </c>
      <c r="B40" s="11" t="s">
        <v>124</v>
      </c>
      <c r="C40" s="18"/>
      <c r="D40" s="27">
        <f>D44-D41</f>
        <v>9853</v>
      </c>
    </row>
    <row r="41" spans="1:4" ht="15">
      <c r="A41" s="22" t="s">
        <v>78</v>
      </c>
      <c r="B41" s="11" t="s">
        <v>134</v>
      </c>
      <c r="C41" s="18" t="s">
        <v>33</v>
      </c>
      <c r="D41" s="36">
        <v>186490.8</v>
      </c>
    </row>
    <row r="42" spans="1:4" ht="15">
      <c r="A42" s="22" t="s">
        <v>79</v>
      </c>
      <c r="B42" s="11" t="s">
        <v>135</v>
      </c>
      <c r="C42" s="18" t="s">
        <v>33</v>
      </c>
      <c r="D42" s="36">
        <v>10056.9</v>
      </c>
    </row>
    <row r="43" spans="1:4" ht="15">
      <c r="A43" s="22" t="s">
        <v>80</v>
      </c>
      <c r="B43" s="11" t="s">
        <v>136</v>
      </c>
      <c r="C43" s="18" t="s">
        <v>33</v>
      </c>
      <c r="D43" s="36">
        <v>203.9</v>
      </c>
    </row>
    <row r="44" spans="1:4" ht="15">
      <c r="A44" s="22" t="s">
        <v>81</v>
      </c>
      <c r="B44" s="11" t="s">
        <v>137</v>
      </c>
      <c r="C44" s="18" t="s">
        <v>33</v>
      </c>
      <c r="D44" s="36">
        <f>D41+D42-D43</f>
        <v>196343.8</v>
      </c>
    </row>
    <row r="45" spans="1:4" ht="30.75">
      <c r="A45" s="22" t="s">
        <v>125</v>
      </c>
      <c r="B45" s="11" t="s">
        <v>105</v>
      </c>
      <c r="C45" s="18" t="s">
        <v>88</v>
      </c>
      <c r="D45" s="36">
        <v>1280.3</v>
      </c>
    </row>
    <row r="46" spans="1:4" ht="30.75" customHeight="1">
      <c r="A46" s="22" t="s">
        <v>126</v>
      </c>
      <c r="B46" s="11" t="s">
        <v>106</v>
      </c>
      <c r="C46" s="18" t="s">
        <v>88</v>
      </c>
      <c r="D46" s="36">
        <f>D45</f>
        <v>1280.3</v>
      </c>
    </row>
    <row r="47" spans="1:4" ht="30.75">
      <c r="A47" s="22" t="s">
        <v>127</v>
      </c>
      <c r="B47" s="11" t="s">
        <v>107</v>
      </c>
      <c r="C47" s="18" t="s">
        <v>62</v>
      </c>
      <c r="D47" s="36">
        <v>27.1</v>
      </c>
    </row>
    <row r="48" spans="1:4" ht="15" customHeight="1">
      <c r="A48" s="22" t="s">
        <v>151</v>
      </c>
      <c r="B48" s="11" t="s">
        <v>15</v>
      </c>
      <c r="C48" s="18"/>
      <c r="D48" s="27"/>
    </row>
    <row r="49" spans="1:4" ht="15">
      <c r="A49" s="22"/>
      <c r="B49" s="11" t="s">
        <v>13</v>
      </c>
      <c r="C49" s="18" t="s">
        <v>64</v>
      </c>
      <c r="D49" s="27">
        <v>8</v>
      </c>
    </row>
    <row r="50" spans="1:4" ht="15">
      <c r="A50" s="22"/>
      <c r="B50" s="11" t="s">
        <v>14</v>
      </c>
      <c r="C50" s="18" t="s">
        <v>64</v>
      </c>
      <c r="D50" s="27">
        <v>3</v>
      </c>
    </row>
    <row r="51" spans="1:4" ht="30.75">
      <c r="A51" s="22" t="s">
        <v>152</v>
      </c>
      <c r="B51" s="11" t="s">
        <v>66</v>
      </c>
      <c r="C51" s="18" t="s">
        <v>67</v>
      </c>
      <c r="D51" s="27">
        <v>60</v>
      </c>
    </row>
  </sheetData>
  <sheetProtection/>
  <mergeCells count="11">
    <mergeCell ref="C15:D15"/>
    <mergeCell ref="C16:D16"/>
    <mergeCell ref="C10:D10"/>
    <mergeCell ref="C11:D11"/>
    <mergeCell ref="C12:D12"/>
    <mergeCell ref="C13:D13"/>
    <mergeCell ref="A5:D5"/>
    <mergeCell ref="A6:D6"/>
    <mergeCell ref="A7:D7"/>
    <mergeCell ref="C9:D9"/>
    <mergeCell ref="C14:D14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6">
      <selection activeCell="D19" sqref="D19"/>
    </sheetView>
  </sheetViews>
  <sheetFormatPr defaultColWidth="9.125" defaultRowHeight="12.75"/>
  <cols>
    <col min="1" max="1" width="4.375" style="2" customWidth="1"/>
    <col min="2" max="2" width="56.375" style="2" customWidth="1"/>
    <col min="3" max="3" width="12.125" style="2" customWidth="1"/>
    <col min="4" max="4" width="11.875" style="28" customWidth="1"/>
    <col min="5" max="16384" width="9.125" style="2" customWidth="1"/>
  </cols>
  <sheetData>
    <row r="1" spans="3:4" ht="15">
      <c r="C1" s="32" t="s">
        <v>1</v>
      </c>
      <c r="D1" s="2"/>
    </row>
    <row r="2" spans="3:4" ht="15">
      <c r="C2" s="32" t="s">
        <v>167</v>
      </c>
      <c r="D2" s="2"/>
    </row>
    <row r="3" spans="3:4" ht="15">
      <c r="C3" s="32" t="s">
        <v>176</v>
      </c>
      <c r="D3" s="2"/>
    </row>
    <row r="6" spans="1:4" s="13" customFormat="1" ht="50.25" customHeight="1">
      <c r="A6" s="83" t="s">
        <v>2</v>
      </c>
      <c r="B6" s="83"/>
      <c r="C6" s="83"/>
      <c r="D6" s="83"/>
    </row>
    <row r="7" spans="1:4" s="13" customFormat="1" ht="17.25" customHeight="1">
      <c r="A7" s="83" t="s">
        <v>205</v>
      </c>
      <c r="B7" s="83"/>
      <c r="C7" s="83"/>
      <c r="D7" s="83"/>
    </row>
    <row r="8" spans="1:4" s="13" customFormat="1" ht="17.25" customHeight="1">
      <c r="A8" s="15"/>
      <c r="B8" s="15"/>
      <c r="C8" s="15"/>
      <c r="D8" s="15"/>
    </row>
    <row r="9" spans="1:12" s="6" customFormat="1" ht="29.25" customHeight="1">
      <c r="A9" s="52"/>
      <c r="B9" s="4" t="s">
        <v>19</v>
      </c>
      <c r="C9" s="79" t="s">
        <v>193</v>
      </c>
      <c r="D9" s="84"/>
      <c r="E9" s="10"/>
      <c r="F9" s="10"/>
      <c r="G9" s="10"/>
      <c r="H9" s="10"/>
      <c r="I9" s="10"/>
      <c r="J9" s="10"/>
      <c r="K9" s="10"/>
      <c r="L9" s="10"/>
    </row>
    <row r="10" spans="1:4" s="13" customFormat="1" ht="15">
      <c r="A10" s="19"/>
      <c r="B10" s="14"/>
      <c r="C10" s="14"/>
      <c r="D10" s="15"/>
    </row>
    <row r="11" spans="1:4" s="13" customFormat="1" ht="32.25" customHeight="1">
      <c r="A11" s="17" t="s">
        <v>25</v>
      </c>
      <c r="B11" s="20" t="s">
        <v>26</v>
      </c>
      <c r="C11" s="20" t="s">
        <v>27</v>
      </c>
      <c r="D11" s="20" t="s">
        <v>28</v>
      </c>
    </row>
    <row r="12" spans="1:4" s="13" customFormat="1" ht="30.75">
      <c r="A12" s="21" t="s">
        <v>115</v>
      </c>
      <c r="B12" s="17" t="s">
        <v>184</v>
      </c>
      <c r="D12" s="16"/>
    </row>
    <row r="13" spans="1:4" s="13" customFormat="1" ht="15">
      <c r="A13" s="21"/>
      <c r="B13" s="17" t="s">
        <v>180</v>
      </c>
      <c r="C13" s="20" t="s">
        <v>64</v>
      </c>
      <c r="D13" s="16">
        <v>7</v>
      </c>
    </row>
    <row r="14" spans="1:4" s="13" customFormat="1" ht="15">
      <c r="A14" s="21"/>
      <c r="B14" s="17" t="s">
        <v>181</v>
      </c>
      <c r="C14" s="20" t="s">
        <v>64</v>
      </c>
      <c r="D14" s="16">
        <v>7</v>
      </c>
    </row>
    <row r="15" spans="1:4" s="13" customFormat="1" ht="15">
      <c r="A15" s="21"/>
      <c r="B15" s="17" t="s">
        <v>182</v>
      </c>
      <c r="C15" s="20" t="s">
        <v>64</v>
      </c>
      <c r="D15" s="16">
        <v>9</v>
      </c>
    </row>
    <row r="16" spans="1:4" s="13" customFormat="1" ht="15">
      <c r="A16" s="21"/>
      <c r="B16" s="17" t="s">
        <v>183</v>
      </c>
      <c r="C16" s="20" t="s">
        <v>64</v>
      </c>
      <c r="D16" s="16">
        <v>9</v>
      </c>
    </row>
    <row r="17" spans="1:4" s="13" customFormat="1" ht="15">
      <c r="A17" s="21" t="s">
        <v>116</v>
      </c>
      <c r="B17" s="17" t="s">
        <v>185</v>
      </c>
      <c r="C17" s="20"/>
      <c r="D17" s="16"/>
    </row>
    <row r="18" spans="1:4" s="13" customFormat="1" ht="15">
      <c r="A18" s="21"/>
      <c r="B18" s="17" t="s">
        <v>180</v>
      </c>
      <c r="C18" s="20" t="s">
        <v>64</v>
      </c>
      <c r="D18" s="16">
        <v>7</v>
      </c>
    </row>
    <row r="19" spans="1:4" s="13" customFormat="1" ht="15">
      <c r="A19" s="21"/>
      <c r="B19" s="17" t="s">
        <v>181</v>
      </c>
      <c r="C19" s="20" t="s">
        <v>64</v>
      </c>
      <c r="D19" s="16">
        <v>7</v>
      </c>
    </row>
    <row r="20" spans="1:4" s="13" customFormat="1" ht="15">
      <c r="A20" s="21"/>
      <c r="B20" s="17" t="s">
        <v>182</v>
      </c>
      <c r="C20" s="20" t="s">
        <v>64</v>
      </c>
      <c r="D20" s="16">
        <v>9</v>
      </c>
    </row>
    <row r="21" spans="1:4" s="13" customFormat="1" ht="15">
      <c r="A21" s="21"/>
      <c r="B21" s="17" t="s">
        <v>183</v>
      </c>
      <c r="C21" s="20" t="s">
        <v>64</v>
      </c>
      <c r="D21" s="16">
        <v>9</v>
      </c>
    </row>
    <row r="22" spans="1:4" s="13" customFormat="1" ht="62.25">
      <c r="A22" s="21" t="s">
        <v>117</v>
      </c>
      <c r="B22" s="17" t="s">
        <v>0</v>
      </c>
      <c r="C22" s="20" t="s">
        <v>64</v>
      </c>
      <c r="D22" s="20" t="s">
        <v>186</v>
      </c>
    </row>
    <row r="23" spans="1:4" s="13" customFormat="1" ht="93.75" customHeight="1">
      <c r="A23" s="21" t="s">
        <v>122</v>
      </c>
      <c r="B23" s="21" t="s">
        <v>3</v>
      </c>
      <c r="C23" s="20" t="s">
        <v>29</v>
      </c>
      <c r="D23" s="20" t="s">
        <v>186</v>
      </c>
    </row>
    <row r="24" ht="15">
      <c r="A24" s="1"/>
    </row>
  </sheetData>
  <sheetProtection/>
  <mergeCells count="3">
    <mergeCell ref="A6:D6"/>
    <mergeCell ref="A7:D7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lvladimirova</cp:lastModifiedBy>
  <cp:lastPrinted>2011-12-20T06:27:53Z</cp:lastPrinted>
  <dcterms:created xsi:type="dcterms:W3CDTF">2010-03-12T06:02:23Z</dcterms:created>
  <dcterms:modified xsi:type="dcterms:W3CDTF">2011-12-26T10:34:22Z</dcterms:modified>
  <cp:category/>
  <cp:version/>
  <cp:contentType/>
  <cp:contentStatus/>
</cp:coreProperties>
</file>