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0356" windowHeight="7524" tabRatio="820" activeTab="1"/>
  </bookViews>
  <sheets>
    <sheet name="тариф" sheetId="1" r:id="rId1"/>
    <sheet name="2 тепло 2012" sheetId="2" r:id="rId2"/>
    <sheet name="4ХВС 2012" sheetId="3" r:id="rId3"/>
  </sheets>
  <definedNames>
    <definedName name="_xlnm.Print_Titles" localSheetId="1">'2 тепло 2012'!$18:$18</definedName>
    <definedName name="_xlnm.Print_Titles" localSheetId="2">'4ХВС 2012'!$18:$18</definedName>
  </definedNames>
  <calcPr fullCalcOnLoad="1"/>
</workbook>
</file>

<file path=xl/sharedStrings.xml><?xml version="1.0" encoding="utf-8"?>
<sst xmlns="http://schemas.openxmlformats.org/spreadsheetml/2006/main" count="508" uniqueCount="218">
  <si>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</si>
  <si>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</si>
  <si>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</si>
  <si>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</si>
  <si>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</si>
  <si>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</si>
  <si>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</si>
  <si>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</si>
  <si>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</si>
  <si>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</si>
  <si>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</si>
  <si>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</si>
  <si>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</si>
  <si>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</si>
  <si>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</si>
  <si>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</si>
  <si>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</si>
  <si>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</si>
  <si>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</si>
  <si>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</si>
  <si>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</si>
  <si>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</si>
  <si>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</si>
  <si>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</si>
  <si>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</si>
  <si>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</si>
  <si>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</si>
  <si>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</si>
  <si>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</si>
  <si>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</si>
  <si>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</si>
  <si>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</si>
  <si>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</si>
  <si>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</si>
  <si>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</si>
  <si>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</si>
  <si>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</si>
  <si>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</si>
  <si>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</si>
  <si>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</si>
  <si>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</si>
  <si>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</si>
  <si>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</si>
  <si>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</si>
  <si>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</si>
  <si>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</si>
  <si>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</si>
  <si>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</si>
  <si>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</si>
  <si>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</si>
  <si>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</si>
  <si>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</si>
  <si>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</si>
  <si>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</si>
  <si>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</si>
  <si>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</si>
  <si>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</si>
  <si>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</si>
  <si>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</si>
  <si>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</si>
  <si>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</si>
  <si>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</si>
  <si>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</si>
  <si>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</si>
  <si>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</si>
  <si>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</si>
  <si>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</si>
  <si>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</si>
  <si>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</si>
  <si>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</si>
  <si>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</si>
  <si>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</si>
  <si>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</si>
  <si>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</si>
  <si>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</si>
  <si>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</si>
  <si>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</si>
  <si>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</si>
  <si>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</si>
  <si>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</si>
  <si>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</si>
  <si>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</si>
  <si>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</si>
  <si>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</si>
  <si>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</si>
  <si>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</si>
  <si>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</si>
  <si>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</si>
  <si>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</si>
  <si>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</si>
  <si>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</si>
  <si>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</si>
  <si>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</si>
  <si>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</si>
  <si>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</si>
  <si>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</si>
  <si>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</si>
  <si>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</si>
  <si>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</si>
  <si>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</si>
  <si>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t>_________________________________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</si>
  <si>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</si>
  <si>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</si>
  <si>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</si>
  <si>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</si>
  <si>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</si>
  <si>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</si>
  <si>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</si>
  <si>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</si>
  <si>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</si>
  <si>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</si>
  <si>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</si>
  <si>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</si>
  <si>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</si>
  <si>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</si>
  <si>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</si>
  <si>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</si>
  <si>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</si>
  <si>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</si>
  <si>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</si>
  <si>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</si>
  <si>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</si>
  <si>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</si>
  <si>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</si>
  <si>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</si>
  <si>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</si>
  <si>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</si>
  <si>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</si>
  <si>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</si>
  <si>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</si>
  <si>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</si>
  <si>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</si>
  <si>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</si>
  <si>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Приложение № 1</t>
  </si>
  <si>
    <t>к Приказу КГРЦТ НАО</t>
  </si>
  <si>
    <t>Информация о ценах (тарифах) на регулируемые товары и услуги и надбавках к этим ценам (тарифам)</t>
  </si>
  <si>
    <t>Наименование установленного тарифа (надбавки)</t>
  </si>
  <si>
    <t>Велична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</si>
  <si>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</si>
  <si>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</si>
  <si>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</si>
  <si>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</si>
  <si>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</si>
  <si>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</si>
  <si>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</si>
  <si>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>МП ЗР "Севержилкомсервис"</t>
  </si>
  <si>
    <t>г. Нарьян-мар, ул. Рыбников 17 б</t>
  </si>
  <si>
    <t>8(818 53) 4-03-46</t>
  </si>
  <si>
    <t>8300010685/298301001</t>
  </si>
  <si>
    <t xml:space="preserve"> - объем приобретения дизельного топлива</t>
  </si>
  <si>
    <t xml:space="preserve"> - объем приобретения угля</t>
  </si>
  <si>
    <t xml:space="preserve"> - объем приобретения нефти</t>
  </si>
  <si>
    <t>тонн</t>
  </si>
  <si>
    <t>руб/т</t>
  </si>
  <si>
    <t>(наименование организации)</t>
  </si>
  <si>
    <t>Объем отпущенной потребителям холодной воды, в т.ч.:</t>
  </si>
  <si>
    <t>2.14.</t>
  </si>
  <si>
    <t>Внерелизационные расходы</t>
  </si>
  <si>
    <t>на 2012 год</t>
  </si>
  <si>
    <t>Приказ № 40 от 25.11.2011 г. и Приказ № 54 от 15.12.2011 г.</t>
  </si>
  <si>
    <t>с 01.01.2012 г. по 30.06.2012 г</t>
  </si>
  <si>
    <t>общественно-политическая газета "Няръяна-Вындер" № 135 от 03.12.2011 г.</t>
  </si>
  <si>
    <t>Приказ № 48 от 02.12.2011 г.</t>
  </si>
  <si>
    <t>с 01.07.2012 г. по 31.08.2012 г</t>
  </si>
  <si>
    <t>с 01.09.2012 г. по 31.12.2012 г</t>
  </si>
  <si>
    <t>Витязев Василий Михайлович</t>
  </si>
  <si>
    <t>на 2012 год (план)</t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</si>
  <si>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</si>
  <si>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</si>
  <si>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</si>
  <si>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</si>
  <si>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</si>
  <si>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</si>
  <si>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Комитет по государственному регулированию цен Ненецкого автономного округа</t>
  </si>
  <si>
    <t>с 01.01.2012 по 30.06.2012</t>
  </si>
  <si>
    <t>Общественно-   
политическая   
газета "Няръяна
вындер" № 138 от 10.12.2011</t>
  </si>
  <si>
    <t>1.1.2.</t>
  </si>
  <si>
    <t xml:space="preserve">с 01.07.2012 по 31.08.2012 </t>
  </si>
  <si>
    <t>1.1.3.</t>
  </si>
  <si>
    <t xml:space="preserve">с 01.09.2012 по 31.12.2012 </t>
  </si>
  <si>
    <t>1.2.</t>
  </si>
  <si>
    <t>- население</t>
  </si>
  <si>
    <t>1.2.1.</t>
  </si>
  <si>
    <t>проживающее в муниципальном образовании "Великовисочный сельсовет"</t>
  </si>
  <si>
    <t>одноставочный тариф (с учетом НДС)</t>
  </si>
  <si>
    <t>проживающее в муниципальном образовании "Омский сельсовет"</t>
  </si>
  <si>
    <t>проживающее в муниципальном образовании "Пешский сельсовет"</t>
  </si>
  <si>
    <t>1.2.2.</t>
  </si>
  <si>
    <t>1.2.3.</t>
  </si>
  <si>
    <t>1.2.4.</t>
  </si>
  <si>
    <t>проживающее в муниципальном образовании "Тельвисочный сельсовет"</t>
  </si>
  <si>
    <t>1.2.5.</t>
  </si>
  <si>
    <t>проживающее в муниципальном образовании "Хорей-Верский сельсовет"</t>
  </si>
  <si>
    <t>1.2.6.</t>
  </si>
  <si>
    <t>проживающее в муниципальном образовании "Хоседа-Хардский сельсовет"</t>
  </si>
  <si>
    <t>1.2.7.</t>
  </si>
  <si>
    <t>проживающее в муниципальном образовании "Юшарский сельсовет"</t>
  </si>
  <si>
    <t>Тарифы на холодную воду</t>
  </si>
  <si>
    <t>3.1.</t>
  </si>
  <si>
    <t>3.1.1.</t>
  </si>
  <si>
    <t>руб./куб. метр холодной воды</t>
  </si>
  <si>
    <t>3.1.2.</t>
  </si>
  <si>
    <t>3.1.3.</t>
  </si>
  <si>
    <t>3.2.</t>
  </si>
  <si>
    <t>- прочие потребители</t>
  </si>
  <si>
    <t>3.2.1.</t>
  </si>
  <si>
    <t>3.2.2.</t>
  </si>
  <si>
    <t>3.2.3.</t>
  </si>
  <si>
    <t>2.1.1.</t>
  </si>
  <si>
    <t>2.1.2.</t>
  </si>
  <si>
    <t>2.1.3.</t>
  </si>
  <si>
    <t>2.2.1.</t>
  </si>
  <si>
    <t>2.2.2.</t>
  </si>
  <si>
    <t>2.2.3.</t>
  </si>
  <si>
    <t>Тарифы на теплоноситель</t>
  </si>
  <si>
    <t>руб./куб. метр теплоносителя</t>
  </si>
  <si>
    <t>Приказ № 51 от 02.12.2011</t>
  </si>
  <si>
    <t xml:space="preserve"> - объем приобретения природного газа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</si>
</sst>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  <numFmt numFmtId="195" formatCode="#,##0.000"/>
    <numFmt numFmtId="196" formatCode="#,##0.0000"/>
    <numFmt numFmtId="197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53">
      <alignment/>
      <protection/>
    </xf>
    <xf numFmtId="0" fontId="5" fillId="0" borderId="0" xfId="52" applyFont="1" applyBorder="1" applyAlignment="1">
      <alignment wrapText="1"/>
      <protection/>
    </xf>
    <xf numFmtId="0" fontId="6" fillId="0" borderId="10" xfId="52" applyFont="1" applyBorder="1" applyAlignment="1">
      <alignment horizontal="centerContinuous" vertical="center" wrapText="1"/>
      <protection/>
    </xf>
    <xf numFmtId="0" fontId="5" fillId="0" borderId="10" xfId="52" applyFont="1" applyBorder="1" applyAlignment="1">
      <alignment horizontal="centerContinuous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0" fontId="1" fillId="0" borderId="0" xfId="52" applyFont="1" applyBorder="1" applyAlignment="1">
      <alignment horizontal="center" wrapText="1"/>
      <protection/>
    </xf>
    <xf numFmtId="0" fontId="4" fillId="0" borderId="0" xfId="53" applyFont="1">
      <alignment/>
      <protection/>
    </xf>
    <xf numFmtId="4" fontId="1" fillId="0" borderId="11" xfId="52" applyNumberFormat="1" applyFont="1" applyFill="1" applyBorder="1" applyAlignment="1" applyProtection="1">
      <alignment horizontal="center" vertical="center"/>
      <protection locked="0"/>
    </xf>
    <xf numFmtId="187" fontId="1" fillId="0" borderId="11" xfId="0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vertical="center" wrapText="1"/>
    </xf>
    <xf numFmtId="187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2" fontId="1" fillId="0" borderId="11" xfId="0" applyNumberFormat="1" applyFont="1" applyFill="1" applyBorder="1" applyAlignment="1">
      <alignment vertical="center" wrapText="1"/>
    </xf>
    <xf numFmtId="0" fontId="4" fillId="0" borderId="0" xfId="53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" fillId="0" borderId="11" xfId="52" applyFont="1" applyFill="1" applyBorder="1" applyAlignment="1" applyProtection="1">
      <alignment horizontal="center" vertical="center"/>
      <protection locked="0"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vertical="center"/>
      <protection/>
    </xf>
    <xf numFmtId="0" fontId="10" fillId="0" borderId="14" xfId="52" applyFont="1" applyBorder="1" applyAlignment="1">
      <alignment vertical="center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11" fillId="0" borderId="0" xfId="53" applyFont="1" applyBorder="1">
      <alignment/>
      <protection/>
    </xf>
    <xf numFmtId="49" fontId="1" fillId="0" borderId="11" xfId="52" applyNumberFormat="1" applyFont="1" applyBorder="1" applyAlignment="1">
      <alignment vertical="center"/>
      <protection/>
    </xf>
    <xf numFmtId="0" fontId="4" fillId="0" borderId="11" xfId="53" applyFont="1" applyBorder="1">
      <alignment/>
      <protection/>
    </xf>
    <xf numFmtId="0" fontId="4" fillId="0" borderId="0" xfId="53" applyFont="1" applyBorder="1">
      <alignment/>
      <protection/>
    </xf>
    <xf numFmtId="0" fontId="1" fillId="0" borderId="15" xfId="52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vertical="center" wrapText="1"/>
      <protection/>
    </xf>
    <xf numFmtId="4" fontId="1" fillId="0" borderId="11" xfId="52" applyNumberFormat="1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1" xfId="52" applyFont="1" applyFill="1" applyBorder="1" applyAlignment="1" applyProtection="1">
      <alignment horizontal="left" vertical="center"/>
      <protection locked="0"/>
    </xf>
    <xf numFmtId="2" fontId="1" fillId="0" borderId="11" xfId="52" applyNumberFormat="1" applyFont="1" applyBorder="1" applyAlignment="1">
      <alignment horizontal="center" vertical="center" wrapText="1"/>
      <protection/>
    </xf>
    <xf numFmtId="4" fontId="10" fillId="0" borderId="11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Font="1" applyBorder="1" applyAlignment="1">
      <alignment horizontal="left" vertical="center"/>
      <protection/>
    </xf>
    <xf numFmtId="0" fontId="10" fillId="0" borderId="12" xfId="52" applyFont="1" applyBorder="1" applyAlignment="1">
      <alignment vertical="center" wrapText="1"/>
      <protection/>
    </xf>
    <xf numFmtId="0" fontId="10" fillId="0" borderId="12" xfId="52" applyFont="1" applyFill="1" applyBorder="1" applyAlignment="1" applyProtection="1">
      <alignment horizontal="left" vertical="center"/>
      <protection locked="0"/>
    </xf>
    <xf numFmtId="14" fontId="1" fillId="0" borderId="11" xfId="52" applyNumberFormat="1" applyFont="1" applyBorder="1" applyAlignment="1">
      <alignment horizontal="center" vertical="center" wrapText="1"/>
      <protection/>
    </xf>
    <xf numFmtId="195" fontId="1" fillId="0" borderId="11" xfId="0" applyNumberFormat="1" applyFont="1" applyFill="1" applyBorder="1" applyAlignment="1">
      <alignment wrapText="1"/>
    </xf>
    <xf numFmtId="197" fontId="1" fillId="0" borderId="11" xfId="0" applyNumberFormat="1" applyFont="1" applyFill="1" applyBorder="1" applyAlignment="1">
      <alignment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63"/>
  <sheetViews>
    <sheetView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35" customWidth="1"/>
    <col min="2" max="2" width="22.875" style="5" customWidth="1"/>
    <col min="3" max="3" width="11.50390625" style="5" customWidth="1"/>
    <col min="4" max="4" width="16.625" style="5" customWidth="1"/>
    <col min="5" max="5" width="21.00390625" style="5" customWidth="1"/>
    <col min="6" max="6" width="17.00390625" style="5" customWidth="1"/>
    <col min="7" max="7" width="16.125" style="5" customWidth="1"/>
    <col min="8" max="8" width="19.00390625" style="5" customWidth="1"/>
    <col min="9" max="16384" width="9.125" style="5" customWidth="1"/>
  </cols>
  <sheetData>
    <row r="1" ht="15">
      <c r="H1" s="17" t="s">
        <v>133</v>
      </c>
    </row>
    <row r="2" ht="15">
      <c r="H2" s="17" t="s">
        <v>134</v>
      </c>
    </row>
    <row r="3" ht="15">
      <c r="H3" s="17" t="s">
        <v>144</v>
      </c>
    </row>
    <row r="6" spans="1:10" ht="18">
      <c r="A6" s="63" t="s">
        <v>135</v>
      </c>
      <c r="B6" s="63"/>
      <c r="C6" s="63"/>
      <c r="D6" s="63"/>
      <c r="E6" s="63"/>
      <c r="F6" s="63"/>
      <c r="G6" s="63"/>
      <c r="H6" s="63"/>
      <c r="I6" s="6"/>
      <c r="J6" s="6"/>
    </row>
    <row r="7" spans="1:10" ht="18">
      <c r="A7" s="18"/>
      <c r="B7" s="18"/>
      <c r="C7" s="18"/>
      <c r="D7" s="63" t="s">
        <v>145</v>
      </c>
      <c r="E7" s="63"/>
      <c r="F7" s="18"/>
      <c r="G7" s="18"/>
      <c r="H7" s="18"/>
      <c r="I7" s="6"/>
      <c r="J7" s="6"/>
    </row>
    <row r="8" spans="1:10" ht="18">
      <c r="A8" s="18"/>
      <c r="B8" s="18"/>
      <c r="C8" s="18"/>
      <c r="D8" s="64" t="s">
        <v>154</v>
      </c>
      <c r="E8" s="64"/>
      <c r="F8" s="18"/>
      <c r="G8" s="18"/>
      <c r="H8" s="18"/>
      <c r="I8" s="6"/>
      <c r="J8" s="6"/>
    </row>
    <row r="9" spans="1:10" ht="18">
      <c r="A9" s="18"/>
      <c r="B9" s="18"/>
      <c r="C9" s="18"/>
      <c r="D9" s="65" t="s">
        <v>158</v>
      </c>
      <c r="E9" s="65"/>
      <c r="F9" s="18"/>
      <c r="G9" s="18"/>
      <c r="H9" s="18"/>
      <c r="I9" s="6"/>
      <c r="J9" s="6"/>
    </row>
    <row r="10" spans="1:6" ht="20.25">
      <c r="A10" s="36"/>
      <c r="B10" s="7"/>
      <c r="C10" s="7"/>
      <c r="D10" s="7"/>
      <c r="E10" s="7"/>
      <c r="F10" s="8"/>
    </row>
    <row r="11" spans="1:8" ht="100.5" customHeight="1">
      <c r="A11" s="9" t="s">
        <v>12</v>
      </c>
      <c r="B11" s="9" t="s">
        <v>136</v>
      </c>
      <c r="C11" s="9" t="s">
        <v>14</v>
      </c>
      <c r="D11" s="9" t="s">
        <v>137</v>
      </c>
      <c r="E11" s="9" t="s">
        <v>138</v>
      </c>
      <c r="F11" s="9" t="s">
        <v>139</v>
      </c>
      <c r="G11" s="9" t="s">
        <v>140</v>
      </c>
      <c r="H11" s="9" t="s">
        <v>141</v>
      </c>
    </row>
    <row r="12" spans="1:8" s="42" customFormat="1" ht="15" customHeight="1">
      <c r="A12" s="38" t="s">
        <v>84</v>
      </c>
      <c r="B12" s="39" t="s">
        <v>167</v>
      </c>
      <c r="C12" s="40"/>
      <c r="D12" s="38"/>
      <c r="E12" s="38"/>
      <c r="F12" s="38"/>
      <c r="G12" s="38"/>
      <c r="H12" s="41"/>
    </row>
    <row r="13" spans="1:8" s="45" customFormat="1" ht="15">
      <c r="A13" s="9" t="s">
        <v>168</v>
      </c>
      <c r="B13" s="43" t="s">
        <v>169</v>
      </c>
      <c r="C13" s="44"/>
      <c r="D13" s="44"/>
      <c r="E13" s="44"/>
      <c r="F13" s="44"/>
      <c r="G13" s="44"/>
      <c r="H13" s="44"/>
    </row>
    <row r="14" spans="1:8" s="45" customFormat="1" ht="30.75" customHeight="1">
      <c r="A14" s="46" t="s">
        <v>170</v>
      </c>
      <c r="B14" s="47" t="s">
        <v>171</v>
      </c>
      <c r="C14" s="59" t="s">
        <v>172</v>
      </c>
      <c r="D14" s="48">
        <v>6421</v>
      </c>
      <c r="E14" s="62" t="s">
        <v>173</v>
      </c>
      <c r="F14" s="62" t="s">
        <v>162</v>
      </c>
      <c r="G14" s="9" t="s">
        <v>174</v>
      </c>
      <c r="H14" s="62" t="s">
        <v>175</v>
      </c>
    </row>
    <row r="15" spans="1:8" s="45" customFormat="1" ht="30.75">
      <c r="A15" s="9" t="s">
        <v>176</v>
      </c>
      <c r="B15" s="47" t="s">
        <v>171</v>
      </c>
      <c r="C15" s="60"/>
      <c r="D15" s="48">
        <v>6806</v>
      </c>
      <c r="E15" s="62"/>
      <c r="F15" s="62"/>
      <c r="G15" s="9" t="s">
        <v>177</v>
      </c>
      <c r="H15" s="62"/>
    </row>
    <row r="16" spans="1:8" s="45" customFormat="1" ht="31.5" customHeight="1">
      <c r="A16" s="9" t="s">
        <v>178</v>
      </c>
      <c r="B16" s="47" t="s">
        <v>171</v>
      </c>
      <c r="C16" s="61"/>
      <c r="D16" s="48">
        <v>7188</v>
      </c>
      <c r="E16" s="62"/>
      <c r="F16" s="62"/>
      <c r="G16" s="9" t="s">
        <v>179</v>
      </c>
      <c r="H16" s="62"/>
    </row>
    <row r="17" spans="1:8" s="45" customFormat="1" ht="15">
      <c r="A17" s="9" t="s">
        <v>180</v>
      </c>
      <c r="B17" s="47" t="s">
        <v>181</v>
      </c>
      <c r="C17" s="49"/>
      <c r="D17" s="48"/>
      <c r="E17" s="49"/>
      <c r="F17" s="9"/>
      <c r="G17" s="9"/>
      <c r="H17" s="9"/>
    </row>
    <row r="18" spans="1:8" ht="15">
      <c r="A18" s="9" t="s">
        <v>182</v>
      </c>
      <c r="B18" s="50" t="s">
        <v>183</v>
      </c>
      <c r="C18" s="9"/>
      <c r="D18" s="9"/>
      <c r="E18" s="9"/>
      <c r="F18" s="9"/>
      <c r="G18" s="9"/>
      <c r="H18" s="9"/>
    </row>
    <row r="19" spans="1:8" ht="30.75">
      <c r="A19" s="9"/>
      <c r="B19" s="47" t="s">
        <v>184</v>
      </c>
      <c r="C19" s="59" t="s">
        <v>172</v>
      </c>
      <c r="D19" s="51">
        <v>675</v>
      </c>
      <c r="E19" s="62" t="s">
        <v>173</v>
      </c>
      <c r="F19" s="62" t="s">
        <v>162</v>
      </c>
      <c r="G19" s="9" t="s">
        <v>160</v>
      </c>
      <c r="H19" s="62" t="s">
        <v>175</v>
      </c>
    </row>
    <row r="20" spans="1:8" ht="30.75">
      <c r="A20" s="9"/>
      <c r="B20" s="47" t="s">
        <v>184</v>
      </c>
      <c r="C20" s="60"/>
      <c r="D20" s="51">
        <v>765</v>
      </c>
      <c r="E20" s="62"/>
      <c r="F20" s="62"/>
      <c r="G20" s="9" t="s">
        <v>163</v>
      </c>
      <c r="H20" s="62"/>
    </row>
    <row r="21" spans="1:8" ht="30.75">
      <c r="A21" s="9"/>
      <c r="B21" s="47" t="s">
        <v>184</v>
      </c>
      <c r="C21" s="61"/>
      <c r="D21" s="51">
        <v>765</v>
      </c>
      <c r="E21" s="62"/>
      <c r="F21" s="62"/>
      <c r="G21" s="9" t="s">
        <v>164</v>
      </c>
      <c r="H21" s="62"/>
    </row>
    <row r="22" spans="1:8" ht="15">
      <c r="A22" s="9" t="s">
        <v>187</v>
      </c>
      <c r="B22" s="50" t="s">
        <v>185</v>
      </c>
      <c r="C22" s="46"/>
      <c r="D22" s="51"/>
      <c r="E22" s="9"/>
      <c r="F22" s="9"/>
      <c r="G22" s="9"/>
      <c r="H22" s="9"/>
    </row>
    <row r="23" spans="1:8" ht="30.75">
      <c r="A23" s="37"/>
      <c r="B23" s="47" t="s">
        <v>184</v>
      </c>
      <c r="C23" s="59" t="s">
        <v>172</v>
      </c>
      <c r="D23" s="20">
        <v>690</v>
      </c>
      <c r="E23" s="62" t="s">
        <v>173</v>
      </c>
      <c r="F23" s="62" t="s">
        <v>162</v>
      </c>
      <c r="G23" s="9" t="s">
        <v>160</v>
      </c>
      <c r="H23" s="62" t="s">
        <v>175</v>
      </c>
    </row>
    <row r="24" spans="1:8" ht="30.75">
      <c r="A24" s="37"/>
      <c r="B24" s="47" t="s">
        <v>184</v>
      </c>
      <c r="C24" s="60"/>
      <c r="D24" s="20">
        <v>780</v>
      </c>
      <c r="E24" s="62"/>
      <c r="F24" s="62"/>
      <c r="G24" s="9" t="s">
        <v>163</v>
      </c>
      <c r="H24" s="62"/>
    </row>
    <row r="25" spans="1:8" ht="30.75">
      <c r="A25" s="37"/>
      <c r="B25" s="47" t="s">
        <v>184</v>
      </c>
      <c r="C25" s="61"/>
      <c r="D25" s="20">
        <v>780</v>
      </c>
      <c r="E25" s="62"/>
      <c r="F25" s="62"/>
      <c r="G25" s="9" t="s">
        <v>164</v>
      </c>
      <c r="H25" s="62"/>
    </row>
    <row r="26" spans="1:8" ht="15">
      <c r="A26" s="9" t="s">
        <v>188</v>
      </c>
      <c r="B26" s="50" t="s">
        <v>186</v>
      </c>
      <c r="C26" s="46"/>
      <c r="D26" s="51"/>
      <c r="E26" s="9"/>
      <c r="F26" s="9"/>
      <c r="G26" s="9"/>
      <c r="H26" s="9"/>
    </row>
    <row r="27" spans="1:8" ht="30.75">
      <c r="A27" s="37"/>
      <c r="B27" s="47" t="s">
        <v>184</v>
      </c>
      <c r="C27" s="59" t="s">
        <v>172</v>
      </c>
      <c r="D27" s="20">
        <v>740</v>
      </c>
      <c r="E27" s="62" t="s">
        <v>173</v>
      </c>
      <c r="F27" s="62" t="s">
        <v>162</v>
      </c>
      <c r="G27" s="9" t="s">
        <v>160</v>
      </c>
      <c r="H27" s="62" t="s">
        <v>175</v>
      </c>
    </row>
    <row r="28" spans="1:8" ht="30.75">
      <c r="A28" s="37"/>
      <c r="B28" s="47" t="s">
        <v>184</v>
      </c>
      <c r="C28" s="60"/>
      <c r="D28" s="20">
        <v>830</v>
      </c>
      <c r="E28" s="62"/>
      <c r="F28" s="62"/>
      <c r="G28" s="9" t="s">
        <v>163</v>
      </c>
      <c r="H28" s="62"/>
    </row>
    <row r="29" spans="1:8" ht="30.75">
      <c r="A29" s="37"/>
      <c r="B29" s="47" t="s">
        <v>184</v>
      </c>
      <c r="C29" s="61"/>
      <c r="D29" s="20">
        <v>830</v>
      </c>
      <c r="E29" s="62"/>
      <c r="F29" s="62"/>
      <c r="G29" s="9" t="s">
        <v>164</v>
      </c>
      <c r="H29" s="62"/>
    </row>
    <row r="30" spans="1:8" ht="15">
      <c r="A30" s="37" t="s">
        <v>189</v>
      </c>
      <c r="B30" s="50" t="s">
        <v>190</v>
      </c>
      <c r="C30" s="46"/>
      <c r="D30" s="20"/>
      <c r="E30" s="9"/>
      <c r="F30" s="9"/>
      <c r="G30" s="9"/>
      <c r="H30" s="9"/>
    </row>
    <row r="31" spans="1:8" ht="30.75">
      <c r="A31" s="37"/>
      <c r="B31" s="47" t="s">
        <v>184</v>
      </c>
      <c r="C31" s="59" t="s">
        <v>172</v>
      </c>
      <c r="D31" s="20">
        <v>1100</v>
      </c>
      <c r="E31" s="62" t="s">
        <v>173</v>
      </c>
      <c r="F31" s="62" t="s">
        <v>162</v>
      </c>
      <c r="G31" s="9" t="s">
        <v>160</v>
      </c>
      <c r="H31" s="62" t="s">
        <v>175</v>
      </c>
    </row>
    <row r="32" spans="1:8" ht="30.75">
      <c r="A32" s="37"/>
      <c r="B32" s="47" t="s">
        <v>184</v>
      </c>
      <c r="C32" s="60"/>
      <c r="D32" s="20">
        <v>1100</v>
      </c>
      <c r="E32" s="62"/>
      <c r="F32" s="62"/>
      <c r="G32" s="9" t="s">
        <v>163</v>
      </c>
      <c r="H32" s="62"/>
    </row>
    <row r="33" spans="1:8" ht="30.75">
      <c r="A33" s="37"/>
      <c r="B33" s="47" t="s">
        <v>184</v>
      </c>
      <c r="C33" s="61"/>
      <c r="D33" s="20">
        <v>1100</v>
      </c>
      <c r="E33" s="62"/>
      <c r="F33" s="62"/>
      <c r="G33" s="9" t="s">
        <v>164</v>
      </c>
      <c r="H33" s="62"/>
    </row>
    <row r="34" spans="1:8" ht="15">
      <c r="A34" s="37" t="s">
        <v>191</v>
      </c>
      <c r="B34" s="50" t="s">
        <v>192</v>
      </c>
      <c r="C34" s="46"/>
      <c r="D34" s="20"/>
      <c r="E34" s="9"/>
      <c r="F34" s="9"/>
      <c r="G34" s="9"/>
      <c r="H34" s="9"/>
    </row>
    <row r="35" spans="1:8" ht="30.75">
      <c r="A35" s="37"/>
      <c r="B35" s="47" t="s">
        <v>184</v>
      </c>
      <c r="C35" s="59" t="s">
        <v>172</v>
      </c>
      <c r="D35" s="20">
        <v>1100</v>
      </c>
      <c r="E35" s="62" t="s">
        <v>173</v>
      </c>
      <c r="F35" s="62" t="s">
        <v>162</v>
      </c>
      <c r="G35" s="9" t="s">
        <v>160</v>
      </c>
      <c r="H35" s="62" t="s">
        <v>175</v>
      </c>
    </row>
    <row r="36" spans="1:8" ht="30.75">
      <c r="A36" s="37"/>
      <c r="B36" s="47" t="s">
        <v>184</v>
      </c>
      <c r="C36" s="60"/>
      <c r="D36" s="20">
        <v>1100</v>
      </c>
      <c r="E36" s="62"/>
      <c r="F36" s="62"/>
      <c r="G36" s="9" t="s">
        <v>163</v>
      </c>
      <c r="H36" s="62"/>
    </row>
    <row r="37" spans="1:8" ht="30.75">
      <c r="A37" s="37"/>
      <c r="B37" s="47" t="s">
        <v>184</v>
      </c>
      <c r="C37" s="61"/>
      <c r="D37" s="20">
        <v>1100</v>
      </c>
      <c r="E37" s="62"/>
      <c r="F37" s="62"/>
      <c r="G37" s="9" t="s">
        <v>164</v>
      </c>
      <c r="H37" s="62"/>
    </row>
    <row r="38" spans="1:8" ht="15">
      <c r="A38" s="37" t="s">
        <v>193</v>
      </c>
      <c r="B38" s="50" t="s">
        <v>194</v>
      </c>
      <c r="C38" s="46"/>
      <c r="D38" s="20"/>
      <c r="E38" s="9"/>
      <c r="F38" s="9"/>
      <c r="G38" s="9"/>
      <c r="H38" s="9"/>
    </row>
    <row r="39" spans="1:8" ht="30.75">
      <c r="A39" s="37"/>
      <c r="B39" s="47" t="s">
        <v>184</v>
      </c>
      <c r="C39" s="59" t="s">
        <v>172</v>
      </c>
      <c r="D39" s="20">
        <v>785</v>
      </c>
      <c r="E39" s="62" t="s">
        <v>173</v>
      </c>
      <c r="F39" s="62" t="s">
        <v>162</v>
      </c>
      <c r="G39" s="9" t="s">
        <v>160</v>
      </c>
      <c r="H39" s="62" t="s">
        <v>175</v>
      </c>
    </row>
    <row r="40" spans="1:8" ht="30.75">
      <c r="A40" s="37"/>
      <c r="B40" s="47" t="s">
        <v>184</v>
      </c>
      <c r="C40" s="60"/>
      <c r="D40" s="20">
        <v>890</v>
      </c>
      <c r="E40" s="62"/>
      <c r="F40" s="62"/>
      <c r="G40" s="9" t="s">
        <v>163</v>
      </c>
      <c r="H40" s="62"/>
    </row>
    <row r="41" spans="1:8" ht="30.75">
      <c r="A41" s="37"/>
      <c r="B41" s="47" t="s">
        <v>184</v>
      </c>
      <c r="C41" s="61"/>
      <c r="D41" s="20">
        <v>890</v>
      </c>
      <c r="E41" s="62"/>
      <c r="F41" s="62"/>
      <c r="G41" s="9" t="s">
        <v>164</v>
      </c>
      <c r="H41" s="62"/>
    </row>
    <row r="42" spans="1:8" ht="15">
      <c r="A42" s="37" t="s">
        <v>195</v>
      </c>
      <c r="B42" s="50" t="s">
        <v>196</v>
      </c>
      <c r="C42" s="46"/>
      <c r="D42" s="20"/>
      <c r="E42" s="9"/>
      <c r="F42" s="9"/>
      <c r="G42" s="9"/>
      <c r="H42" s="9"/>
    </row>
    <row r="43" spans="1:8" ht="30.75">
      <c r="A43" s="37"/>
      <c r="B43" s="47" t="s">
        <v>184</v>
      </c>
      <c r="C43" s="59" t="s">
        <v>172</v>
      </c>
      <c r="D43" s="20">
        <v>520</v>
      </c>
      <c r="E43" s="62" t="s">
        <v>173</v>
      </c>
      <c r="F43" s="62" t="s">
        <v>162</v>
      </c>
      <c r="G43" s="9" t="s">
        <v>160</v>
      </c>
      <c r="H43" s="62" t="s">
        <v>175</v>
      </c>
    </row>
    <row r="44" spans="1:8" ht="30.75">
      <c r="A44" s="37"/>
      <c r="B44" s="47" t="s">
        <v>184</v>
      </c>
      <c r="C44" s="60"/>
      <c r="D44" s="20">
        <v>590</v>
      </c>
      <c r="E44" s="62"/>
      <c r="F44" s="62"/>
      <c r="G44" s="9" t="s">
        <v>163</v>
      </c>
      <c r="H44" s="62"/>
    </row>
    <row r="45" spans="1:8" ht="30.75">
      <c r="A45" s="37"/>
      <c r="B45" s="47" t="s">
        <v>184</v>
      </c>
      <c r="C45" s="61"/>
      <c r="D45" s="20">
        <v>590</v>
      </c>
      <c r="E45" s="62"/>
      <c r="F45" s="62"/>
      <c r="G45" s="9" t="s">
        <v>164</v>
      </c>
      <c r="H45" s="62"/>
    </row>
    <row r="46" spans="1:8" s="42" customFormat="1" ht="15">
      <c r="A46" s="41" t="s">
        <v>85</v>
      </c>
      <c r="B46" s="53" t="s">
        <v>197</v>
      </c>
      <c r="C46" s="38"/>
      <c r="D46" s="52"/>
      <c r="E46" s="38"/>
      <c r="F46" s="38"/>
      <c r="G46" s="41"/>
      <c r="H46" s="41"/>
    </row>
    <row r="47" spans="1:8" s="45" customFormat="1" ht="15">
      <c r="A47" s="9" t="s">
        <v>17</v>
      </c>
      <c r="B47" s="47" t="s">
        <v>181</v>
      </c>
      <c r="C47" s="44"/>
      <c r="D47" s="44"/>
      <c r="E47" s="44"/>
      <c r="F47" s="44"/>
      <c r="G47" s="44"/>
      <c r="H47" s="44"/>
    </row>
    <row r="48" spans="1:8" s="45" customFormat="1" ht="30.75">
      <c r="A48" s="9" t="s">
        <v>208</v>
      </c>
      <c r="B48" s="47" t="s">
        <v>184</v>
      </c>
      <c r="C48" s="59" t="s">
        <v>200</v>
      </c>
      <c r="D48" s="48">
        <v>45</v>
      </c>
      <c r="E48" s="59" t="s">
        <v>173</v>
      </c>
      <c r="F48" s="62" t="s">
        <v>159</v>
      </c>
      <c r="G48" s="9" t="s">
        <v>174</v>
      </c>
      <c r="H48" s="62" t="s">
        <v>161</v>
      </c>
    </row>
    <row r="49" spans="1:8" s="45" customFormat="1" ht="30.75">
      <c r="A49" s="9" t="s">
        <v>209</v>
      </c>
      <c r="B49" s="47" t="s">
        <v>184</v>
      </c>
      <c r="C49" s="60"/>
      <c r="D49" s="48">
        <v>52</v>
      </c>
      <c r="E49" s="60"/>
      <c r="F49" s="62"/>
      <c r="G49" s="9" t="s">
        <v>177</v>
      </c>
      <c r="H49" s="62"/>
    </row>
    <row r="50" spans="1:8" s="45" customFormat="1" ht="30.75">
      <c r="A50" s="9" t="s">
        <v>210</v>
      </c>
      <c r="B50" s="47" t="s">
        <v>184</v>
      </c>
      <c r="C50" s="61"/>
      <c r="D50" s="48">
        <v>52</v>
      </c>
      <c r="E50" s="61"/>
      <c r="F50" s="62"/>
      <c r="G50" s="9" t="s">
        <v>179</v>
      </c>
      <c r="H50" s="62"/>
    </row>
    <row r="51" spans="1:8" s="45" customFormat="1" ht="15">
      <c r="A51" s="9" t="s">
        <v>18</v>
      </c>
      <c r="B51" s="47" t="s">
        <v>204</v>
      </c>
      <c r="C51" s="49"/>
      <c r="D51" s="19"/>
      <c r="E51" s="49"/>
      <c r="F51" s="9"/>
      <c r="G51" s="9"/>
      <c r="H51" s="9"/>
    </row>
    <row r="52" spans="1:8" s="45" customFormat="1" ht="30.75">
      <c r="A52" s="9" t="s">
        <v>211</v>
      </c>
      <c r="B52" s="47" t="s">
        <v>171</v>
      </c>
      <c r="C52" s="59" t="s">
        <v>200</v>
      </c>
      <c r="D52" s="48">
        <v>544</v>
      </c>
      <c r="E52" s="59" t="s">
        <v>173</v>
      </c>
      <c r="F52" s="62" t="s">
        <v>159</v>
      </c>
      <c r="G52" s="9" t="s">
        <v>174</v>
      </c>
      <c r="H52" s="62" t="s">
        <v>161</v>
      </c>
    </row>
    <row r="53" spans="1:8" s="45" customFormat="1" ht="30.75">
      <c r="A53" s="9" t="s">
        <v>212</v>
      </c>
      <c r="B53" s="47" t="s">
        <v>171</v>
      </c>
      <c r="C53" s="60"/>
      <c r="D53" s="48">
        <v>577</v>
      </c>
      <c r="E53" s="60"/>
      <c r="F53" s="62"/>
      <c r="G53" s="9" t="s">
        <v>177</v>
      </c>
      <c r="H53" s="62"/>
    </row>
    <row r="54" spans="1:8" s="45" customFormat="1" ht="30.75">
      <c r="A54" s="9" t="s">
        <v>213</v>
      </c>
      <c r="B54" s="47" t="s">
        <v>171</v>
      </c>
      <c r="C54" s="61"/>
      <c r="D54" s="48">
        <v>608</v>
      </c>
      <c r="E54" s="60"/>
      <c r="F54" s="62"/>
      <c r="G54" s="9" t="s">
        <v>179</v>
      </c>
      <c r="H54" s="62"/>
    </row>
    <row r="55" spans="1:8" s="42" customFormat="1" ht="15">
      <c r="A55" s="38" t="s">
        <v>86</v>
      </c>
      <c r="B55" s="55" t="s">
        <v>214</v>
      </c>
      <c r="C55" s="54"/>
      <c r="D55" s="52"/>
      <c r="E55" s="38"/>
      <c r="F55" s="38"/>
      <c r="G55" s="41"/>
      <c r="H55" s="41"/>
    </row>
    <row r="56" spans="1:8" s="45" customFormat="1" ht="15">
      <c r="A56" s="9" t="s">
        <v>198</v>
      </c>
      <c r="B56" s="47" t="s">
        <v>181</v>
      </c>
      <c r="C56" s="44"/>
      <c r="D56" s="44"/>
      <c r="E56" s="44"/>
      <c r="F56" s="44"/>
      <c r="G56" s="44"/>
      <c r="H56" s="44"/>
    </row>
    <row r="57" spans="1:8" s="45" customFormat="1" ht="31.5" customHeight="1">
      <c r="A57" s="46" t="s">
        <v>199</v>
      </c>
      <c r="B57" s="47" t="s">
        <v>184</v>
      </c>
      <c r="C57" s="59" t="s">
        <v>215</v>
      </c>
      <c r="D57" s="48">
        <v>45</v>
      </c>
      <c r="E57" s="59" t="s">
        <v>173</v>
      </c>
      <c r="F57" s="62" t="s">
        <v>216</v>
      </c>
      <c r="G57" s="9" t="s">
        <v>174</v>
      </c>
      <c r="H57" s="62" t="s">
        <v>175</v>
      </c>
    </row>
    <row r="58" spans="1:8" s="45" customFormat="1" ht="30.75">
      <c r="A58" s="9" t="s">
        <v>201</v>
      </c>
      <c r="B58" s="47" t="s">
        <v>184</v>
      </c>
      <c r="C58" s="60"/>
      <c r="D58" s="48">
        <v>52</v>
      </c>
      <c r="E58" s="60"/>
      <c r="F58" s="62"/>
      <c r="G58" s="9" t="s">
        <v>177</v>
      </c>
      <c r="H58" s="62"/>
    </row>
    <row r="59" spans="1:8" s="45" customFormat="1" ht="30.75">
      <c r="A59" s="56" t="s">
        <v>202</v>
      </c>
      <c r="B59" s="47" t="s">
        <v>184</v>
      </c>
      <c r="C59" s="61"/>
      <c r="D59" s="48">
        <v>52</v>
      </c>
      <c r="E59" s="61"/>
      <c r="F59" s="62"/>
      <c r="G59" s="9" t="s">
        <v>179</v>
      </c>
      <c r="H59" s="62"/>
    </row>
    <row r="60" spans="1:8" s="45" customFormat="1" ht="15">
      <c r="A60" s="9" t="s">
        <v>203</v>
      </c>
      <c r="B60" s="47" t="s">
        <v>204</v>
      </c>
      <c r="C60" s="49"/>
      <c r="D60" s="19"/>
      <c r="E60" s="49"/>
      <c r="F60" s="9"/>
      <c r="G60" s="9"/>
      <c r="H60" s="9"/>
    </row>
    <row r="61" spans="1:8" s="45" customFormat="1" ht="30.75" customHeight="1">
      <c r="A61" s="9" t="s">
        <v>205</v>
      </c>
      <c r="B61" s="47" t="s">
        <v>171</v>
      </c>
      <c r="C61" s="59" t="s">
        <v>215</v>
      </c>
      <c r="D61" s="48">
        <v>544</v>
      </c>
      <c r="E61" s="59" t="s">
        <v>173</v>
      </c>
      <c r="F61" s="62" t="s">
        <v>216</v>
      </c>
      <c r="G61" s="9" t="s">
        <v>174</v>
      </c>
      <c r="H61" s="62" t="s">
        <v>175</v>
      </c>
    </row>
    <row r="62" spans="1:8" s="45" customFormat="1" ht="30.75">
      <c r="A62" s="9" t="s">
        <v>206</v>
      </c>
      <c r="B62" s="47" t="s">
        <v>171</v>
      </c>
      <c r="C62" s="60"/>
      <c r="D62" s="48">
        <v>577</v>
      </c>
      <c r="E62" s="60"/>
      <c r="F62" s="62"/>
      <c r="G62" s="9" t="s">
        <v>177</v>
      </c>
      <c r="H62" s="62"/>
    </row>
    <row r="63" spans="1:8" s="45" customFormat="1" ht="30.75">
      <c r="A63" s="9" t="s">
        <v>207</v>
      </c>
      <c r="B63" s="47" t="s">
        <v>171</v>
      </c>
      <c r="C63" s="61"/>
      <c r="D63" s="48">
        <v>608</v>
      </c>
      <c r="E63" s="61"/>
      <c r="F63" s="62"/>
      <c r="G63" s="9" t="s">
        <v>179</v>
      </c>
      <c r="H63" s="62"/>
    </row>
  </sheetData>
  <sheetProtection/>
  <mergeCells count="52">
    <mergeCell ref="A6:H6"/>
    <mergeCell ref="D7:E7"/>
    <mergeCell ref="D8:E8"/>
    <mergeCell ref="D9:E9"/>
    <mergeCell ref="C14:C16"/>
    <mergeCell ref="E14:E16"/>
    <mergeCell ref="F14:F16"/>
    <mergeCell ref="H14:H16"/>
    <mergeCell ref="H19:H21"/>
    <mergeCell ref="C19:C21"/>
    <mergeCell ref="E19:E21"/>
    <mergeCell ref="F19:F21"/>
    <mergeCell ref="C23:C25"/>
    <mergeCell ref="E23:E25"/>
    <mergeCell ref="F23:F25"/>
    <mergeCell ref="H23:H25"/>
    <mergeCell ref="C27:C29"/>
    <mergeCell ref="E27:E29"/>
    <mergeCell ref="F27:F29"/>
    <mergeCell ref="H27:H29"/>
    <mergeCell ref="C31:C33"/>
    <mergeCell ref="E31:E33"/>
    <mergeCell ref="F31:F33"/>
    <mergeCell ref="H31:H33"/>
    <mergeCell ref="C35:C37"/>
    <mergeCell ref="E35:E37"/>
    <mergeCell ref="F35:F37"/>
    <mergeCell ref="H35:H37"/>
    <mergeCell ref="C39:C41"/>
    <mergeCell ref="E39:E41"/>
    <mergeCell ref="F39:F41"/>
    <mergeCell ref="H39:H41"/>
    <mergeCell ref="F57:F59"/>
    <mergeCell ref="H57:H59"/>
    <mergeCell ref="C43:C45"/>
    <mergeCell ref="E43:E45"/>
    <mergeCell ref="F43:F45"/>
    <mergeCell ref="H43:H45"/>
    <mergeCell ref="C48:C50"/>
    <mergeCell ref="E48:E50"/>
    <mergeCell ref="F48:F50"/>
    <mergeCell ref="H48:H50"/>
    <mergeCell ref="C61:C63"/>
    <mergeCell ref="E61:E63"/>
    <mergeCell ref="F61:F63"/>
    <mergeCell ref="H61:H63"/>
    <mergeCell ref="C52:C54"/>
    <mergeCell ref="E52:E54"/>
    <mergeCell ref="F52:F54"/>
    <mergeCell ref="H52:H54"/>
    <mergeCell ref="C57:C59"/>
    <mergeCell ref="E57:E59"/>
  </mergeCells>
  <printOptions/>
  <pageMargins left="0.4330708661417323" right="0.35433070866141736" top="0.16" bottom="0.16" header="0.16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3">
      <selection activeCell="G27" sqref="G27"/>
    </sheetView>
  </sheetViews>
  <sheetFormatPr defaultColWidth="9.125" defaultRowHeight="12.75" outlineLevelCol="1"/>
  <cols>
    <col min="1" max="1" width="5.875" style="2" customWidth="1"/>
    <col min="2" max="2" width="53.50390625" style="2" customWidth="1"/>
    <col min="3" max="3" width="12.125" style="2" customWidth="1"/>
    <col min="4" max="4" width="14.125" style="24" customWidth="1"/>
    <col min="5" max="5" width="16.50390625" style="2" hidden="1" customWidth="1" outlineLevel="1"/>
    <col min="6" max="6" width="9.125" style="2" customWidth="1" collapsed="1"/>
    <col min="7" max="16384" width="9.125" style="2" customWidth="1"/>
  </cols>
  <sheetData>
    <row r="1" ht="12.75" customHeight="1">
      <c r="D1" s="31" t="s">
        <v>60</v>
      </c>
    </row>
    <row r="2" ht="12.75" customHeight="1">
      <c r="D2" s="31" t="s">
        <v>134</v>
      </c>
    </row>
    <row r="3" ht="12.75" customHeight="1">
      <c r="D3" s="31" t="s">
        <v>144</v>
      </c>
    </row>
    <row r="4" ht="10.5" customHeight="1">
      <c r="D4" s="31"/>
    </row>
    <row r="5" spans="1:4" ht="12.75" customHeight="1">
      <c r="A5" s="67" t="s">
        <v>143</v>
      </c>
      <c r="B5" s="67"/>
      <c r="C5" s="67"/>
      <c r="D5" s="67"/>
    </row>
    <row r="6" spans="1:4" ht="14.25" customHeight="1">
      <c r="A6" s="67" t="s">
        <v>142</v>
      </c>
      <c r="B6" s="67"/>
      <c r="C6" s="67"/>
      <c r="D6" s="67"/>
    </row>
    <row r="7" spans="1:4" ht="14.25" customHeight="1">
      <c r="A7" s="68" t="s">
        <v>109</v>
      </c>
      <c r="B7" s="68"/>
      <c r="C7" s="68"/>
      <c r="D7" s="68"/>
    </row>
    <row r="8" spans="1:4" ht="9.75" customHeight="1">
      <c r="A8" s="4"/>
      <c r="B8" s="3"/>
      <c r="C8" s="3"/>
      <c r="D8" s="32"/>
    </row>
    <row r="9" spans="1:4" ht="30.75" customHeight="1">
      <c r="A9" s="4"/>
      <c r="B9" s="4" t="s">
        <v>6</v>
      </c>
      <c r="C9" s="67" t="s">
        <v>145</v>
      </c>
      <c r="D9" s="67"/>
    </row>
    <row r="10" spans="1:4" ht="14.25" customHeight="1">
      <c r="A10" s="4"/>
      <c r="B10" s="4" t="s">
        <v>7</v>
      </c>
      <c r="C10" s="67" t="s">
        <v>100</v>
      </c>
      <c r="D10" s="67"/>
    </row>
    <row r="11" spans="1:4" ht="35.25" customHeight="1">
      <c r="A11" s="4"/>
      <c r="B11" s="4" t="s">
        <v>8</v>
      </c>
      <c r="C11" s="67" t="s">
        <v>146</v>
      </c>
      <c r="D11" s="67"/>
    </row>
    <row r="12" spans="1:4" ht="28.5" customHeight="1">
      <c r="A12" s="4"/>
      <c r="B12" s="4" t="s">
        <v>9</v>
      </c>
      <c r="C12" s="67" t="s">
        <v>165</v>
      </c>
      <c r="D12" s="67"/>
    </row>
    <row r="13" spans="1:4" ht="16.5" customHeight="1">
      <c r="A13" s="4"/>
      <c r="B13" s="4" t="s">
        <v>10</v>
      </c>
      <c r="C13" s="67" t="s">
        <v>147</v>
      </c>
      <c r="D13" s="67"/>
    </row>
    <row r="14" spans="1:4" ht="16.5" customHeight="1">
      <c r="A14" s="4"/>
      <c r="B14" s="4" t="s">
        <v>102</v>
      </c>
      <c r="C14" s="67" t="s">
        <v>148</v>
      </c>
      <c r="D14" s="67"/>
    </row>
    <row r="15" spans="1:4" ht="14.25" customHeight="1">
      <c r="A15" s="4"/>
      <c r="B15" s="4" t="s">
        <v>11</v>
      </c>
      <c r="C15" s="67" t="s">
        <v>100</v>
      </c>
      <c r="D15" s="67"/>
    </row>
    <row r="16" spans="1:4" ht="30.75">
      <c r="A16" s="4"/>
      <c r="B16" s="4" t="s">
        <v>101</v>
      </c>
      <c r="C16" s="66" t="s">
        <v>166</v>
      </c>
      <c r="D16" s="66"/>
    </row>
    <row r="17" spans="1:4" ht="9" customHeight="1">
      <c r="A17" s="4"/>
      <c r="B17" s="4"/>
      <c r="C17" s="4"/>
      <c r="D17" s="33"/>
    </row>
    <row r="18" spans="1:4" ht="30.75">
      <c r="A18" s="11" t="s">
        <v>12</v>
      </c>
      <c r="B18" s="11" t="s">
        <v>13</v>
      </c>
      <c r="C18" s="11" t="s">
        <v>14</v>
      </c>
      <c r="D18" s="30" t="s">
        <v>15</v>
      </c>
    </row>
    <row r="19" spans="1:4" ht="15">
      <c r="A19" s="13" t="s">
        <v>84</v>
      </c>
      <c r="B19" s="10" t="s">
        <v>19</v>
      </c>
      <c r="C19" s="11" t="s">
        <v>20</v>
      </c>
      <c r="D19" s="25">
        <f>123815426/1000</f>
        <v>123815.426</v>
      </c>
    </row>
    <row r="20" spans="1:4" ht="30.75">
      <c r="A20" s="13" t="s">
        <v>85</v>
      </c>
      <c r="B20" s="10" t="s">
        <v>3</v>
      </c>
      <c r="C20" s="11" t="s">
        <v>20</v>
      </c>
      <c r="D20" s="25">
        <f>D22+D36+D39+D40+D41+D42+D43+D44+D45+D47+D49+D50</f>
        <v>122310.68758278992</v>
      </c>
    </row>
    <row r="21" spans="1:4" ht="15" customHeight="1">
      <c r="A21" s="14" t="s">
        <v>17</v>
      </c>
      <c r="B21" s="10" t="s">
        <v>22</v>
      </c>
      <c r="C21" s="11" t="s">
        <v>20</v>
      </c>
      <c r="D21" s="23">
        <v>0</v>
      </c>
    </row>
    <row r="22" spans="1:4" ht="15">
      <c r="A22" s="14" t="s">
        <v>18</v>
      </c>
      <c r="B22" s="10" t="s">
        <v>113</v>
      </c>
      <c r="C22" s="11" t="s">
        <v>20</v>
      </c>
      <c r="D22" s="25">
        <f>53558.45/E67*D67</f>
        <v>46568.2163936756</v>
      </c>
    </row>
    <row r="23" spans="1:4" ht="15">
      <c r="A23" s="13"/>
      <c r="B23" s="10" t="s">
        <v>112</v>
      </c>
      <c r="C23" s="11"/>
      <c r="D23" s="23"/>
    </row>
    <row r="24" spans="1:4" ht="18">
      <c r="A24" s="13"/>
      <c r="B24" s="10" t="s">
        <v>217</v>
      </c>
      <c r="C24" s="11" t="s">
        <v>111</v>
      </c>
      <c r="D24" s="25">
        <f>(282.47+53.8)/E$67*D$67*1000</f>
        <v>292381.39129682234</v>
      </c>
    </row>
    <row r="25" spans="1:4" ht="18">
      <c r="A25" s="13"/>
      <c r="B25" s="10" t="s">
        <v>114</v>
      </c>
      <c r="C25" s="11" t="s">
        <v>110</v>
      </c>
      <c r="D25" s="58">
        <f>((666410+143327)/E67*D67)/D24</f>
        <v>2.4079965503910543</v>
      </c>
    </row>
    <row r="26" spans="1:4" ht="15">
      <c r="A26" s="13"/>
      <c r="B26" s="10" t="s">
        <v>115</v>
      </c>
      <c r="C26" s="11" t="s">
        <v>16</v>
      </c>
      <c r="D26" s="23"/>
    </row>
    <row r="27" spans="1:4" ht="15">
      <c r="A27" s="13"/>
      <c r="B27" s="10" t="s">
        <v>149</v>
      </c>
      <c r="C27" s="11" t="s">
        <v>152</v>
      </c>
      <c r="D27" s="26">
        <f>(860.95+215.24)/E67*D67</f>
        <v>935.7300071363107</v>
      </c>
    </row>
    <row r="28" spans="1:4" ht="15">
      <c r="A28" s="13"/>
      <c r="B28" s="10" t="s">
        <v>114</v>
      </c>
      <c r="C28" s="11" t="s">
        <v>153</v>
      </c>
      <c r="D28" s="25">
        <f>((25423525.86+6680031.42)/E67*D67)/D27</f>
        <v>29830.752264934632</v>
      </c>
    </row>
    <row r="29" spans="1:4" ht="15">
      <c r="A29" s="13"/>
      <c r="B29" s="10" t="s">
        <v>115</v>
      </c>
      <c r="C29" s="11" t="s">
        <v>16</v>
      </c>
      <c r="D29" s="23"/>
    </row>
    <row r="30" spans="1:4" ht="15">
      <c r="A30" s="13"/>
      <c r="B30" s="10" t="s">
        <v>151</v>
      </c>
      <c r="C30" s="11" t="s">
        <v>152</v>
      </c>
      <c r="D30" s="26">
        <f>225.66/E$67*D$67</f>
        <v>196.207763880337</v>
      </c>
    </row>
    <row r="31" spans="1:4" ht="15">
      <c r="A31" s="13"/>
      <c r="B31" s="10" t="s">
        <v>114</v>
      </c>
      <c r="C31" s="11" t="s">
        <v>153</v>
      </c>
      <c r="D31" s="25">
        <v>7137.86</v>
      </c>
    </row>
    <row r="32" spans="1:4" ht="15">
      <c r="A32" s="13"/>
      <c r="B32" s="10" t="s">
        <v>115</v>
      </c>
      <c r="C32" s="11" t="s">
        <v>16</v>
      </c>
      <c r="D32" s="23"/>
    </row>
    <row r="33" spans="1:4" ht="15">
      <c r="A33" s="13"/>
      <c r="B33" s="10" t="s">
        <v>150</v>
      </c>
      <c r="C33" s="11" t="s">
        <v>152</v>
      </c>
      <c r="D33" s="26">
        <f>(3144.01+786)/E$67*D$67</f>
        <v>3417.0808921712455</v>
      </c>
    </row>
    <row r="34" spans="1:4" ht="15">
      <c r="A34" s="13"/>
      <c r="B34" s="10" t="s">
        <v>114</v>
      </c>
      <c r="C34" s="11" t="s">
        <v>153</v>
      </c>
      <c r="D34" s="25">
        <f>((15073789.16+3960638.1)/E67*D67)/D33</f>
        <v>4843.353390958293</v>
      </c>
    </row>
    <row r="35" spans="1:4" ht="15">
      <c r="A35" s="13"/>
      <c r="B35" s="10" t="s">
        <v>115</v>
      </c>
      <c r="C35" s="11" t="s">
        <v>16</v>
      </c>
      <c r="D35" s="23"/>
    </row>
    <row r="36" spans="1:4" ht="46.5">
      <c r="A36" s="13" t="s">
        <v>21</v>
      </c>
      <c r="B36" s="10" t="s">
        <v>4</v>
      </c>
      <c r="C36" s="11" t="s">
        <v>20</v>
      </c>
      <c r="D36" s="26">
        <f>D37*D38</f>
        <v>11.201388728696292</v>
      </c>
    </row>
    <row r="37" spans="1:4" ht="15">
      <c r="A37" s="13"/>
      <c r="B37" s="10" t="s">
        <v>116</v>
      </c>
      <c r="C37" s="11" t="s">
        <v>23</v>
      </c>
      <c r="D37" s="26">
        <v>4.28</v>
      </c>
    </row>
    <row r="38" spans="1:4" ht="15">
      <c r="A38" s="13"/>
      <c r="B38" s="10" t="s">
        <v>117</v>
      </c>
      <c r="C38" s="11" t="s">
        <v>24</v>
      </c>
      <c r="D38" s="26">
        <f>3.01/E$67*D$67</f>
        <v>2.6171468992281057</v>
      </c>
    </row>
    <row r="39" spans="1:4" ht="33.75" customHeight="1">
      <c r="A39" s="13" t="s">
        <v>30</v>
      </c>
      <c r="B39" s="10" t="s">
        <v>25</v>
      </c>
      <c r="C39" s="11" t="s">
        <v>20</v>
      </c>
      <c r="D39" s="25">
        <f>14690/1000/E67*D67</f>
        <v>12.772720249056768</v>
      </c>
    </row>
    <row r="40" spans="1:4" ht="33" customHeight="1">
      <c r="A40" s="13" t="s">
        <v>32</v>
      </c>
      <c r="B40" s="10" t="s">
        <v>26</v>
      </c>
      <c r="C40" s="11" t="s">
        <v>20</v>
      </c>
      <c r="D40" s="23">
        <v>0</v>
      </c>
    </row>
    <row r="41" spans="1:4" ht="30.75">
      <c r="A41" s="13" t="s">
        <v>34</v>
      </c>
      <c r="B41" s="15" t="s">
        <v>87</v>
      </c>
      <c r="C41" s="11" t="s">
        <v>20</v>
      </c>
      <c r="D41" s="25">
        <f>32091890/1000/E67*D67</f>
        <v>27903.3855162357</v>
      </c>
    </row>
    <row r="42" spans="1:4" ht="30.75">
      <c r="A42" s="13" t="s">
        <v>35</v>
      </c>
      <c r="B42" s="15" t="s">
        <v>88</v>
      </c>
      <c r="C42" s="11" t="s">
        <v>20</v>
      </c>
      <c r="D42" s="25">
        <f>9691751/1000/E67*D67</f>
        <v>8426.822617189666</v>
      </c>
    </row>
    <row r="43" spans="1:4" ht="30.75">
      <c r="A43" s="13" t="s">
        <v>36</v>
      </c>
      <c r="B43" s="15" t="s">
        <v>89</v>
      </c>
      <c r="C43" s="11" t="s">
        <v>20</v>
      </c>
      <c r="D43" s="25">
        <f>592549/1000/E67*D67</f>
        <v>515.2118863756527</v>
      </c>
    </row>
    <row r="44" spans="1:4" ht="46.5">
      <c r="A44" s="13" t="s">
        <v>39</v>
      </c>
      <c r="B44" s="10" t="s">
        <v>27</v>
      </c>
      <c r="C44" s="11" t="s">
        <v>20</v>
      </c>
      <c r="D44" s="25">
        <f>2198720/1000/E67*D67</f>
        <v>1911.7519037444586</v>
      </c>
    </row>
    <row r="45" spans="1:4" ht="15">
      <c r="A45" s="13" t="s">
        <v>41</v>
      </c>
      <c r="B45" s="10" t="s">
        <v>98</v>
      </c>
      <c r="C45" s="11" t="s">
        <v>20</v>
      </c>
      <c r="D45" s="27">
        <f>(620.348+6626.311+1270.905+14947.20726)/E$67*D$67+33.212</f>
        <v>20435.45563594876</v>
      </c>
    </row>
    <row r="46" spans="1:4" ht="30.75">
      <c r="A46" s="13"/>
      <c r="B46" s="10" t="s">
        <v>90</v>
      </c>
      <c r="C46" s="11" t="s">
        <v>20</v>
      </c>
      <c r="D46" s="34">
        <f>(6626.311*0.4)/E$67*D$67</f>
        <v>2304.5886095642645</v>
      </c>
    </row>
    <row r="47" spans="1:4" ht="15">
      <c r="A47" s="13" t="s">
        <v>43</v>
      </c>
      <c r="B47" s="10" t="s">
        <v>99</v>
      </c>
      <c r="C47" s="11" t="s">
        <v>20</v>
      </c>
      <c r="D47" s="27">
        <f>13437.231</f>
        <v>13437.231</v>
      </c>
    </row>
    <row r="48" spans="1:4" ht="30.75">
      <c r="A48" s="13"/>
      <c r="B48" s="10" t="s">
        <v>90</v>
      </c>
      <c r="C48" s="11" t="s">
        <v>20</v>
      </c>
      <c r="D48" s="34">
        <f>D47*0.48</f>
        <v>6449.8708799999995</v>
      </c>
    </row>
    <row r="49" spans="1:4" ht="32.25" customHeight="1">
      <c r="A49" s="13" t="s">
        <v>44</v>
      </c>
      <c r="B49" s="15" t="s">
        <v>28</v>
      </c>
      <c r="C49" s="11" t="s">
        <v>20</v>
      </c>
      <c r="D49" s="27">
        <f>(1335.959+2216.307)/E$67*D$67</f>
        <v>3088.6385206423342</v>
      </c>
    </row>
    <row r="50" spans="1:4" ht="64.5" customHeight="1">
      <c r="A50" s="16" t="s">
        <v>45</v>
      </c>
      <c r="B50" s="15" t="s">
        <v>29</v>
      </c>
      <c r="C50" s="11" t="s">
        <v>20</v>
      </c>
      <c r="D50" s="34"/>
    </row>
    <row r="51" spans="1:4" ht="15">
      <c r="A51" s="16" t="s">
        <v>156</v>
      </c>
      <c r="B51" s="15" t="s">
        <v>157</v>
      </c>
      <c r="C51" s="11" t="s">
        <v>20</v>
      </c>
      <c r="D51" s="34">
        <f>642.053</f>
        <v>642.053</v>
      </c>
    </row>
    <row r="52" spans="1:5" ht="30.75">
      <c r="A52" s="13" t="s">
        <v>86</v>
      </c>
      <c r="B52" s="10" t="s">
        <v>31</v>
      </c>
      <c r="C52" s="11" t="s">
        <v>20</v>
      </c>
      <c r="D52" s="25">
        <f>D19-D20-D51</f>
        <v>862.6854172100865</v>
      </c>
      <c r="E52" s="22"/>
    </row>
    <row r="53" spans="1:4" ht="30.75">
      <c r="A53" s="13" t="s">
        <v>91</v>
      </c>
      <c r="B53" s="10" t="s">
        <v>103</v>
      </c>
      <c r="C53" s="11" t="s">
        <v>20</v>
      </c>
      <c r="D53" s="25">
        <f>D52-D52*0.2</f>
        <v>690.1483337680692</v>
      </c>
    </row>
    <row r="54" spans="1:4" ht="46.5">
      <c r="A54" s="13" t="s">
        <v>59</v>
      </c>
      <c r="B54" s="10" t="s">
        <v>33</v>
      </c>
      <c r="C54" s="11" t="s">
        <v>20</v>
      </c>
      <c r="D54" s="23"/>
    </row>
    <row r="55" spans="1:4" ht="15">
      <c r="A55" s="15" t="s">
        <v>92</v>
      </c>
      <c r="B55" s="10" t="s">
        <v>93</v>
      </c>
      <c r="C55" s="11" t="s">
        <v>20</v>
      </c>
      <c r="D55" s="28"/>
    </row>
    <row r="56" spans="1:4" ht="15">
      <c r="A56" s="15" t="s">
        <v>61</v>
      </c>
      <c r="B56" s="10" t="s">
        <v>104</v>
      </c>
      <c r="C56" s="11" t="s">
        <v>20</v>
      </c>
      <c r="D56" s="28">
        <f>53844021.42/1000</f>
        <v>53844.021420000005</v>
      </c>
    </row>
    <row r="57" spans="1:4" ht="15">
      <c r="A57" s="15" t="s">
        <v>62</v>
      </c>
      <c r="B57" s="10" t="s">
        <v>105</v>
      </c>
      <c r="C57" s="11" t="s">
        <v>20</v>
      </c>
      <c r="D57" s="23"/>
    </row>
    <row r="58" spans="1:4" ht="15">
      <c r="A58" s="15" t="s">
        <v>63</v>
      </c>
      <c r="B58" s="10" t="s">
        <v>106</v>
      </c>
      <c r="C58" s="11" t="s">
        <v>20</v>
      </c>
      <c r="D58" s="23"/>
    </row>
    <row r="59" spans="1:4" ht="15">
      <c r="A59" s="15" t="s">
        <v>64</v>
      </c>
      <c r="B59" s="10" t="s">
        <v>107</v>
      </c>
      <c r="C59" s="11" t="s">
        <v>20</v>
      </c>
      <c r="D59" s="28">
        <f>D56+D57-D58</f>
        <v>53844.021420000005</v>
      </c>
    </row>
    <row r="60" spans="1:4" ht="15">
      <c r="A60" s="13" t="s">
        <v>94</v>
      </c>
      <c r="B60" s="10" t="s">
        <v>37</v>
      </c>
      <c r="C60" s="11" t="s">
        <v>38</v>
      </c>
      <c r="D60" s="23"/>
    </row>
    <row r="61" spans="1:4" ht="15">
      <c r="A61" s="13" t="s">
        <v>95</v>
      </c>
      <c r="B61" s="10" t="s">
        <v>40</v>
      </c>
      <c r="C61" s="11" t="s">
        <v>38</v>
      </c>
      <c r="D61" s="23"/>
    </row>
    <row r="62" spans="1:4" ht="15">
      <c r="A62" s="13" t="s">
        <v>96</v>
      </c>
      <c r="B62" s="10" t="s">
        <v>78</v>
      </c>
      <c r="C62" s="12" t="s">
        <v>42</v>
      </c>
      <c r="D62" s="58">
        <f>24861.47/1000</f>
        <v>24.86147</v>
      </c>
    </row>
    <row r="63" spans="1:4" ht="15">
      <c r="A63" s="13" t="s">
        <v>118</v>
      </c>
      <c r="B63" s="10" t="s">
        <v>79</v>
      </c>
      <c r="C63" s="12" t="s">
        <v>42</v>
      </c>
      <c r="D63" s="25">
        <v>0</v>
      </c>
    </row>
    <row r="64" spans="1:4" ht="15">
      <c r="A64" s="13" t="s">
        <v>119</v>
      </c>
      <c r="B64" s="10" t="s">
        <v>80</v>
      </c>
      <c r="C64" s="12" t="s">
        <v>42</v>
      </c>
      <c r="D64" s="58">
        <f>23121.21/1000</f>
        <v>23.121209999999998</v>
      </c>
    </row>
    <row r="65" spans="1:4" ht="29.25" customHeight="1">
      <c r="A65" s="13" t="s">
        <v>120</v>
      </c>
      <c r="B65" s="10" t="s">
        <v>77</v>
      </c>
      <c r="C65" s="12" t="s">
        <v>42</v>
      </c>
      <c r="D65" s="58">
        <f>1975.84/1000</f>
        <v>1.9758399999999998</v>
      </c>
    </row>
    <row r="66" spans="1:4" ht="30.75">
      <c r="A66" s="13" t="s">
        <v>121</v>
      </c>
      <c r="B66" s="10" t="s">
        <v>0</v>
      </c>
      <c r="C66" s="12" t="s">
        <v>46</v>
      </c>
      <c r="D66" s="25">
        <f>D65/D64*100</f>
        <v>8.54557352318499</v>
      </c>
    </row>
    <row r="67" spans="1:5" ht="30.75">
      <c r="A67" s="13" t="s">
        <v>122</v>
      </c>
      <c r="B67" s="10" t="s">
        <v>123</v>
      </c>
      <c r="C67" s="12" t="s">
        <v>42</v>
      </c>
      <c r="D67" s="58">
        <f>18385.57/1000</f>
        <v>18.38557</v>
      </c>
      <c r="E67" s="2">
        <v>21.14538</v>
      </c>
    </row>
    <row r="68" spans="1:4" ht="15">
      <c r="A68" s="13"/>
      <c r="B68" s="10" t="s">
        <v>81</v>
      </c>
      <c r="C68" s="12" t="s">
        <v>42</v>
      </c>
      <c r="D68" s="58">
        <v>0</v>
      </c>
    </row>
    <row r="69" spans="1:4" ht="30.75">
      <c r="A69" s="13"/>
      <c r="B69" s="10" t="s">
        <v>82</v>
      </c>
      <c r="C69" s="12" t="s">
        <v>42</v>
      </c>
      <c r="D69" s="58">
        <f>18385.57/1000</f>
        <v>18.38557</v>
      </c>
    </row>
    <row r="70" spans="1:4" ht="30.75">
      <c r="A70" s="13" t="s">
        <v>124</v>
      </c>
      <c r="B70" s="10" t="s">
        <v>47</v>
      </c>
      <c r="C70" s="11" t="s">
        <v>48</v>
      </c>
      <c r="D70" s="23">
        <v>9</v>
      </c>
    </row>
    <row r="71" spans="1:4" ht="30.75">
      <c r="A71" s="13" t="s">
        <v>125</v>
      </c>
      <c r="B71" s="10" t="s">
        <v>49</v>
      </c>
      <c r="C71" s="11" t="s">
        <v>48</v>
      </c>
      <c r="D71" s="23">
        <v>0</v>
      </c>
    </row>
    <row r="72" spans="1:4" ht="15">
      <c r="A72" s="13" t="s">
        <v>126</v>
      </c>
      <c r="B72" s="10" t="s">
        <v>83</v>
      </c>
      <c r="C72" s="11" t="s">
        <v>50</v>
      </c>
      <c r="D72" s="23">
        <v>14</v>
      </c>
    </row>
    <row r="73" spans="1:4" ht="15">
      <c r="A73" s="13" t="s">
        <v>127</v>
      </c>
      <c r="B73" s="10" t="s">
        <v>51</v>
      </c>
      <c r="C73" s="11" t="s">
        <v>50</v>
      </c>
      <c r="D73" s="23">
        <v>0</v>
      </c>
    </row>
    <row r="74" spans="1:4" ht="30.75">
      <c r="A74" s="13" t="s">
        <v>128</v>
      </c>
      <c r="B74" s="10" t="s">
        <v>52</v>
      </c>
      <c r="C74" s="11" t="s">
        <v>53</v>
      </c>
      <c r="D74" s="23">
        <v>93</v>
      </c>
    </row>
    <row r="75" spans="1:4" ht="30.75">
      <c r="A75" s="13" t="s">
        <v>129</v>
      </c>
      <c r="B75" s="10" t="s">
        <v>54</v>
      </c>
      <c r="C75" s="11" t="s">
        <v>130</v>
      </c>
      <c r="D75" s="25">
        <v>190</v>
      </c>
    </row>
    <row r="76" spans="1:4" ht="30.75">
      <c r="A76" s="13" t="s">
        <v>131</v>
      </c>
      <c r="B76" s="10" t="s">
        <v>55</v>
      </c>
      <c r="C76" s="11" t="s">
        <v>56</v>
      </c>
      <c r="D76" s="58">
        <f>21.32/1000</f>
        <v>0.02132</v>
      </c>
    </row>
    <row r="77" spans="1:4" ht="30.75">
      <c r="A77" s="13" t="s">
        <v>132</v>
      </c>
      <c r="B77" s="10" t="s">
        <v>57</v>
      </c>
      <c r="C77" s="11" t="s">
        <v>58</v>
      </c>
      <c r="D77" s="57">
        <v>0.02</v>
      </c>
    </row>
    <row r="78" ht="15">
      <c r="A78" s="1"/>
    </row>
  </sheetData>
  <sheetProtection/>
  <mergeCells count="11">
    <mergeCell ref="A6:D6"/>
    <mergeCell ref="A7:D7"/>
    <mergeCell ref="A5:D5"/>
    <mergeCell ref="C13:D13"/>
    <mergeCell ref="C16:D16"/>
    <mergeCell ref="C9:D9"/>
    <mergeCell ref="C10:D10"/>
    <mergeCell ref="C11:D11"/>
    <mergeCell ref="C12:D12"/>
    <mergeCell ref="C14:D14"/>
    <mergeCell ref="C15:D15"/>
  </mergeCells>
  <printOptions/>
  <pageMargins left="0.5905511811023623" right="0" top="0.5905511811023623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E59"/>
  <sheetViews>
    <sheetView zoomScalePageLayoutView="0" workbookViewId="0" topLeftCell="A49">
      <selection activeCell="B58" sqref="B58"/>
    </sheetView>
  </sheetViews>
  <sheetFormatPr defaultColWidth="9.125" defaultRowHeight="12.75" outlineLevelCol="1"/>
  <cols>
    <col min="1" max="1" width="5.50390625" style="2" customWidth="1"/>
    <col min="2" max="2" width="53.125" style="2" customWidth="1"/>
    <col min="3" max="3" width="11.625" style="2" customWidth="1"/>
    <col min="4" max="4" width="11.875" style="2" customWidth="1"/>
    <col min="5" max="5" width="9.125" style="2" hidden="1" customWidth="1" outlineLevel="1"/>
    <col min="6" max="6" width="9.125" style="2" customWidth="1" collapsed="1"/>
    <col min="7" max="16384" width="9.125" style="2" customWidth="1"/>
  </cols>
  <sheetData>
    <row r="1" ht="13.5" customHeight="1">
      <c r="D1" s="17" t="s">
        <v>97</v>
      </c>
    </row>
    <row r="2" ht="13.5" customHeight="1">
      <c r="D2" s="17" t="s">
        <v>134</v>
      </c>
    </row>
    <row r="3" ht="13.5" customHeight="1">
      <c r="D3" s="17" t="s">
        <v>144</v>
      </c>
    </row>
    <row r="4" ht="13.5" customHeight="1">
      <c r="D4" s="17"/>
    </row>
    <row r="5" spans="1:4" ht="13.5" customHeight="1">
      <c r="A5" s="67" t="s">
        <v>143</v>
      </c>
      <c r="B5" s="67"/>
      <c r="C5" s="67"/>
      <c r="D5" s="67"/>
    </row>
    <row r="6" spans="1:4" ht="15">
      <c r="A6" s="67" t="s">
        <v>142</v>
      </c>
      <c r="B6" s="67"/>
      <c r="C6" s="67"/>
      <c r="D6" s="67"/>
    </row>
    <row r="7" spans="1:4" ht="12.75" customHeight="1">
      <c r="A7" s="68" t="s">
        <v>108</v>
      </c>
      <c r="B7" s="68"/>
      <c r="C7" s="68"/>
      <c r="D7" s="68"/>
    </row>
    <row r="8" spans="1:4" ht="15">
      <c r="A8" s="4"/>
      <c r="B8" s="3"/>
      <c r="C8" s="3"/>
      <c r="D8" s="3"/>
    </row>
    <row r="9" spans="1:4" ht="29.25" customHeight="1">
      <c r="A9" s="4"/>
      <c r="B9" s="4" t="s">
        <v>6</v>
      </c>
      <c r="C9" s="70" t="s">
        <v>145</v>
      </c>
      <c r="D9" s="70"/>
    </row>
    <row r="10" spans="1:4" ht="14.25" customHeight="1">
      <c r="A10" s="4"/>
      <c r="B10" s="4" t="s">
        <v>7</v>
      </c>
      <c r="C10" s="67" t="s">
        <v>100</v>
      </c>
      <c r="D10" s="67"/>
    </row>
    <row r="11" spans="1:4" ht="28.5" customHeight="1">
      <c r="A11" s="4"/>
      <c r="B11" s="4" t="s">
        <v>8</v>
      </c>
      <c r="C11" s="70" t="s">
        <v>146</v>
      </c>
      <c r="D11" s="70"/>
    </row>
    <row r="12" spans="1:4" ht="29.25" customHeight="1">
      <c r="A12" s="4"/>
      <c r="B12" s="4" t="s">
        <v>9</v>
      </c>
      <c r="C12" s="69" t="s">
        <v>165</v>
      </c>
      <c r="D12" s="69"/>
    </row>
    <row r="13" spans="1:4" ht="14.25" customHeight="1">
      <c r="A13" s="4"/>
      <c r="B13" s="4" t="s">
        <v>10</v>
      </c>
      <c r="C13" s="69" t="s">
        <v>147</v>
      </c>
      <c r="D13" s="69"/>
    </row>
    <row r="14" spans="1:4" ht="14.25" customHeight="1">
      <c r="A14" s="4"/>
      <c r="B14" s="4" t="s">
        <v>102</v>
      </c>
      <c r="C14" s="69" t="s">
        <v>148</v>
      </c>
      <c r="D14" s="69"/>
    </row>
    <row r="15" spans="1:4" ht="14.25" customHeight="1">
      <c r="A15" s="4"/>
      <c r="B15" s="4" t="s">
        <v>11</v>
      </c>
      <c r="C15" s="67" t="s">
        <v>100</v>
      </c>
      <c r="D15" s="67"/>
    </row>
    <row r="16" spans="1:4" ht="31.5" customHeight="1">
      <c r="A16" s="4"/>
      <c r="B16" s="4" t="s">
        <v>101</v>
      </c>
      <c r="C16" s="66" t="s">
        <v>166</v>
      </c>
      <c r="D16" s="66"/>
    </row>
    <row r="17" spans="1:4" ht="15">
      <c r="A17" s="4"/>
      <c r="B17" s="4"/>
      <c r="C17" s="4"/>
      <c r="D17" s="4"/>
    </row>
    <row r="18" spans="1:4" ht="30.75">
      <c r="A18" s="11" t="s">
        <v>12</v>
      </c>
      <c r="B18" s="11" t="s">
        <v>13</v>
      </c>
      <c r="C18" s="11" t="s">
        <v>14</v>
      </c>
      <c r="D18" s="11" t="s">
        <v>15</v>
      </c>
    </row>
    <row r="19" spans="1:4" ht="15">
      <c r="A19" s="10" t="s">
        <v>84</v>
      </c>
      <c r="B19" s="10" t="s">
        <v>19</v>
      </c>
      <c r="C19" s="11" t="s">
        <v>20</v>
      </c>
      <c r="D19" s="25">
        <f>1974112/1000</f>
        <v>1974.112</v>
      </c>
    </row>
    <row r="20" spans="1:4" ht="30.75">
      <c r="A20" s="13" t="s">
        <v>85</v>
      </c>
      <c r="B20" s="10" t="s">
        <v>3</v>
      </c>
      <c r="C20" s="11" t="s">
        <v>20</v>
      </c>
      <c r="D20" s="25">
        <f>D21+D22+D25+D26+D27+D28+D29+D30+D32+D34+D35</f>
        <v>1960.358</v>
      </c>
    </row>
    <row r="21" spans="1:4" ht="46.5">
      <c r="A21" s="13" t="s">
        <v>17</v>
      </c>
      <c r="B21" s="10" t="s">
        <v>70</v>
      </c>
      <c r="C21" s="11" t="s">
        <v>20</v>
      </c>
      <c r="D21" s="25">
        <v>0</v>
      </c>
    </row>
    <row r="22" spans="1:4" ht="46.5">
      <c r="A22" s="13" t="s">
        <v>18</v>
      </c>
      <c r="B22" s="10" t="s">
        <v>4</v>
      </c>
      <c r="C22" s="11" t="s">
        <v>20</v>
      </c>
      <c r="D22" s="25">
        <v>0</v>
      </c>
    </row>
    <row r="23" spans="1:4" ht="15">
      <c r="A23" s="13"/>
      <c r="B23" s="10" t="s">
        <v>116</v>
      </c>
      <c r="C23" s="11" t="s">
        <v>23</v>
      </c>
      <c r="D23" s="25">
        <v>0</v>
      </c>
    </row>
    <row r="24" spans="1:4" ht="15">
      <c r="A24" s="13"/>
      <c r="B24" s="10" t="s">
        <v>117</v>
      </c>
      <c r="C24" s="11" t="s">
        <v>24</v>
      </c>
      <c r="D24" s="25">
        <v>0</v>
      </c>
    </row>
    <row r="25" spans="1:4" ht="30.75">
      <c r="A25" s="13" t="s">
        <v>21</v>
      </c>
      <c r="B25" s="10" t="s">
        <v>26</v>
      </c>
      <c r="C25" s="11" t="s">
        <v>20</v>
      </c>
      <c r="D25" s="25">
        <v>0</v>
      </c>
    </row>
    <row r="26" spans="1:4" ht="30.75">
      <c r="A26" s="13" t="s">
        <v>30</v>
      </c>
      <c r="B26" s="15" t="s">
        <v>87</v>
      </c>
      <c r="C26" s="11" t="s">
        <v>20</v>
      </c>
      <c r="D26" s="25">
        <f>376160/1000</f>
        <v>376.16</v>
      </c>
    </row>
    <row r="27" spans="1:4" ht="30.75">
      <c r="A27" s="13" t="s">
        <v>32</v>
      </c>
      <c r="B27" s="15" t="s">
        <v>88</v>
      </c>
      <c r="C27" s="11" t="s">
        <v>20</v>
      </c>
      <c r="D27" s="25">
        <f>113600/1000</f>
        <v>113.6</v>
      </c>
    </row>
    <row r="28" spans="1:4" ht="30.75">
      <c r="A28" s="13" t="s">
        <v>34</v>
      </c>
      <c r="B28" s="15" t="s">
        <v>89</v>
      </c>
      <c r="C28" s="11" t="s">
        <v>20</v>
      </c>
      <c r="D28" s="25">
        <f>31250/1000</f>
        <v>31.25</v>
      </c>
    </row>
    <row r="29" spans="1:4" ht="46.5">
      <c r="A29" s="13" t="s">
        <v>35</v>
      </c>
      <c r="B29" s="10" t="s">
        <v>27</v>
      </c>
      <c r="C29" s="11" t="s">
        <v>20</v>
      </c>
      <c r="D29" s="25">
        <v>0</v>
      </c>
    </row>
    <row r="30" spans="1:4" ht="15">
      <c r="A30" s="13" t="s">
        <v>36</v>
      </c>
      <c r="B30" s="10" t="s">
        <v>98</v>
      </c>
      <c r="C30" s="11" t="s">
        <v>20</v>
      </c>
      <c r="D30" s="25">
        <f>(90+469512+724574)/1000</f>
        <v>1194.176</v>
      </c>
    </row>
    <row r="31" spans="1:4" ht="30.75">
      <c r="A31" s="13"/>
      <c r="B31" s="10" t="s">
        <v>90</v>
      </c>
      <c r="C31" s="11" t="s">
        <v>20</v>
      </c>
      <c r="D31" s="25">
        <f>469512/1000*40%</f>
        <v>187.8048</v>
      </c>
    </row>
    <row r="32" spans="1:4" ht="15">
      <c r="A32" s="10" t="s">
        <v>39</v>
      </c>
      <c r="B32" s="10" t="s">
        <v>99</v>
      </c>
      <c r="C32" s="11" t="s">
        <v>20</v>
      </c>
      <c r="D32" s="25">
        <f>234310/1000</f>
        <v>234.31</v>
      </c>
    </row>
    <row r="33" spans="1:4" ht="30.75">
      <c r="A33" s="10"/>
      <c r="B33" s="10" t="s">
        <v>90</v>
      </c>
      <c r="C33" s="11" t="s">
        <v>20</v>
      </c>
      <c r="D33" s="25">
        <f>D32*0.48</f>
        <v>112.4688</v>
      </c>
    </row>
    <row r="34" spans="1:4" ht="30.75">
      <c r="A34" s="10" t="s">
        <v>41</v>
      </c>
      <c r="B34" s="10" t="s">
        <v>28</v>
      </c>
      <c r="C34" s="11" t="s">
        <v>20</v>
      </c>
      <c r="D34" s="25">
        <f>625/1000</f>
        <v>0.625</v>
      </c>
    </row>
    <row r="35" spans="1:4" ht="62.25">
      <c r="A35" s="10" t="s">
        <v>43</v>
      </c>
      <c r="B35" s="10" t="s">
        <v>29</v>
      </c>
      <c r="C35" s="11" t="s">
        <v>20</v>
      </c>
      <c r="D35" s="25">
        <v>10.237</v>
      </c>
    </row>
    <row r="36" spans="1:4" ht="30.75">
      <c r="A36" s="10" t="s">
        <v>86</v>
      </c>
      <c r="B36" s="10" t="s">
        <v>31</v>
      </c>
      <c r="C36" s="11" t="s">
        <v>20</v>
      </c>
      <c r="D36" s="25">
        <f>D19-D20</f>
        <v>13.754000000000133</v>
      </c>
    </row>
    <row r="37" spans="1:4" ht="30.75">
      <c r="A37" s="13" t="s">
        <v>91</v>
      </c>
      <c r="B37" s="10" t="s">
        <v>103</v>
      </c>
      <c r="C37" s="11" t="s">
        <v>20</v>
      </c>
      <c r="D37" s="25">
        <f>D36*0.8</f>
        <v>11.003200000000106</v>
      </c>
    </row>
    <row r="38" spans="1:4" ht="62.25">
      <c r="A38" s="13" t="s">
        <v>59</v>
      </c>
      <c r="B38" s="10" t="s">
        <v>65</v>
      </c>
      <c r="C38" s="11" t="s">
        <v>20</v>
      </c>
      <c r="D38" s="28"/>
    </row>
    <row r="39" spans="1:4" ht="15">
      <c r="A39" s="13" t="s">
        <v>92</v>
      </c>
      <c r="B39" s="10" t="s">
        <v>93</v>
      </c>
      <c r="C39" s="11" t="s">
        <v>20</v>
      </c>
      <c r="D39" s="28">
        <v>0</v>
      </c>
    </row>
    <row r="40" spans="1:4" ht="15">
      <c r="A40" s="13" t="s">
        <v>61</v>
      </c>
      <c r="B40" s="10" t="s">
        <v>104</v>
      </c>
      <c r="C40" s="11" t="s">
        <v>20</v>
      </c>
      <c r="D40" s="28">
        <v>0</v>
      </c>
    </row>
    <row r="41" spans="1:4" ht="15">
      <c r="A41" s="13" t="s">
        <v>62</v>
      </c>
      <c r="B41" s="10" t="s">
        <v>105</v>
      </c>
      <c r="C41" s="11" t="s">
        <v>20</v>
      </c>
      <c r="D41" s="28">
        <v>0</v>
      </c>
    </row>
    <row r="42" spans="1:4" ht="15">
      <c r="A42" s="13" t="s">
        <v>63</v>
      </c>
      <c r="B42" s="10" t="s">
        <v>106</v>
      </c>
      <c r="C42" s="11" t="s">
        <v>20</v>
      </c>
      <c r="D42" s="28">
        <v>0</v>
      </c>
    </row>
    <row r="43" spans="1:4" ht="15">
      <c r="A43" s="13" t="s">
        <v>64</v>
      </c>
      <c r="B43" s="10" t="s">
        <v>107</v>
      </c>
      <c r="C43" s="11" t="s">
        <v>20</v>
      </c>
      <c r="D43" s="28">
        <f>D40+D41-D42</f>
        <v>0</v>
      </c>
    </row>
    <row r="44" spans="1:4" ht="15">
      <c r="A44" s="10" t="s">
        <v>94</v>
      </c>
      <c r="B44" s="10" t="s">
        <v>71</v>
      </c>
      <c r="C44" s="11" t="s">
        <v>66</v>
      </c>
      <c r="D44" s="58">
        <f>3457.8/1000</f>
        <v>3.4578</v>
      </c>
    </row>
    <row r="45" spans="1:4" ht="15">
      <c r="A45" s="10" t="s">
        <v>95</v>
      </c>
      <c r="B45" s="10" t="s">
        <v>72</v>
      </c>
      <c r="C45" s="11" t="s">
        <v>66</v>
      </c>
      <c r="D45" s="25">
        <v>0</v>
      </c>
    </row>
    <row r="46" spans="1:4" ht="30.75">
      <c r="A46" s="10" t="s">
        <v>96</v>
      </c>
      <c r="B46" s="10" t="s">
        <v>73</v>
      </c>
      <c r="C46" s="11" t="s">
        <v>66</v>
      </c>
      <c r="D46" s="25"/>
    </row>
    <row r="47" spans="1:4" ht="16.5" customHeight="1">
      <c r="A47" s="13" t="s">
        <v>118</v>
      </c>
      <c r="B47" s="10" t="s">
        <v>67</v>
      </c>
      <c r="C47" s="11" t="s">
        <v>1</v>
      </c>
      <c r="D47" s="25"/>
    </row>
    <row r="48" spans="1:4" ht="15">
      <c r="A48" s="13" t="s">
        <v>119</v>
      </c>
      <c r="B48" s="10" t="s">
        <v>67</v>
      </c>
      <c r="C48" s="11" t="s">
        <v>46</v>
      </c>
      <c r="D48" s="25"/>
    </row>
    <row r="49" spans="1:4" ht="30.75">
      <c r="A49" s="13" t="s">
        <v>120</v>
      </c>
      <c r="B49" s="10" t="s">
        <v>5</v>
      </c>
      <c r="C49" s="11" t="s">
        <v>1</v>
      </c>
      <c r="D49" s="25">
        <v>0</v>
      </c>
    </row>
    <row r="50" spans="1:4" ht="30.75">
      <c r="A50" s="13" t="s">
        <v>121</v>
      </c>
      <c r="B50" s="10" t="s">
        <v>5</v>
      </c>
      <c r="C50" s="11" t="s">
        <v>46</v>
      </c>
      <c r="D50" s="25">
        <f>D49/D44*100</f>
        <v>0</v>
      </c>
    </row>
    <row r="51" spans="1:5" ht="30.75">
      <c r="A51" s="13" t="s">
        <v>122</v>
      </c>
      <c r="B51" s="29" t="s">
        <v>155</v>
      </c>
      <c r="C51" s="11" t="s">
        <v>1</v>
      </c>
      <c r="D51" s="58">
        <f>3457.8/1000</f>
        <v>3.4578</v>
      </c>
      <c r="E51" s="2">
        <f>3457.8/1000</f>
        <v>3.4578</v>
      </c>
    </row>
    <row r="52" spans="1:4" ht="16.5" customHeight="1">
      <c r="A52" s="13"/>
      <c r="B52" s="10" t="s">
        <v>81</v>
      </c>
      <c r="C52" s="11" t="s">
        <v>1</v>
      </c>
      <c r="D52" s="25">
        <v>0</v>
      </c>
    </row>
    <row r="53" spans="1:4" ht="30.75">
      <c r="A53" s="13"/>
      <c r="B53" s="10" t="s">
        <v>82</v>
      </c>
      <c r="C53" s="11" t="s">
        <v>1</v>
      </c>
      <c r="D53" s="58">
        <f>D51-D52</f>
        <v>3.4578</v>
      </c>
    </row>
    <row r="54" spans="1:4" ht="30.75">
      <c r="A54" s="13" t="s">
        <v>124</v>
      </c>
      <c r="B54" s="10" t="s">
        <v>68</v>
      </c>
      <c r="C54" s="11" t="s">
        <v>48</v>
      </c>
      <c r="D54" s="28">
        <v>0</v>
      </c>
    </row>
    <row r="55" spans="1:4" ht="15">
      <c r="A55" s="13" t="s">
        <v>122</v>
      </c>
      <c r="B55" s="10" t="s">
        <v>74</v>
      </c>
      <c r="C55" s="11" t="s">
        <v>50</v>
      </c>
      <c r="D55" s="28"/>
    </row>
    <row r="56" spans="1:4" ht="15">
      <c r="A56" s="13" t="s">
        <v>125</v>
      </c>
      <c r="B56" s="10" t="s">
        <v>75</v>
      </c>
      <c r="C56" s="11" t="s">
        <v>50</v>
      </c>
      <c r="D56" s="28"/>
    </row>
    <row r="57" spans="1:4" ht="30.75">
      <c r="A57" s="13" t="s">
        <v>126</v>
      </c>
      <c r="B57" s="10" t="s">
        <v>52</v>
      </c>
      <c r="C57" s="11" t="s">
        <v>53</v>
      </c>
      <c r="D57" s="28">
        <v>1.5</v>
      </c>
    </row>
    <row r="58" spans="1:4" ht="30.75">
      <c r="A58" s="13" t="s">
        <v>127</v>
      </c>
      <c r="B58" s="10" t="s">
        <v>69</v>
      </c>
      <c r="C58" s="11" t="s">
        <v>2</v>
      </c>
      <c r="D58" s="21">
        <v>7.43</v>
      </c>
    </row>
    <row r="59" spans="1:4" ht="46.5">
      <c r="A59" s="13" t="s">
        <v>128</v>
      </c>
      <c r="B59" s="10" t="s">
        <v>76</v>
      </c>
      <c r="C59" s="11" t="s">
        <v>46</v>
      </c>
      <c r="D59" s="21"/>
    </row>
  </sheetData>
  <sheetProtection/>
  <mergeCells count="11">
    <mergeCell ref="C16:D16"/>
    <mergeCell ref="C9:D9"/>
    <mergeCell ref="C10:D10"/>
    <mergeCell ref="C11:D11"/>
    <mergeCell ref="C12:D12"/>
    <mergeCell ref="C13:D13"/>
    <mergeCell ref="A5:D5"/>
    <mergeCell ref="A6:D6"/>
    <mergeCell ref="A7:D7"/>
    <mergeCell ref="C14:D14"/>
    <mergeCell ref="C15:D15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2012-01-10T12:50:58Z</cp:lastPrinted>
  <dcterms:created xsi:type="dcterms:W3CDTF">2010-03-12T06:02:23Z</dcterms:created>
  <dcterms:modified xsi:type="dcterms:W3CDTF">2012-01-12T06:14:26Z</dcterms:modified>
  <cp:category/>
  <cp:version/>
  <cp:contentType/>
  <cp:contentStatus/>
</cp:coreProperties>
</file>