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732" windowHeight="11016" activeTab="3"/>
  </bookViews>
  <sheets>
    <sheet name="прилож 1" sheetId="1" r:id="rId1"/>
    <sheet name="прилож 2" sheetId="2" r:id="rId2"/>
    <sheet name="прилож 4" sheetId="3" r:id="rId3"/>
    <sheet name="прилож 13" sheetId="4" r:id="rId4"/>
  </sheets>
  <definedNames>
    <definedName name="_xlnm.Print_Titles" localSheetId="1">'прилож 2'!$18:$18</definedName>
    <definedName name="_xlnm.Print_Titles" localSheetId="2">'прилож 4'!$18:$18</definedName>
  </definedNames>
  <calcPr fullCalcOnLoad="1"/>
</workbook>
</file>

<file path=xl/sharedStrings.xml><?xml version="1.0" encoding="utf-8"?>
<sst xmlns="http://schemas.openxmlformats.org/spreadsheetml/2006/main" count="491" uniqueCount="229">
  <si>
    <t>Потери тепловой энергии при передаче по тепловым сетям</t>
  </si>
  <si>
    <r>
      <t>тыс.м</t>
    </r>
    <r>
      <rPr>
        <vertAlign val="superscript"/>
        <sz val="12"/>
        <rFont val="Times New Roman"/>
        <family val="1"/>
      </rPr>
      <t>3</t>
    </r>
  </si>
  <si>
    <r>
      <t>кВтч/м</t>
    </r>
    <r>
      <rPr>
        <vertAlign val="superscript"/>
        <sz val="12"/>
        <rFont val="Times New Roman"/>
        <family val="1"/>
      </rPr>
      <t>3</t>
    </r>
  </si>
  <si>
    <t>Себестоимость производимых товаров (оказываемых услуг) по регулируемому виду деятельности, в т.ч.:</t>
  </si>
  <si>
    <t>расходы на покупаемую электрическую энергию (мощность), потребляемую оборудованием, используемым в технологическом процессе, в т.ч.:</t>
  </si>
  <si>
    <t>Расход воды на собственные, в том числе хозяйственно-бытовые нужды предприятия</t>
  </si>
  <si>
    <t>Наименование организации</t>
  </si>
  <si>
    <t>Наименование муниципального образования</t>
  </si>
  <si>
    <t>Адрес организации</t>
  </si>
  <si>
    <t>Ф.И.О. руководителя</t>
  </si>
  <si>
    <t>Контактный телефон ((код) номер телефона)</t>
  </si>
  <si>
    <t>ОГРН</t>
  </si>
  <si>
    <t>№ п/п</t>
  </si>
  <si>
    <t>Наименование показателя</t>
  </si>
  <si>
    <t>Единица измерения</t>
  </si>
  <si>
    <t>Значение показателя</t>
  </si>
  <si>
    <t>х</t>
  </si>
  <si>
    <t>2.1.</t>
  </si>
  <si>
    <t>2.2.</t>
  </si>
  <si>
    <t>Выручка от регулируемой деятельности</t>
  </si>
  <si>
    <t>тыс. руб.</t>
  </si>
  <si>
    <t>2.3.</t>
  </si>
  <si>
    <t>расходы на покупаемую тепловую энергию (мощность)</t>
  </si>
  <si>
    <t>руб./кВт·ч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</si>
  <si>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</si>
  <si>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</si>
  <si>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</si>
  <si>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</si>
  <si>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</si>
  <si>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</si>
  <si>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</si>
  <si>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</si>
  <si>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</si>
  <si>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</si>
  <si>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</si>
  <si>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2.7.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</si>
  <si>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</si>
  <si>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</si>
  <si>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</si>
  <si>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</si>
  <si>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</si>
  <si>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</si>
  <si>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>тыс. Гкал</t>
  </si>
  <si>
    <t>2.11.</t>
  </si>
  <si>
    <t>2.12.</t>
  </si>
  <si>
    <t>2.13.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</si>
  <si>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</si>
  <si>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</si>
  <si>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</si>
  <si>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</si>
  <si>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шт</t>
  </si>
  <si>
    <t>Количество тепловых пунктов</t>
  </si>
  <si>
    <t>Среднесписочная численность основного производственного персонала</t>
  </si>
  <si>
    <t>человек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</si>
  <si>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</si>
  <si>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</si>
  <si>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</si>
  <si>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Удельный расход холодной воды на единицу тепловой энергии, отпускаемой в тепловую сеть</t>
  </si>
  <si>
    <t>куб. м/Гкал</t>
  </si>
  <si>
    <t>4.1.</t>
  </si>
  <si>
    <t>Приложение № 2</t>
  </si>
  <si>
    <t>5.1.</t>
  </si>
  <si>
    <t>5.2.</t>
  </si>
  <si>
    <t>5.3.</t>
  </si>
  <si>
    <t>5.4.</t>
  </si>
  <si>
    <t>на финансирование мероприятий, предусмотренных инвестиционной программой регулируемой организации по развитию системы горячего водоснабжения</t>
  </si>
  <si>
    <t>тыс. куб. м</t>
  </si>
  <si>
    <t>Потери воды в сетях</t>
  </si>
  <si>
    <t>Протяженность водопроводных сетей (в однотрубном исчислении)</t>
  </si>
  <si>
    <t>Удельный расход электроэнергии на подачу воды в сеть</t>
  </si>
  <si>
    <t>расходы на оплату покупной холодной воды, приобретаемой от других организаций для последующей передачи потребителям</t>
  </si>
  <si>
    <t>Объем поднятой воды</t>
  </si>
  <si>
    <t>Объем покупной воды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</si>
  <si>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</si>
  <si>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</si>
  <si>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</si>
  <si>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Показатель использования производственных объектов (по объему перекачки) по отношению к пиковому дню отчетного года</t>
  </si>
  <si>
    <t>Объём потерь тепловой энергии при передаче по тепловым сетям</t>
  </si>
  <si>
    <t xml:space="preserve">Объем вырабатываемой тепловой энергии </t>
  </si>
  <si>
    <t>Объем покупаемой тепловой энергии</t>
  </si>
  <si>
    <t>Объем отпускаемой в сеть тепловой энергии</t>
  </si>
  <si>
    <t xml:space="preserve"> - объем, отпущенный по приборам учета </t>
  </si>
  <si>
    <t xml:space="preserve"> - объем, отпущенный по нормативам потребления (расчетным методом)</t>
  </si>
  <si>
    <t>Количество тепловых станций и котельных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</si>
  <si>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</si>
  <si>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</si>
  <si>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</si>
  <si>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</si>
  <si>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</si>
  <si>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</si>
  <si>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 xml:space="preserve"> - расходы на оплату труда и отчисления на социальные нужды</t>
  </si>
  <si>
    <t>4.</t>
  </si>
  <si>
    <t>5.</t>
  </si>
  <si>
    <t>Изменение стоимости основных фондов</t>
  </si>
  <si>
    <t>6.</t>
  </si>
  <si>
    <t>7.</t>
  </si>
  <si>
    <t>8.</t>
  </si>
  <si>
    <t>Приложение № 4</t>
  </si>
  <si>
    <t xml:space="preserve">общепроизводственные (цеховые) расходы, в т.ч.: </t>
  </si>
  <si>
    <t>общехозяйственные (управленческие) расходы, в т.ч.:</t>
  </si>
  <si>
    <r>
      <t>тыс.м</t>
    </r>
    <r>
      <rPr>
        <vertAlign val="superscript"/>
        <sz val="12"/>
        <rFont val="Times New Roman"/>
        <family val="1"/>
      </rPr>
      <t>3</t>
    </r>
  </si>
  <si>
    <t>Период представления информации (плановый (с указанием года), фактический (с указанием года))</t>
  </si>
  <si>
    <t>ИНН/КПП</t>
  </si>
  <si>
    <t>Чистая прибыль от регулируемого вида деятельности, в т.ч.:</t>
  </si>
  <si>
    <t>стоимость основных фондов на начало периода</t>
  </si>
  <si>
    <t>ввод в из эксплуатацию основных фондов</t>
  </si>
  <si>
    <t>вывод из эксплуатации основных фондов</t>
  </si>
  <si>
    <t>стоимость основных фондов на конец периода</t>
  </si>
  <si>
    <t>в сфере холодного водоснабжения</t>
  </si>
  <si>
    <t>в сфере теплоснабжения и услуг по передаче тепловой энергии</t>
  </si>
  <si>
    <r>
      <t>руб/т(м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</si>
  <si>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тонн, м</t>
    </r>
    <r>
      <rPr>
        <vertAlign val="superscript"/>
        <sz val="12"/>
        <rFont val="Times New Roman"/>
        <family val="1"/>
      </rPr>
      <t>3</t>
    </r>
  </si>
  <si>
    <t xml:space="preserve"> в т.ч. по каждому виду топлива:</t>
  </si>
  <si>
    <t>расходы на топливо</t>
  </si>
  <si>
    <t xml:space="preserve"> - цена за 1 единицу измерения</t>
  </si>
  <si>
    <t xml:space="preserve"> - способ приобретения</t>
  </si>
  <si>
    <t xml:space="preserve"> - средневзвешенная стоимость 1 кВт·ч</t>
  </si>
  <si>
    <t xml:space="preserve"> - объем приобретения электрической энергии</t>
  </si>
  <si>
    <t>9.</t>
  </si>
  <si>
    <t>10.</t>
  </si>
  <si>
    <t>11.</t>
  </si>
  <si>
    <t>12.</t>
  </si>
  <si>
    <t>13.</t>
  </si>
  <si>
    <t>Объем тепловой энергии, отпускаемой потребителям, в т.ч.:</t>
  </si>
  <si>
    <t>14.</t>
  </si>
  <si>
    <t>15.</t>
  </si>
  <si>
    <t>16.</t>
  </si>
  <si>
    <t>17.</t>
  </si>
  <si>
    <t>18.</t>
  </si>
  <si>
    <t>19.</t>
  </si>
  <si>
    <t>20.</t>
  </si>
  <si>
    <t>21.</t>
  </si>
  <si>
    <t>к Приказу КГРЦТ НАО</t>
  </si>
  <si>
    <t>деятельности регулируемых организаций</t>
  </si>
  <si>
    <t xml:space="preserve">Информация об основных показателях финансово-хозяйственной </t>
  </si>
  <si>
    <t>ИМУП "Посжилкомсервис"</t>
  </si>
  <si>
    <t>(81853) 4-77-49</t>
  </si>
  <si>
    <t>8301002408/298301001</t>
  </si>
  <si>
    <t xml:space="preserve"> - полезный отпуск</t>
  </si>
  <si>
    <t>кг. у.т./Гкал</t>
  </si>
  <si>
    <t>МО "Городское поселение "Рабочий поселок Искателей"</t>
  </si>
  <si>
    <t>п. Искателей,  ул. Губкина д. 15</t>
  </si>
  <si>
    <t>п. Искателей,   ул. Губкина д. 15</t>
  </si>
  <si>
    <t>Объем отпущенной потребителям холодной воды, в т.ч.:</t>
  </si>
  <si>
    <t xml:space="preserve"> - объем приобретения (диз.топливо)</t>
  </si>
  <si>
    <t xml:space="preserve"> - объем приобретения (газ)</t>
  </si>
  <si>
    <t>Приложение № 1</t>
  </si>
  <si>
    <t>Информация о ценах (тарифах) на регулируемые товары и услуги и надбавках к этим ценам (тарифам)</t>
  </si>
  <si>
    <t>(наименование организации)</t>
  </si>
  <si>
    <t>Наименование установленного тарифа (надбавки)</t>
  </si>
  <si>
    <t>Един. изм.</t>
  </si>
  <si>
    <t>Наименование регулируещего органа, принявшего решение об утверждении тарифов (надбавок)</t>
  </si>
  <si>
    <t>Вид правового акта, его номер и дата принятия</t>
  </si>
  <si>
    <t>Срок действия тарифа (надбавки)</t>
  </si>
  <si>
    <t>Источник официального  опубликования решения</t>
  </si>
  <si>
    <t>Комитет по государственному регулированию цен НАО</t>
  </si>
  <si>
    <t>м3</t>
  </si>
  <si>
    <t>Величина установленного тарифа (надбавки)</t>
  </si>
  <si>
    <t>Тарифы на тепловую энергию</t>
  </si>
  <si>
    <t>1.1.</t>
  </si>
  <si>
    <t>- потребители, оплачивающие производство и передачу тепловой энергии</t>
  </si>
  <si>
    <t>1.1.1.</t>
  </si>
  <si>
    <t>одноставочный тариф (без учета НДС)</t>
  </si>
  <si>
    <t>руб./Гкал</t>
  </si>
  <si>
    <t>1.1.2.</t>
  </si>
  <si>
    <t xml:space="preserve">с 01.09.2012 по 31.12.2012 </t>
  </si>
  <si>
    <t>1.2.</t>
  </si>
  <si>
    <t>- население</t>
  </si>
  <si>
    <t>1.2.1.</t>
  </si>
  <si>
    <t>одноставочный тариф (с учетом НДС)</t>
  </si>
  <si>
    <t>1.2.2.</t>
  </si>
  <si>
    <t>Горчее водоснабжение из системы отопления</t>
  </si>
  <si>
    <t>Приказ № 67 от 29.11.2010 г.</t>
  </si>
  <si>
    <t>до 31.12.2011 г</t>
  </si>
  <si>
    <t>Газета "Няръяна Вындер" № 134 от 04.12.2010 г.</t>
  </si>
  <si>
    <t>2.1.1.</t>
  </si>
  <si>
    <t>руб./куб. метр горячей воды</t>
  </si>
  <si>
    <t>2.1.2.</t>
  </si>
  <si>
    <t>- прочие потребители</t>
  </si>
  <si>
    <t>2.2.1.</t>
  </si>
  <si>
    <t>2.2.2.</t>
  </si>
  <si>
    <t>2.2.3.</t>
  </si>
  <si>
    <t>Тарифы на холодную воду</t>
  </si>
  <si>
    <t>3.1.</t>
  </si>
  <si>
    <t>3.1.1.</t>
  </si>
  <si>
    <t>руб./куб. метр холодной воды</t>
  </si>
  <si>
    <t>3.1.2.</t>
  </si>
  <si>
    <t>3.1.3.</t>
  </si>
  <si>
    <t>3.2.</t>
  </si>
  <si>
    <t>3.2.1.</t>
  </si>
  <si>
    <t>3.2.2.</t>
  </si>
  <si>
    <t>3.2.3.</t>
  </si>
  <si>
    <t>Тарифы на теплоноситель</t>
  </si>
  <si>
    <t>5.1.1.</t>
  </si>
  <si>
    <t>руб./куб. метр теплоносителя</t>
  </si>
  <si>
    <t>5.1.2.</t>
  </si>
  <si>
    <t>5.1.3.</t>
  </si>
  <si>
    <t>5.2.1.</t>
  </si>
  <si>
    <t>5.2.2.</t>
  </si>
  <si>
    <t>5.2.3.</t>
  </si>
  <si>
    <t>план на 2013 год</t>
  </si>
  <si>
    <t>Калашников Сергей Леонидович</t>
  </si>
  <si>
    <t>на 2013 год</t>
  </si>
  <si>
    <t>Приказ № 51 от 29.11.2012</t>
  </si>
  <si>
    <t>Приказ № 52 от 29.11.2012</t>
  </si>
  <si>
    <t>Приказ № 56 от 29.11.2012</t>
  </si>
  <si>
    <t>с 01.01.2013 по 30.06.2013</t>
  </si>
  <si>
    <t xml:space="preserve">с 01.07.2013 по 31.12.2013 </t>
  </si>
  <si>
    <t>Тарифы на горячую воду в открытой системе водоснабжения (теплоснабжения)</t>
  </si>
  <si>
    <t>Тарифы на горячую воду в закрытой системе водоснабжения (теплоснабжения)</t>
  </si>
  <si>
    <t>№ 20 от 30.03.2010</t>
  </si>
  <si>
    <t>№ 20 от 30.03.2010г.</t>
  </si>
  <si>
    <t>Информация 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</si>
  <si>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</si>
  <si>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 на подключение</t>
  </si>
  <si>
    <r>
      <t xml:space="preserve">Наименование организации                                                         </t>
    </r>
    <r>
      <rPr>
        <u val="single"/>
        <sz val="12"/>
        <rFont val="Times New Roman"/>
        <family val="1"/>
      </rPr>
      <t>ИМУП «Посжилкомсервис»</t>
    </r>
  </si>
  <si>
    <t>Количество поданных и зарегистрированных заявок на подключение к системе теплоснабжения (горячего или холодного водоснабжения, водоотведения)</t>
  </si>
  <si>
    <t xml:space="preserve">     шт.</t>
  </si>
  <si>
    <t>Количество исполненных заявок на подключение к системе теплоснабжения (горячего или холодного водоснабжения, водоотведения)</t>
  </si>
  <si>
    <t>Количество заявок на подключение к системе теплоснабжения (горячего или холодного водоснабжения, водоотведения), по которым было принято решение об отказе в подключении</t>
  </si>
  <si>
    <t xml:space="preserve">    шт.</t>
  </si>
  <si>
    <t>-</t>
  </si>
  <si>
    <t>Информация о резерве мощности системы теплоснабжения (горячего или холодного водоснабжения, водоотведения).</t>
  </si>
  <si>
    <t>При использовании регулируемыми организациями нескольких систем, информация о резерве мощности таких систем публикуется в отношении каждой системы</t>
  </si>
  <si>
    <r>
      <t xml:space="preserve">Период предоставления информации                                       факт  </t>
    </r>
    <r>
      <rPr>
        <u val="single"/>
        <sz val="12"/>
        <rFont val="Times New Roman"/>
        <family val="1"/>
      </rPr>
      <t xml:space="preserve"> 2012 год.</t>
    </r>
  </si>
  <si>
    <t>X</t>
  </si>
  <si>
    <t>приложение №13</t>
  </si>
  <si>
    <t>Общественно-политическая газета "Няръяна Вындер" № 136 от 08.12.2012</t>
  </si>
  <si>
    <t>Управление по государственному регулированию цен Ненецкого автономного округа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</si>
</sst>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#,##0.0"/>
    <numFmt numFmtId="186" formatCode="#,##0.0000"/>
    <numFmt numFmtId="187" formatCode="#,##0.00000"/>
    <numFmt numFmtId="188" formatCode="0.0"/>
    <numFmt numFmtId="189" formatCode="0.000"/>
    <numFmt numFmtId="190" formatCode="0.0000"/>
    <numFmt numFmtId="191" formatCode="0.00000"/>
    <numFmt numFmtId="192" formatCode="#,##0.000000"/>
    <numFmt numFmtId="193" formatCode="0.0000000000"/>
  </numFmts>
  <fonts count="58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perscript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9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0" fontId="1" fillId="0" borderId="0" xfId="54" applyFont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185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186" fontId="1" fillId="0" borderId="10" xfId="0" applyNumberFormat="1" applyFont="1" applyFill="1" applyBorder="1" applyAlignment="1">
      <alignment wrapText="1"/>
    </xf>
    <xf numFmtId="184" fontId="1" fillId="0" borderId="10" xfId="0" applyNumberFormat="1" applyFont="1" applyFill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91" fontId="7" fillId="33" borderId="0" xfId="0" applyNumberFormat="1" applyFont="1" applyFill="1" applyAlignment="1">
      <alignment/>
    </xf>
    <xf numFmtId="184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0" fontId="1" fillId="0" borderId="0" xfId="53" applyFont="1" applyBorder="1" applyAlignment="1">
      <alignment horizontal="center" wrapText="1"/>
      <protection/>
    </xf>
    <xf numFmtId="0" fontId="10" fillId="0" borderId="11" xfId="53" applyFont="1" applyBorder="1" applyAlignment="1">
      <alignment horizontal="centerContinuous" vertical="center" wrapText="1"/>
      <protection/>
    </xf>
    <xf numFmtId="0" fontId="8" fillId="0" borderId="11" xfId="53" applyFont="1" applyBorder="1" applyAlignment="1">
      <alignment horizontal="centerContinuous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left" vertical="center" wrapText="1"/>
      <protection locked="0"/>
    </xf>
    <xf numFmtId="0" fontId="1" fillId="0" borderId="0" xfId="54" applyFont="1" applyBorder="1">
      <alignment/>
      <protection/>
    </xf>
    <xf numFmtId="49" fontId="1" fillId="0" borderId="10" xfId="53" applyNumberFormat="1" applyFont="1" applyBorder="1" applyAlignment="1">
      <alignment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4" applyFont="1" applyBorder="1">
      <alignment/>
      <protection/>
    </xf>
    <xf numFmtId="0" fontId="4" fillId="0" borderId="0" xfId="54" applyFont="1">
      <alignment/>
      <protection/>
    </xf>
    <xf numFmtId="0" fontId="4" fillId="0" borderId="0" xfId="54" applyFont="1" applyBorder="1">
      <alignment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4" xfId="53" applyFont="1" applyBorder="1" applyAlignment="1">
      <alignment horizontal="left" vertical="center" wrapText="1"/>
      <protection/>
    </xf>
    <xf numFmtId="0" fontId="11" fillId="0" borderId="14" xfId="53" applyFont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4" applyFont="1" applyBorder="1">
      <alignment/>
      <protection/>
    </xf>
    <xf numFmtId="0" fontId="11" fillId="0" borderId="14" xfId="53" applyFont="1" applyBorder="1" applyAlignment="1">
      <alignment vertical="center" wrapText="1"/>
      <protection/>
    </xf>
    <xf numFmtId="4" fontId="11" fillId="0" borderId="10" xfId="53" applyNumberFormat="1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vertical="center"/>
      <protection/>
    </xf>
    <xf numFmtId="0" fontId="11" fillId="0" borderId="15" xfId="53" applyFont="1" applyBorder="1" applyAlignment="1">
      <alignment vertical="center"/>
      <protection/>
    </xf>
    <xf numFmtId="0" fontId="11" fillId="0" borderId="16" xfId="53" applyFont="1" applyBorder="1" applyAlignment="1">
      <alignment vertical="center"/>
      <protection/>
    </xf>
    <xf numFmtId="0" fontId="54" fillId="0" borderId="0" xfId="0" applyFont="1" applyAlignment="1">
      <alignment/>
    </xf>
    <xf numFmtId="187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54" applyFont="1" applyAlignment="1">
      <alignment horizontal="right"/>
      <protection/>
    </xf>
    <xf numFmtId="0" fontId="57" fillId="0" borderId="0" xfId="54" applyFont="1">
      <alignment/>
      <protection/>
    </xf>
    <xf numFmtId="4" fontId="56" fillId="0" borderId="10" xfId="0" applyNumberFormat="1" applyFont="1" applyFill="1" applyBorder="1" applyAlignment="1">
      <alignment wrapText="1"/>
    </xf>
    <xf numFmtId="184" fontId="56" fillId="0" borderId="10" xfId="0" applyNumberFormat="1" applyFont="1" applyFill="1" applyBorder="1" applyAlignment="1">
      <alignment wrapText="1"/>
    </xf>
    <xf numFmtId="186" fontId="56" fillId="0" borderId="10" xfId="0" applyNumberFormat="1" applyFont="1" applyFill="1" applyBorder="1" applyAlignment="1">
      <alignment wrapText="1"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vertical="center" wrapText="1"/>
      <protection/>
    </xf>
    <xf numFmtId="0" fontId="11" fillId="0" borderId="14" xfId="53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4" fontId="1" fillId="0" borderId="14" xfId="53" applyNumberFormat="1" applyFont="1" applyBorder="1" applyAlignment="1">
      <alignment horizontal="center" vertical="center" wrapText="1"/>
      <protection/>
    </xf>
    <xf numFmtId="4" fontId="1" fillId="0" borderId="12" xfId="5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1" fillId="0" borderId="14" xfId="53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CAODMFKT (просмотрен)" xfId="53"/>
    <cellStyle name="Обычный_пост.114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zoomScalePageLayoutView="0" workbookViewId="0" topLeftCell="A39">
      <selection activeCell="E51" sqref="E51:E54"/>
    </sheetView>
  </sheetViews>
  <sheetFormatPr defaultColWidth="9.125" defaultRowHeight="12.75"/>
  <cols>
    <col min="1" max="1" width="6.50390625" style="40" customWidth="1"/>
    <col min="2" max="2" width="39.125" style="40" customWidth="1"/>
    <col min="3" max="3" width="13.50390625" style="40" customWidth="1"/>
    <col min="4" max="4" width="16.875" style="40" customWidth="1"/>
    <col min="5" max="5" width="27.875" style="40" customWidth="1"/>
    <col min="6" max="6" width="18.625" style="40" customWidth="1"/>
    <col min="7" max="7" width="20.875" style="40" customWidth="1"/>
    <col min="8" max="8" width="26.50390625" style="40" customWidth="1"/>
    <col min="9" max="16384" width="9.125" style="41" customWidth="1"/>
  </cols>
  <sheetData>
    <row r="1" ht="15">
      <c r="H1" s="12" t="s">
        <v>146</v>
      </c>
    </row>
    <row r="2" ht="15">
      <c r="H2" s="12" t="s">
        <v>132</v>
      </c>
    </row>
    <row r="3" ht="15">
      <c r="H3" s="12" t="s">
        <v>210</v>
      </c>
    </row>
    <row r="4" ht="12.75">
      <c r="H4" s="56"/>
    </row>
    <row r="5" spans="1:8" ht="15" customHeight="1">
      <c r="A5" s="76" t="s">
        <v>147</v>
      </c>
      <c r="B5" s="76"/>
      <c r="C5" s="76"/>
      <c r="D5" s="76"/>
      <c r="E5" s="76"/>
      <c r="F5" s="76"/>
      <c r="G5" s="76"/>
      <c r="H5" s="76"/>
    </row>
    <row r="6" spans="1:8" s="34" customFormat="1" ht="15" customHeight="1">
      <c r="A6" s="77" t="s">
        <v>135</v>
      </c>
      <c r="B6" s="77"/>
      <c r="C6" s="77"/>
      <c r="D6" s="77"/>
      <c r="E6" s="77"/>
      <c r="F6" s="77"/>
      <c r="G6" s="77"/>
      <c r="H6" s="77"/>
    </row>
    <row r="7" spans="1:8" s="34" customFormat="1" ht="15" customHeight="1">
      <c r="A7" s="73" t="s">
        <v>148</v>
      </c>
      <c r="B7" s="73"/>
      <c r="C7" s="73"/>
      <c r="D7" s="73"/>
      <c r="E7" s="73"/>
      <c r="F7" s="73"/>
      <c r="G7" s="73"/>
      <c r="H7" s="73"/>
    </row>
    <row r="8" spans="1:8" ht="20.25" customHeight="1">
      <c r="A8" s="74" t="s">
        <v>202</v>
      </c>
      <c r="B8" s="74"/>
      <c r="C8" s="74"/>
      <c r="D8" s="74"/>
      <c r="E8" s="74"/>
      <c r="F8" s="74"/>
      <c r="G8" s="74"/>
      <c r="H8" s="74"/>
    </row>
    <row r="9" spans="1:6" ht="9" customHeight="1">
      <c r="A9" s="29"/>
      <c r="B9" s="29"/>
      <c r="C9" s="29"/>
      <c r="D9" s="28"/>
      <c r="E9" s="28"/>
      <c r="F9" s="30"/>
    </row>
    <row r="10" spans="1:8" ht="78.75" customHeight="1">
      <c r="A10" s="31" t="s">
        <v>12</v>
      </c>
      <c r="B10" s="31" t="s">
        <v>149</v>
      </c>
      <c r="C10" s="31" t="s">
        <v>150</v>
      </c>
      <c r="D10" s="31" t="s">
        <v>157</v>
      </c>
      <c r="E10" s="31" t="s">
        <v>151</v>
      </c>
      <c r="F10" s="31" t="s">
        <v>152</v>
      </c>
      <c r="G10" s="31" t="s">
        <v>153</v>
      </c>
      <c r="H10" s="31" t="s">
        <v>154</v>
      </c>
    </row>
    <row r="11" spans="1:8" s="46" customFormat="1" ht="15" customHeight="1">
      <c r="A11" s="44" t="s">
        <v>84</v>
      </c>
      <c r="B11" s="50" t="s">
        <v>158</v>
      </c>
      <c r="C11" s="51"/>
      <c r="D11" s="44"/>
      <c r="E11" s="44"/>
      <c r="F11" s="44"/>
      <c r="G11" s="44"/>
      <c r="H11" s="42"/>
    </row>
    <row r="12" spans="1:8" ht="15">
      <c r="A12" s="31" t="s">
        <v>159</v>
      </c>
      <c r="B12" s="49" t="s">
        <v>160</v>
      </c>
      <c r="C12" s="39"/>
      <c r="D12" s="39"/>
      <c r="E12" s="39"/>
      <c r="F12" s="39"/>
      <c r="G12" s="39"/>
      <c r="H12" s="70" t="s">
        <v>227</v>
      </c>
    </row>
    <row r="13" spans="1:8" ht="30.75" customHeight="1">
      <c r="A13" s="36" t="s">
        <v>161</v>
      </c>
      <c r="B13" s="35" t="s">
        <v>162</v>
      </c>
      <c r="C13" s="70" t="s">
        <v>163</v>
      </c>
      <c r="D13" s="32">
        <v>1647</v>
      </c>
      <c r="E13" s="75" t="s">
        <v>228</v>
      </c>
      <c r="F13" s="75" t="s">
        <v>203</v>
      </c>
      <c r="G13" s="31" t="s">
        <v>206</v>
      </c>
      <c r="H13" s="71"/>
    </row>
    <row r="14" spans="1:8" ht="46.5" customHeight="1">
      <c r="A14" s="31" t="s">
        <v>164</v>
      </c>
      <c r="B14" s="35" t="s">
        <v>162</v>
      </c>
      <c r="C14" s="71"/>
      <c r="D14" s="32">
        <v>1849</v>
      </c>
      <c r="E14" s="75"/>
      <c r="F14" s="75"/>
      <c r="G14" s="31" t="s">
        <v>207</v>
      </c>
      <c r="H14" s="71"/>
    </row>
    <row r="15" spans="1:8" ht="19.5" customHeight="1" hidden="1">
      <c r="A15" s="31"/>
      <c r="B15" s="35"/>
      <c r="C15" s="72"/>
      <c r="D15" s="32"/>
      <c r="E15" s="75"/>
      <c r="F15" s="75"/>
      <c r="G15" s="31"/>
      <c r="H15" s="72"/>
    </row>
    <row r="16" spans="1:8" ht="20.25" customHeight="1">
      <c r="A16" s="31" t="s">
        <v>166</v>
      </c>
      <c r="B16" s="35" t="s">
        <v>167</v>
      </c>
      <c r="C16" s="70" t="s">
        <v>163</v>
      </c>
      <c r="D16" s="78">
        <v>1943.46</v>
      </c>
      <c r="E16" s="70" t="s">
        <v>228</v>
      </c>
      <c r="F16" s="70" t="s">
        <v>203</v>
      </c>
      <c r="G16" s="70" t="s">
        <v>206</v>
      </c>
      <c r="H16" s="70" t="s">
        <v>227</v>
      </c>
    </row>
    <row r="17" spans="1:8" ht="22.5" customHeight="1">
      <c r="A17" s="31" t="s">
        <v>168</v>
      </c>
      <c r="B17" s="35" t="s">
        <v>169</v>
      </c>
      <c r="C17" s="71"/>
      <c r="D17" s="79"/>
      <c r="E17" s="71"/>
      <c r="F17" s="71"/>
      <c r="G17" s="72"/>
      <c r="H17" s="71"/>
    </row>
    <row r="18" spans="1:8" ht="38.25" customHeight="1">
      <c r="A18" s="31" t="s">
        <v>170</v>
      </c>
      <c r="B18" s="35" t="s">
        <v>169</v>
      </c>
      <c r="C18" s="71"/>
      <c r="D18" s="32">
        <v>2234.92</v>
      </c>
      <c r="E18" s="71"/>
      <c r="F18" s="71"/>
      <c r="G18" s="31" t="s">
        <v>207</v>
      </c>
      <c r="H18" s="71"/>
    </row>
    <row r="19" spans="1:8" ht="15.75" customHeight="1" hidden="1">
      <c r="A19" s="31"/>
      <c r="B19" s="35"/>
      <c r="C19" s="72"/>
      <c r="D19" s="32"/>
      <c r="E19" s="72"/>
      <c r="F19" s="72"/>
      <c r="G19" s="31"/>
      <c r="H19" s="72"/>
    </row>
    <row r="20" spans="1:8" s="46" customFormat="1" ht="15">
      <c r="A20" s="44">
        <v>2</v>
      </c>
      <c r="B20" s="90" t="s">
        <v>208</v>
      </c>
      <c r="C20" s="47"/>
      <c r="D20" s="48"/>
      <c r="E20" s="44"/>
      <c r="F20" s="44"/>
      <c r="G20" s="42"/>
      <c r="H20" s="42"/>
    </row>
    <row r="21" spans="1:8" ht="63.75" customHeight="1" hidden="1">
      <c r="A21" s="31">
        <v>3</v>
      </c>
      <c r="B21" s="33" t="s">
        <v>171</v>
      </c>
      <c r="C21" s="31" t="s">
        <v>156</v>
      </c>
      <c r="D21" s="38">
        <v>89.92</v>
      </c>
      <c r="E21" s="31" t="s">
        <v>155</v>
      </c>
      <c r="F21" s="31" t="s">
        <v>172</v>
      </c>
      <c r="G21" s="31" t="s">
        <v>173</v>
      </c>
      <c r="H21" s="31" t="s">
        <v>174</v>
      </c>
    </row>
    <row r="22" spans="1:8" ht="21" customHeight="1">
      <c r="A22" s="31" t="s">
        <v>17</v>
      </c>
      <c r="B22" s="35" t="s">
        <v>167</v>
      </c>
      <c r="C22" s="70" t="s">
        <v>176</v>
      </c>
      <c r="D22" s="78">
        <v>146.35</v>
      </c>
      <c r="E22" s="70" t="s">
        <v>228</v>
      </c>
      <c r="F22" s="70" t="s">
        <v>205</v>
      </c>
      <c r="G22" s="70" t="s">
        <v>206</v>
      </c>
      <c r="H22" s="70" t="s">
        <v>227</v>
      </c>
    </row>
    <row r="23" spans="1:8" ht="20.25" customHeight="1">
      <c r="A23" s="36" t="s">
        <v>175</v>
      </c>
      <c r="B23" s="35" t="s">
        <v>169</v>
      </c>
      <c r="C23" s="71"/>
      <c r="D23" s="79"/>
      <c r="E23" s="71"/>
      <c r="F23" s="71"/>
      <c r="G23" s="72"/>
      <c r="H23" s="71"/>
    </row>
    <row r="24" spans="1:8" ht="37.5" customHeight="1">
      <c r="A24" s="31" t="s">
        <v>177</v>
      </c>
      <c r="B24" s="35" t="s">
        <v>169</v>
      </c>
      <c r="C24" s="71"/>
      <c r="D24" s="32">
        <v>162.37</v>
      </c>
      <c r="E24" s="71"/>
      <c r="F24" s="71"/>
      <c r="G24" s="31" t="s">
        <v>207</v>
      </c>
      <c r="H24" s="71"/>
    </row>
    <row r="25" spans="1:8" ht="31.5" customHeight="1" hidden="1">
      <c r="A25" s="31"/>
      <c r="B25" s="35"/>
      <c r="C25" s="72"/>
      <c r="D25" s="32"/>
      <c r="E25" s="72"/>
      <c r="F25" s="72"/>
      <c r="G25" s="31"/>
      <c r="H25" s="72"/>
    </row>
    <row r="26" spans="1:8" ht="20.25" customHeight="1">
      <c r="A26" s="31" t="s">
        <v>18</v>
      </c>
      <c r="B26" s="35" t="s">
        <v>178</v>
      </c>
      <c r="C26" s="70" t="s">
        <v>176</v>
      </c>
      <c r="D26" s="78">
        <v>124.02</v>
      </c>
      <c r="E26" s="70" t="s">
        <v>228</v>
      </c>
      <c r="F26" s="70" t="s">
        <v>205</v>
      </c>
      <c r="G26" s="70" t="s">
        <v>206</v>
      </c>
      <c r="H26" s="70" t="s">
        <v>227</v>
      </c>
    </row>
    <row r="27" spans="1:8" ht="24.75" customHeight="1">
      <c r="A27" s="31" t="s">
        <v>179</v>
      </c>
      <c r="B27" s="35" t="s">
        <v>162</v>
      </c>
      <c r="C27" s="71"/>
      <c r="D27" s="79"/>
      <c r="E27" s="71"/>
      <c r="F27" s="71"/>
      <c r="G27" s="72"/>
      <c r="H27" s="71"/>
    </row>
    <row r="28" spans="1:8" ht="45" customHeight="1">
      <c r="A28" s="31" t="s">
        <v>180</v>
      </c>
      <c r="B28" s="35" t="s">
        <v>162</v>
      </c>
      <c r="C28" s="72"/>
      <c r="D28" s="32">
        <v>137.6</v>
      </c>
      <c r="E28" s="72"/>
      <c r="F28" s="71"/>
      <c r="G28" s="31" t="s">
        <v>207</v>
      </c>
      <c r="H28" s="71"/>
    </row>
    <row r="29" spans="1:8" ht="18" customHeight="1" hidden="1">
      <c r="A29" s="31" t="s">
        <v>181</v>
      </c>
      <c r="B29" s="35"/>
      <c r="C29" s="62"/>
      <c r="D29" s="32"/>
      <c r="E29" s="62"/>
      <c r="F29" s="72"/>
      <c r="G29" s="31"/>
      <c r="H29" s="72"/>
    </row>
    <row r="30" spans="1:8" ht="15">
      <c r="A30" s="31">
        <v>3</v>
      </c>
      <c r="B30" s="90" t="s">
        <v>209</v>
      </c>
      <c r="C30" s="37"/>
      <c r="D30" s="32"/>
      <c r="E30" s="37"/>
      <c r="F30" s="60"/>
      <c r="G30" s="31"/>
      <c r="H30" s="31"/>
    </row>
    <row r="31" spans="1:8" ht="21" customHeight="1">
      <c r="A31" s="61" t="s">
        <v>183</v>
      </c>
      <c r="B31" s="35" t="s">
        <v>167</v>
      </c>
      <c r="C31" s="70" t="s">
        <v>176</v>
      </c>
      <c r="D31" s="32"/>
      <c r="E31" s="70" t="s">
        <v>228</v>
      </c>
      <c r="F31" s="75" t="s">
        <v>205</v>
      </c>
      <c r="G31" s="70" t="s">
        <v>206</v>
      </c>
      <c r="H31" s="70" t="s">
        <v>227</v>
      </c>
    </row>
    <row r="32" spans="1:8" ht="22.5" customHeight="1">
      <c r="A32" s="61" t="s">
        <v>184</v>
      </c>
      <c r="B32" s="35" t="s">
        <v>169</v>
      </c>
      <c r="C32" s="71"/>
      <c r="D32" s="32">
        <v>156.17</v>
      </c>
      <c r="E32" s="71"/>
      <c r="F32" s="75"/>
      <c r="G32" s="72"/>
      <c r="H32" s="71"/>
    </row>
    <row r="33" spans="1:8" ht="43.5" customHeight="1">
      <c r="A33" s="61" t="s">
        <v>186</v>
      </c>
      <c r="B33" s="35" t="s">
        <v>169</v>
      </c>
      <c r="C33" s="72"/>
      <c r="D33" s="32">
        <v>173.66</v>
      </c>
      <c r="E33" s="72"/>
      <c r="F33" s="75"/>
      <c r="G33" s="31" t="s">
        <v>207</v>
      </c>
      <c r="H33" s="72"/>
    </row>
    <row r="34" spans="1:8" ht="23.25" customHeight="1">
      <c r="A34" s="61" t="s">
        <v>188</v>
      </c>
      <c r="B34" s="35" t="s">
        <v>178</v>
      </c>
      <c r="C34" s="70" t="s">
        <v>176</v>
      </c>
      <c r="D34" s="32"/>
      <c r="E34" s="70" t="s">
        <v>228</v>
      </c>
      <c r="F34" s="75" t="s">
        <v>205</v>
      </c>
      <c r="G34" s="31"/>
      <c r="H34" s="70" t="s">
        <v>227</v>
      </c>
    </row>
    <row r="35" spans="1:8" ht="26.25" customHeight="1">
      <c r="A35" s="61" t="s">
        <v>189</v>
      </c>
      <c r="B35" s="35" t="s">
        <v>162</v>
      </c>
      <c r="C35" s="71"/>
      <c r="D35" s="32">
        <v>132.35</v>
      </c>
      <c r="E35" s="71"/>
      <c r="F35" s="75"/>
      <c r="G35" s="31" t="s">
        <v>206</v>
      </c>
      <c r="H35" s="71"/>
    </row>
    <row r="36" spans="1:8" ht="39" customHeight="1">
      <c r="A36" s="61" t="s">
        <v>190</v>
      </c>
      <c r="B36" s="35" t="s">
        <v>162</v>
      </c>
      <c r="C36" s="72"/>
      <c r="D36" s="32">
        <v>147.17</v>
      </c>
      <c r="E36" s="72"/>
      <c r="F36" s="75"/>
      <c r="G36" s="31" t="s">
        <v>207</v>
      </c>
      <c r="H36" s="72"/>
    </row>
    <row r="37" spans="1:8" s="46" customFormat="1" ht="15">
      <c r="A37" s="42" t="s">
        <v>86</v>
      </c>
      <c r="B37" s="43" t="s">
        <v>182</v>
      </c>
      <c r="C37" s="44"/>
      <c r="D37" s="45"/>
      <c r="E37" s="44"/>
      <c r="F37" s="44"/>
      <c r="G37" s="42"/>
      <c r="H37" s="42"/>
    </row>
    <row r="38" spans="1:8" ht="15">
      <c r="A38" s="31" t="s">
        <v>183</v>
      </c>
      <c r="B38" s="35" t="s">
        <v>167</v>
      </c>
      <c r="C38" s="70" t="s">
        <v>185</v>
      </c>
      <c r="D38" s="39"/>
      <c r="E38" s="70" t="s">
        <v>228</v>
      </c>
      <c r="F38" s="70" t="s">
        <v>205</v>
      </c>
      <c r="G38" s="70" t="s">
        <v>206</v>
      </c>
      <c r="H38" s="70" t="s">
        <v>227</v>
      </c>
    </row>
    <row r="39" spans="1:8" ht="27" customHeight="1">
      <c r="A39" s="31" t="s">
        <v>184</v>
      </c>
      <c r="B39" s="35" t="s">
        <v>169</v>
      </c>
      <c r="C39" s="71"/>
      <c r="D39" s="32">
        <v>39.57</v>
      </c>
      <c r="E39" s="71"/>
      <c r="F39" s="71"/>
      <c r="G39" s="72"/>
      <c r="H39" s="71"/>
    </row>
    <row r="40" spans="1:8" ht="27.75" customHeight="1">
      <c r="A40" s="31" t="s">
        <v>186</v>
      </c>
      <c r="B40" s="35" t="s">
        <v>169</v>
      </c>
      <c r="C40" s="71"/>
      <c r="D40" s="32">
        <v>39.57</v>
      </c>
      <c r="E40" s="71"/>
      <c r="F40" s="71"/>
      <c r="G40" s="31" t="s">
        <v>207</v>
      </c>
      <c r="H40" s="71"/>
    </row>
    <row r="41" spans="1:8" ht="15">
      <c r="A41" s="31" t="s">
        <v>187</v>
      </c>
      <c r="B41" s="35" t="s">
        <v>169</v>
      </c>
      <c r="C41" s="72"/>
      <c r="D41" s="32"/>
      <c r="E41" s="72"/>
      <c r="F41" s="72"/>
      <c r="G41" s="31"/>
      <c r="H41" s="72"/>
    </row>
    <row r="42" spans="1:8" ht="20.25" customHeight="1">
      <c r="A42" s="31" t="s">
        <v>188</v>
      </c>
      <c r="B42" s="35" t="s">
        <v>178</v>
      </c>
      <c r="C42" s="70" t="s">
        <v>185</v>
      </c>
      <c r="E42" s="70" t="s">
        <v>228</v>
      </c>
      <c r="F42" s="70" t="s">
        <v>205</v>
      </c>
      <c r="G42" s="70" t="s">
        <v>206</v>
      </c>
      <c r="H42" s="70" t="s">
        <v>227</v>
      </c>
    </row>
    <row r="43" spans="1:8" ht="21" customHeight="1">
      <c r="A43" s="31" t="s">
        <v>189</v>
      </c>
      <c r="B43" s="35" t="s">
        <v>162</v>
      </c>
      <c r="C43" s="71"/>
      <c r="D43" s="32">
        <v>30</v>
      </c>
      <c r="E43" s="71"/>
      <c r="F43" s="71"/>
      <c r="G43" s="72"/>
      <c r="H43" s="71"/>
    </row>
    <row r="44" spans="1:8" ht="33.75" customHeight="1">
      <c r="A44" s="31" t="s">
        <v>190</v>
      </c>
      <c r="B44" s="35" t="s">
        <v>162</v>
      </c>
      <c r="C44" s="71"/>
      <c r="D44" s="32">
        <v>31.8</v>
      </c>
      <c r="E44" s="71"/>
      <c r="F44" s="71"/>
      <c r="G44" s="31" t="s">
        <v>207</v>
      </c>
      <c r="H44" s="71"/>
    </row>
    <row r="45" spans="1:8" ht="30.75">
      <c r="A45" s="31" t="s">
        <v>191</v>
      </c>
      <c r="B45" s="35" t="s">
        <v>162</v>
      </c>
      <c r="C45" s="72"/>
      <c r="D45" s="32">
        <v>33.53</v>
      </c>
      <c r="E45" s="72"/>
      <c r="F45" s="72"/>
      <c r="G45" s="31" t="s">
        <v>165</v>
      </c>
      <c r="H45" s="72"/>
    </row>
    <row r="46" spans="1:8" s="46" customFormat="1" ht="15">
      <c r="A46" s="44" t="s">
        <v>91</v>
      </c>
      <c r="B46" s="63" t="s">
        <v>192</v>
      </c>
      <c r="C46" s="47"/>
      <c r="D46" s="45"/>
      <c r="E46" s="44"/>
      <c r="F46" s="44"/>
      <c r="G46" s="42"/>
      <c r="H46" s="42"/>
    </row>
    <row r="47" spans="1:8" ht="15" customHeight="1">
      <c r="A47" s="31" t="s">
        <v>61</v>
      </c>
      <c r="B47" s="35" t="s">
        <v>167</v>
      </c>
      <c r="C47" s="70" t="s">
        <v>194</v>
      </c>
      <c r="D47" s="39"/>
      <c r="E47" s="70" t="s">
        <v>228</v>
      </c>
      <c r="F47" s="70" t="s">
        <v>204</v>
      </c>
      <c r="G47" s="70" t="s">
        <v>206</v>
      </c>
      <c r="H47" s="70" t="s">
        <v>227</v>
      </c>
    </row>
    <row r="48" spans="1:8" ht="24" customHeight="1">
      <c r="A48" s="36" t="s">
        <v>193</v>
      </c>
      <c r="B48" s="35" t="s">
        <v>169</v>
      </c>
      <c r="C48" s="71"/>
      <c r="D48" s="32">
        <v>39.57</v>
      </c>
      <c r="E48" s="71"/>
      <c r="F48" s="71"/>
      <c r="G48" s="72"/>
      <c r="H48" s="71"/>
    </row>
    <row r="49" spans="1:8" ht="38.25" customHeight="1">
      <c r="A49" s="31" t="s">
        <v>195</v>
      </c>
      <c r="B49" s="35" t="s">
        <v>169</v>
      </c>
      <c r="C49" s="71"/>
      <c r="D49" s="32">
        <v>39.57</v>
      </c>
      <c r="E49" s="71"/>
      <c r="F49" s="71"/>
      <c r="G49" s="31" t="s">
        <v>207</v>
      </c>
      <c r="H49" s="71"/>
    </row>
    <row r="50" spans="1:8" ht="15.75" customHeight="1" hidden="1">
      <c r="A50" s="31" t="s">
        <v>196</v>
      </c>
      <c r="B50" s="35"/>
      <c r="C50" s="72"/>
      <c r="D50" s="32"/>
      <c r="E50" s="72"/>
      <c r="F50" s="72"/>
      <c r="G50" s="31"/>
      <c r="H50" s="72"/>
    </row>
    <row r="51" spans="1:8" ht="18.75" customHeight="1">
      <c r="A51" s="31" t="s">
        <v>62</v>
      </c>
      <c r="B51" s="35" t="s">
        <v>178</v>
      </c>
      <c r="C51" s="70" t="s">
        <v>194</v>
      </c>
      <c r="E51" s="70" t="s">
        <v>228</v>
      </c>
      <c r="F51" s="70" t="s">
        <v>204</v>
      </c>
      <c r="G51" s="70" t="s">
        <v>206</v>
      </c>
      <c r="H51" s="70" t="s">
        <v>227</v>
      </c>
    </row>
    <row r="52" spans="1:8" ht="17.25" customHeight="1">
      <c r="A52" s="31" t="s">
        <v>197</v>
      </c>
      <c r="B52" s="35" t="s">
        <v>162</v>
      </c>
      <c r="C52" s="71"/>
      <c r="D52" s="32">
        <v>33.53</v>
      </c>
      <c r="E52" s="71"/>
      <c r="F52" s="71"/>
      <c r="G52" s="72"/>
      <c r="H52" s="71"/>
    </row>
    <row r="53" spans="1:8" ht="31.5" customHeight="1">
      <c r="A53" s="31" t="s">
        <v>198</v>
      </c>
      <c r="B53" s="35" t="s">
        <v>162</v>
      </c>
      <c r="C53" s="71"/>
      <c r="D53" s="32">
        <v>33.53</v>
      </c>
      <c r="E53" s="71"/>
      <c r="F53" s="71"/>
      <c r="G53" s="31" t="s">
        <v>207</v>
      </c>
      <c r="H53" s="71"/>
    </row>
    <row r="54" spans="1:8" ht="10.5" customHeight="1">
      <c r="A54" s="31" t="s">
        <v>199</v>
      </c>
      <c r="B54" s="35"/>
      <c r="C54" s="72"/>
      <c r="D54" s="32"/>
      <c r="E54" s="72"/>
      <c r="F54" s="72"/>
      <c r="G54" s="31"/>
      <c r="H54" s="72"/>
    </row>
  </sheetData>
  <sheetProtection/>
  <mergeCells count="55">
    <mergeCell ref="F16:F19"/>
    <mergeCell ref="D26:D27"/>
    <mergeCell ref="E26:E28"/>
    <mergeCell ref="F26:F29"/>
    <mergeCell ref="G47:G48"/>
    <mergeCell ref="C26:C28"/>
    <mergeCell ref="C22:C25"/>
    <mergeCell ref="D22:D23"/>
    <mergeCell ref="E22:E25"/>
    <mergeCell ref="F22:F25"/>
    <mergeCell ref="F38:F41"/>
    <mergeCell ref="F42:F45"/>
    <mergeCell ref="G38:G39"/>
    <mergeCell ref="G42:G43"/>
    <mergeCell ref="G31:G32"/>
    <mergeCell ref="G22:G23"/>
    <mergeCell ref="G26:G27"/>
    <mergeCell ref="C51:C54"/>
    <mergeCell ref="C47:C50"/>
    <mergeCell ref="E47:E50"/>
    <mergeCell ref="E51:E54"/>
    <mergeCell ref="F51:F54"/>
    <mergeCell ref="C42:C45"/>
    <mergeCell ref="F47:F50"/>
    <mergeCell ref="E42:E45"/>
    <mergeCell ref="A5:H5"/>
    <mergeCell ref="C13:C15"/>
    <mergeCell ref="E13:E15"/>
    <mergeCell ref="F13:F15"/>
    <mergeCell ref="A6:H6"/>
    <mergeCell ref="H16:H19"/>
    <mergeCell ref="H12:H15"/>
    <mergeCell ref="C16:C19"/>
    <mergeCell ref="D16:D17"/>
    <mergeCell ref="E16:E19"/>
    <mergeCell ref="H38:H41"/>
    <mergeCell ref="H31:H33"/>
    <mergeCell ref="C34:C36"/>
    <mergeCell ref="E31:E33"/>
    <mergeCell ref="E34:E36"/>
    <mergeCell ref="F31:F33"/>
    <mergeCell ref="F34:F36"/>
    <mergeCell ref="C31:C33"/>
    <mergeCell ref="C38:C41"/>
    <mergeCell ref="E38:E41"/>
    <mergeCell ref="H34:H36"/>
    <mergeCell ref="G51:G52"/>
    <mergeCell ref="A7:H7"/>
    <mergeCell ref="A8:H8"/>
    <mergeCell ref="H42:H45"/>
    <mergeCell ref="H47:H50"/>
    <mergeCell ref="H51:H54"/>
    <mergeCell ref="G16:G17"/>
    <mergeCell ref="H22:H25"/>
    <mergeCell ref="H26:H29"/>
  </mergeCells>
  <printOptions/>
  <pageMargins left="0.7874015748031497" right="0.6692913385826772" top="1.1811023622047245" bottom="0.984251968503937" header="0.5118110236220472" footer="0.5118110236220472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71"/>
  <sheetViews>
    <sheetView zoomScalePageLayoutView="0" workbookViewId="0" topLeftCell="A1">
      <selection activeCell="B16" sqref="B16"/>
    </sheetView>
  </sheetViews>
  <sheetFormatPr defaultColWidth="9.125" defaultRowHeight="12.75" outlineLevelCol="1"/>
  <cols>
    <col min="1" max="1" width="5.875" style="2" customWidth="1"/>
    <col min="2" max="2" width="60.625" style="2" customWidth="1"/>
    <col min="3" max="3" width="12.00390625" style="2" customWidth="1"/>
    <col min="4" max="4" width="17.625" style="2" customWidth="1"/>
    <col min="5" max="5" width="14.50390625" style="2" customWidth="1" outlineLevel="1"/>
    <col min="6" max="6" width="12.125" style="2" customWidth="1" outlineLevel="1"/>
    <col min="7" max="7" width="7.875" style="2" customWidth="1" outlineLevel="1"/>
    <col min="8" max="8" width="18.125" style="2" customWidth="1"/>
    <col min="9" max="16384" width="9.125" style="2" customWidth="1"/>
  </cols>
  <sheetData>
    <row r="1" ht="15" customHeight="1">
      <c r="D1" s="12" t="s">
        <v>60</v>
      </c>
    </row>
    <row r="2" ht="13.5" customHeight="1">
      <c r="D2" s="12" t="s">
        <v>132</v>
      </c>
    </row>
    <row r="3" ht="16.5" customHeight="1">
      <c r="D3" s="12" t="s">
        <v>210</v>
      </c>
    </row>
    <row r="4" ht="10.5" customHeight="1">
      <c r="D4" s="12"/>
    </row>
    <row r="5" spans="1:4" ht="12.75" customHeight="1">
      <c r="A5" s="80" t="s">
        <v>134</v>
      </c>
      <c r="B5" s="80"/>
      <c r="C5" s="80"/>
      <c r="D5" s="80"/>
    </row>
    <row r="6" spans="1:4" ht="14.25" customHeight="1">
      <c r="A6" s="80" t="s">
        <v>133</v>
      </c>
      <c r="B6" s="80"/>
      <c r="C6" s="80"/>
      <c r="D6" s="80"/>
    </row>
    <row r="7" spans="1:4" ht="14.25" customHeight="1">
      <c r="A7" s="82" t="s">
        <v>109</v>
      </c>
      <c r="B7" s="82"/>
      <c r="C7" s="82"/>
      <c r="D7" s="82"/>
    </row>
    <row r="8" spans="1:4" ht="15">
      <c r="A8" s="4"/>
      <c r="B8" s="3"/>
      <c r="C8" s="3"/>
      <c r="D8" s="3"/>
    </row>
    <row r="9" spans="1:4" ht="15">
      <c r="A9" s="4"/>
      <c r="B9" s="4" t="s">
        <v>6</v>
      </c>
      <c r="C9" s="80" t="s">
        <v>135</v>
      </c>
      <c r="D9" s="80"/>
    </row>
    <row r="10" spans="1:4" ht="33" customHeight="1">
      <c r="A10" s="4"/>
      <c r="B10" s="4" t="s">
        <v>7</v>
      </c>
      <c r="C10" s="80" t="s">
        <v>140</v>
      </c>
      <c r="D10" s="80"/>
    </row>
    <row r="11" spans="1:4" ht="29.25" customHeight="1">
      <c r="A11" s="4"/>
      <c r="B11" s="4" t="s">
        <v>8</v>
      </c>
      <c r="C11" s="80" t="s">
        <v>142</v>
      </c>
      <c r="D11" s="80"/>
    </row>
    <row r="12" spans="1:4" ht="29.25" customHeight="1">
      <c r="A12" s="4"/>
      <c r="B12" s="4" t="s">
        <v>9</v>
      </c>
      <c r="C12" s="80" t="s">
        <v>201</v>
      </c>
      <c r="D12" s="80"/>
    </row>
    <row r="13" spans="1:4" ht="14.25" customHeight="1">
      <c r="A13" s="4"/>
      <c r="B13" s="4" t="s">
        <v>10</v>
      </c>
      <c r="C13" s="80" t="s">
        <v>136</v>
      </c>
      <c r="D13" s="80"/>
    </row>
    <row r="14" spans="1:4" ht="14.25" customHeight="1">
      <c r="A14" s="4"/>
      <c r="B14" s="4" t="s">
        <v>102</v>
      </c>
      <c r="C14" s="80" t="s">
        <v>137</v>
      </c>
      <c r="D14" s="80"/>
    </row>
    <row r="15" spans="1:4" s="14" customFormat="1" ht="14.25" customHeight="1">
      <c r="A15" s="13"/>
      <c r="B15" s="4" t="s">
        <v>11</v>
      </c>
      <c r="C15" s="81">
        <v>1028301647120</v>
      </c>
      <c r="D15" s="81"/>
    </row>
    <row r="16" spans="1:4" ht="30.75">
      <c r="A16" s="4"/>
      <c r="B16" s="4" t="s">
        <v>101</v>
      </c>
      <c r="C16" s="80" t="s">
        <v>200</v>
      </c>
      <c r="D16" s="80"/>
    </row>
    <row r="17" spans="1:4" ht="15">
      <c r="A17" s="4"/>
      <c r="B17" s="4"/>
      <c r="C17" s="4"/>
      <c r="D17" s="4"/>
    </row>
    <row r="18" spans="1:4" ht="30.75">
      <c r="A18" s="6" t="s">
        <v>12</v>
      </c>
      <c r="B18" s="6" t="s">
        <v>13</v>
      </c>
      <c r="C18" s="6" t="s">
        <v>14</v>
      </c>
      <c r="D18" s="6" t="s">
        <v>15</v>
      </c>
    </row>
    <row r="19" spans="1:4" ht="15">
      <c r="A19" s="8" t="s">
        <v>84</v>
      </c>
      <c r="B19" s="5" t="s">
        <v>19</v>
      </c>
      <c r="C19" s="6" t="s">
        <v>20</v>
      </c>
      <c r="D19" s="16">
        <v>133762.612</v>
      </c>
    </row>
    <row r="20" spans="1:4" ht="30.75">
      <c r="A20" s="8" t="s">
        <v>85</v>
      </c>
      <c r="B20" s="5" t="s">
        <v>3</v>
      </c>
      <c r="C20" s="6" t="s">
        <v>20</v>
      </c>
      <c r="D20" s="16">
        <f>SUM(D21,D22,D30,D33:D39,D41,D43:D44)</f>
        <v>133164.92664043442</v>
      </c>
    </row>
    <row r="21" spans="1:4" ht="15">
      <c r="A21" s="9" t="s">
        <v>17</v>
      </c>
      <c r="B21" s="5" t="s">
        <v>22</v>
      </c>
      <c r="C21" s="6" t="s">
        <v>20</v>
      </c>
      <c r="D21" s="57"/>
    </row>
    <row r="22" spans="1:4" ht="15">
      <c r="A22" s="9" t="s">
        <v>18</v>
      </c>
      <c r="B22" s="5" t="s">
        <v>113</v>
      </c>
      <c r="C22" s="6" t="s">
        <v>20</v>
      </c>
      <c r="D22" s="16">
        <f>D24*D25/1000+D27*D28/1000</f>
        <v>32491.248850174718</v>
      </c>
    </row>
    <row r="23" spans="1:4" ht="15">
      <c r="A23" s="8"/>
      <c r="B23" s="5" t="s">
        <v>112</v>
      </c>
      <c r="C23" s="6"/>
      <c r="D23" s="57"/>
    </row>
    <row r="24" spans="1:4" ht="21" customHeight="1">
      <c r="A24" s="8"/>
      <c r="B24" s="5" t="s">
        <v>145</v>
      </c>
      <c r="C24" s="6" t="s">
        <v>111</v>
      </c>
      <c r="D24" s="16">
        <f>12664/E60*D60</f>
        <v>12468.02089370847</v>
      </c>
    </row>
    <row r="25" spans="1:4" ht="18">
      <c r="A25" s="8"/>
      <c r="B25" s="5" t="s">
        <v>114</v>
      </c>
      <c r="C25" s="6" t="s">
        <v>110</v>
      </c>
      <c r="D25" s="16">
        <v>2605.35</v>
      </c>
    </row>
    <row r="26" spans="1:4" ht="15">
      <c r="A26" s="8"/>
      <c r="B26" s="5" t="s">
        <v>115</v>
      </c>
      <c r="C26" s="6" t="s">
        <v>16</v>
      </c>
      <c r="D26" s="57"/>
    </row>
    <row r="27" spans="1:4" ht="18">
      <c r="A27" s="8"/>
      <c r="B27" s="5" t="s">
        <v>144</v>
      </c>
      <c r="C27" s="6" t="s">
        <v>111</v>
      </c>
      <c r="D27" s="16">
        <f>0.5/E60*D60</f>
        <v>0.49226235366821186</v>
      </c>
    </row>
    <row r="28" spans="1:4" ht="18">
      <c r="A28" s="8"/>
      <c r="B28" s="5" t="s">
        <v>114</v>
      </c>
      <c r="C28" s="6" t="s">
        <v>110</v>
      </c>
      <c r="D28" s="16">
        <v>15623</v>
      </c>
    </row>
    <row r="29" spans="1:4" ht="15">
      <c r="A29" s="8"/>
      <c r="B29" s="5" t="s">
        <v>115</v>
      </c>
      <c r="C29" s="6" t="s">
        <v>16</v>
      </c>
      <c r="D29" s="57"/>
    </row>
    <row r="30" spans="1:7" ht="46.5">
      <c r="A30" s="8" t="s">
        <v>21</v>
      </c>
      <c r="B30" s="5" t="s">
        <v>4</v>
      </c>
      <c r="C30" s="6" t="s">
        <v>20</v>
      </c>
      <c r="D30" s="16">
        <f>D31*D32</f>
        <v>11726.073786340292</v>
      </c>
      <c r="G30" s="25"/>
    </row>
    <row r="31" spans="1:7" ht="15">
      <c r="A31" s="8"/>
      <c r="B31" s="5" t="s">
        <v>116</v>
      </c>
      <c r="C31" s="6" t="s">
        <v>23</v>
      </c>
      <c r="D31" s="18">
        <v>4.458723</v>
      </c>
      <c r="G31" s="25"/>
    </row>
    <row r="32" spans="1:4" ht="15">
      <c r="A32" s="8"/>
      <c r="B32" s="5" t="s">
        <v>117</v>
      </c>
      <c r="C32" s="6" t="s">
        <v>24</v>
      </c>
      <c r="D32" s="16">
        <f>2671.256/E60*D60</f>
        <v>2629.917531620666</v>
      </c>
    </row>
    <row r="33" spans="1:6" ht="30.75">
      <c r="A33" s="8" t="s">
        <v>30</v>
      </c>
      <c r="B33" s="5" t="s">
        <v>25</v>
      </c>
      <c r="C33" s="6" t="s">
        <v>20</v>
      </c>
      <c r="D33" s="16">
        <f>1157.671/E$60*D$60</f>
        <v>1139.7557024668652</v>
      </c>
      <c r="F33" s="19"/>
    </row>
    <row r="34" spans="1:4" ht="30.75">
      <c r="A34" s="8" t="s">
        <v>32</v>
      </c>
      <c r="B34" s="5" t="s">
        <v>26</v>
      </c>
      <c r="C34" s="6" t="s">
        <v>20</v>
      </c>
      <c r="D34" s="16"/>
    </row>
    <row r="35" spans="1:5" ht="30.75">
      <c r="A35" s="8" t="s">
        <v>34</v>
      </c>
      <c r="B35" s="10" t="s">
        <v>87</v>
      </c>
      <c r="C35" s="6" t="s">
        <v>20</v>
      </c>
      <c r="D35" s="16">
        <f>(44738.915+947.944)/E$60*D$60</f>
        <v>44979.841486095465</v>
      </c>
      <c r="E35" s="26"/>
    </row>
    <row r="36" spans="1:4" ht="30.75">
      <c r="A36" s="8" t="s">
        <v>35</v>
      </c>
      <c r="B36" s="10" t="s">
        <v>88</v>
      </c>
      <c r="C36" s="6" t="s">
        <v>20</v>
      </c>
      <c r="D36" s="16">
        <f>12978.964/E$60*D$60</f>
        <v>12778.11073362998</v>
      </c>
    </row>
    <row r="37" spans="1:4" ht="30.75">
      <c r="A37" s="8" t="s">
        <v>36</v>
      </c>
      <c r="B37" s="10" t="s">
        <v>89</v>
      </c>
      <c r="C37" s="6" t="s">
        <v>20</v>
      </c>
      <c r="D37" s="16">
        <f>557.12/E$60*D$60</f>
        <v>548.4984049512684</v>
      </c>
    </row>
    <row r="38" spans="1:6" ht="46.5">
      <c r="A38" s="8" t="s">
        <v>39</v>
      </c>
      <c r="B38" s="5" t="s">
        <v>27</v>
      </c>
      <c r="C38" s="6" t="s">
        <v>20</v>
      </c>
      <c r="D38" s="16">
        <f>3933.117/E$60*D$60</f>
        <v>3872.2508633449133</v>
      </c>
      <c r="F38" s="21"/>
    </row>
    <row r="39" spans="1:6" ht="15">
      <c r="A39" s="8" t="s">
        <v>41</v>
      </c>
      <c r="B39" s="5" t="s">
        <v>98</v>
      </c>
      <c r="C39" s="6" t="s">
        <v>20</v>
      </c>
      <c r="D39" s="16">
        <f>2224.38</f>
        <v>2224.38</v>
      </c>
      <c r="F39" s="19"/>
    </row>
    <row r="40" spans="1:6" ht="30.75">
      <c r="A40" s="8"/>
      <c r="B40" s="5" t="s">
        <v>90</v>
      </c>
      <c r="C40" s="6" t="s">
        <v>20</v>
      </c>
      <c r="D40" s="16">
        <f>1457.486+464.619</f>
        <v>1922.105</v>
      </c>
      <c r="F40" s="19"/>
    </row>
    <row r="41" spans="1:6" ht="15">
      <c r="A41" s="8" t="s">
        <v>43</v>
      </c>
      <c r="B41" s="5" t="s">
        <v>99</v>
      </c>
      <c r="C41" s="6" t="s">
        <v>20</v>
      </c>
      <c r="D41" s="16">
        <f>20548.065</f>
        <v>20548.065</v>
      </c>
      <c r="F41" s="19"/>
    </row>
    <row r="42" spans="1:6" ht="30.75">
      <c r="A42" s="8"/>
      <c r="B42" s="5" t="s">
        <v>90</v>
      </c>
      <c r="C42" s="6" t="s">
        <v>20</v>
      </c>
      <c r="D42" s="16">
        <v>18657.4456</v>
      </c>
      <c r="F42" s="19"/>
    </row>
    <row r="43" spans="1:6" ht="30.75">
      <c r="A43" s="8" t="s">
        <v>44</v>
      </c>
      <c r="B43" s="10" t="s">
        <v>28</v>
      </c>
      <c r="C43" s="6" t="s">
        <v>20</v>
      </c>
      <c r="D43" s="16">
        <f>(70.508+399.476)/E$60*D$60</f>
        <v>462.71086005280176</v>
      </c>
      <c r="F43" s="21"/>
    </row>
    <row r="44" spans="1:4" ht="46.5">
      <c r="A44" s="11" t="s">
        <v>45</v>
      </c>
      <c r="B44" s="10" t="s">
        <v>29</v>
      </c>
      <c r="C44" s="6" t="s">
        <v>20</v>
      </c>
      <c r="D44" s="16">
        <f>2431.621/E60*D60</f>
        <v>2393.990953378102</v>
      </c>
    </row>
    <row r="45" spans="1:4" ht="30.75">
      <c r="A45" s="8" t="s">
        <v>86</v>
      </c>
      <c r="B45" s="5" t="s">
        <v>31</v>
      </c>
      <c r="C45" s="6" t="s">
        <v>20</v>
      </c>
      <c r="D45" s="16">
        <f>D19-D20</f>
        <v>597.6853595655703</v>
      </c>
    </row>
    <row r="46" spans="1:4" ht="15">
      <c r="A46" s="8" t="s">
        <v>91</v>
      </c>
      <c r="B46" s="5" t="s">
        <v>103</v>
      </c>
      <c r="C46" s="6" t="s">
        <v>20</v>
      </c>
      <c r="D46" s="16">
        <f>D45*0.8</f>
        <v>478.14828765245625</v>
      </c>
    </row>
    <row r="47" spans="1:4" ht="46.5">
      <c r="A47" s="8" t="s">
        <v>59</v>
      </c>
      <c r="B47" s="5" t="s">
        <v>33</v>
      </c>
      <c r="C47" s="6" t="s">
        <v>20</v>
      </c>
      <c r="D47" s="16">
        <v>0</v>
      </c>
    </row>
    <row r="48" spans="1:4" ht="15">
      <c r="A48" s="10" t="s">
        <v>92</v>
      </c>
      <c r="B48" s="5" t="s">
        <v>93</v>
      </c>
      <c r="C48" s="6" t="s">
        <v>20</v>
      </c>
      <c r="D48" s="16">
        <v>0</v>
      </c>
    </row>
    <row r="49" spans="1:4" ht="15">
      <c r="A49" s="10" t="s">
        <v>61</v>
      </c>
      <c r="B49" s="5" t="s">
        <v>104</v>
      </c>
      <c r="C49" s="6" t="s">
        <v>20</v>
      </c>
      <c r="D49" s="16">
        <v>51263.3</v>
      </c>
    </row>
    <row r="50" spans="1:4" ht="15">
      <c r="A50" s="10" t="s">
        <v>62</v>
      </c>
      <c r="B50" s="5" t="s">
        <v>105</v>
      </c>
      <c r="C50" s="6" t="s">
        <v>20</v>
      </c>
      <c r="D50" s="16">
        <v>0</v>
      </c>
    </row>
    <row r="51" spans="1:4" ht="15">
      <c r="A51" s="10" t="s">
        <v>63</v>
      </c>
      <c r="B51" s="5" t="s">
        <v>106</v>
      </c>
      <c r="C51" s="6" t="s">
        <v>20</v>
      </c>
      <c r="D51" s="16">
        <v>0</v>
      </c>
    </row>
    <row r="52" spans="1:4" ht="15">
      <c r="A52" s="10" t="s">
        <v>64</v>
      </c>
      <c r="B52" s="5" t="s">
        <v>107</v>
      </c>
      <c r="C52" s="6" t="s">
        <v>20</v>
      </c>
      <c r="D52" s="16">
        <f>D49+D50-D51</f>
        <v>51263.3</v>
      </c>
    </row>
    <row r="53" spans="1:4" ht="15">
      <c r="A53" s="8" t="s">
        <v>94</v>
      </c>
      <c r="B53" s="5" t="s">
        <v>37</v>
      </c>
      <c r="C53" s="6" t="s">
        <v>38</v>
      </c>
      <c r="D53" s="16">
        <v>39.66</v>
      </c>
    </row>
    <row r="54" spans="1:4" ht="15">
      <c r="A54" s="8" t="s">
        <v>95</v>
      </c>
      <c r="B54" s="5" t="s">
        <v>40</v>
      </c>
      <c r="C54" s="6" t="s">
        <v>38</v>
      </c>
      <c r="D54" s="18">
        <f>9.23+11.26+2.5</f>
        <v>22.990000000000002</v>
      </c>
    </row>
    <row r="55" spans="1:4" ht="14.25" customHeight="1">
      <c r="A55" s="8" t="s">
        <v>96</v>
      </c>
      <c r="B55" s="5" t="s">
        <v>78</v>
      </c>
      <c r="C55" s="7" t="s">
        <v>42</v>
      </c>
      <c r="D55" s="17">
        <v>88.68467</v>
      </c>
    </row>
    <row r="56" spans="1:4" ht="15">
      <c r="A56" s="8" t="s">
        <v>118</v>
      </c>
      <c r="B56" s="5" t="s">
        <v>79</v>
      </c>
      <c r="C56" s="7" t="s">
        <v>42</v>
      </c>
      <c r="D56" s="58"/>
    </row>
    <row r="57" spans="1:4" ht="15">
      <c r="A57" s="8" t="s">
        <v>119</v>
      </c>
      <c r="B57" s="5" t="s">
        <v>80</v>
      </c>
      <c r="C57" s="7" t="s">
        <v>42</v>
      </c>
      <c r="D57" s="17">
        <v>88.34866</v>
      </c>
    </row>
    <row r="58" spans="1:4" ht="30.75">
      <c r="A58" s="8" t="s">
        <v>120</v>
      </c>
      <c r="B58" s="5" t="s">
        <v>77</v>
      </c>
      <c r="C58" s="7" t="s">
        <v>42</v>
      </c>
      <c r="D58" s="17">
        <v>11.1629</v>
      </c>
    </row>
    <row r="59" spans="1:4" ht="15">
      <c r="A59" s="8" t="s">
        <v>121</v>
      </c>
      <c r="B59" s="5" t="s">
        <v>0</v>
      </c>
      <c r="C59" s="7" t="s">
        <v>46</v>
      </c>
      <c r="D59" s="15">
        <f>D58/D57%</f>
        <v>12.635052982127858</v>
      </c>
    </row>
    <row r="60" spans="1:7" ht="15">
      <c r="A60" s="8" t="s">
        <v>122</v>
      </c>
      <c r="B60" s="5" t="s">
        <v>123</v>
      </c>
      <c r="C60" s="7" t="s">
        <v>42</v>
      </c>
      <c r="D60" s="17">
        <f>D61+D62</f>
        <v>76.34296</v>
      </c>
      <c r="E60" s="24">
        <v>77.54296</v>
      </c>
      <c r="F60" s="20" t="s">
        <v>138</v>
      </c>
      <c r="G60" s="20"/>
    </row>
    <row r="61" spans="1:4" ht="15">
      <c r="A61" s="8"/>
      <c r="B61" s="5" t="s">
        <v>81</v>
      </c>
      <c r="C61" s="7" t="s">
        <v>42</v>
      </c>
      <c r="D61" s="59"/>
    </row>
    <row r="62" spans="1:4" ht="30.75">
      <c r="A62" s="8"/>
      <c r="B62" s="5" t="s">
        <v>82</v>
      </c>
      <c r="C62" s="7" t="s">
        <v>42</v>
      </c>
      <c r="D62" s="17">
        <v>76.34296</v>
      </c>
    </row>
    <row r="63" spans="1:4" ht="30.75">
      <c r="A63" s="8" t="s">
        <v>124</v>
      </c>
      <c r="B63" s="5" t="s">
        <v>47</v>
      </c>
      <c r="C63" s="6" t="s">
        <v>48</v>
      </c>
      <c r="D63" s="15">
        <v>15.2</v>
      </c>
    </row>
    <row r="64" spans="1:4" ht="30.75">
      <c r="A64" s="8" t="s">
        <v>125</v>
      </c>
      <c r="B64" s="5" t="s">
        <v>49</v>
      </c>
      <c r="C64" s="6" t="s">
        <v>48</v>
      </c>
      <c r="D64" s="15"/>
    </row>
    <row r="65" spans="1:4" ht="15">
      <c r="A65" s="8" t="s">
        <v>126</v>
      </c>
      <c r="B65" s="5" t="s">
        <v>83</v>
      </c>
      <c r="C65" s="6" t="s">
        <v>50</v>
      </c>
      <c r="D65" s="15">
        <v>4</v>
      </c>
    </row>
    <row r="66" spans="1:4" ht="15">
      <c r="A66" s="8" t="s">
        <v>127</v>
      </c>
      <c r="B66" s="5" t="s">
        <v>51</v>
      </c>
      <c r="C66" s="6" t="s">
        <v>50</v>
      </c>
      <c r="D66" s="15">
        <f>193+40</f>
        <v>233</v>
      </c>
    </row>
    <row r="67" spans="1:4" ht="30.75">
      <c r="A67" s="8" t="s">
        <v>128</v>
      </c>
      <c r="B67" s="5" t="s">
        <v>52</v>
      </c>
      <c r="C67" s="6" t="s">
        <v>53</v>
      </c>
      <c r="D67" s="15">
        <v>83</v>
      </c>
    </row>
    <row r="68" spans="1:4" ht="30.75">
      <c r="A68" s="8" t="s">
        <v>129</v>
      </c>
      <c r="B68" s="5" t="s">
        <v>54</v>
      </c>
      <c r="C68" s="6" t="s">
        <v>139</v>
      </c>
      <c r="D68" s="16">
        <v>160.003</v>
      </c>
    </row>
    <row r="69" spans="1:4" ht="30.75">
      <c r="A69" s="8" t="s">
        <v>130</v>
      </c>
      <c r="B69" s="5" t="s">
        <v>55</v>
      </c>
      <c r="C69" s="6" t="s">
        <v>56</v>
      </c>
      <c r="D69" s="16">
        <v>0.03</v>
      </c>
    </row>
    <row r="70" spans="1:4" ht="30.75">
      <c r="A70" s="8" t="s">
        <v>131</v>
      </c>
      <c r="B70" s="5" t="s">
        <v>57</v>
      </c>
      <c r="C70" s="6" t="s">
        <v>58</v>
      </c>
      <c r="D70" s="16">
        <v>1.1</v>
      </c>
    </row>
    <row r="71" ht="15">
      <c r="A71" s="1"/>
    </row>
  </sheetData>
  <sheetProtection/>
  <mergeCells count="11">
    <mergeCell ref="A6:D6"/>
    <mergeCell ref="A7:D7"/>
    <mergeCell ref="A5:D5"/>
    <mergeCell ref="C13:D13"/>
    <mergeCell ref="C16:D16"/>
    <mergeCell ref="C9:D9"/>
    <mergeCell ref="C10:D10"/>
    <mergeCell ref="C11:D11"/>
    <mergeCell ref="C12:D12"/>
    <mergeCell ref="C14:D14"/>
    <mergeCell ref="C15:D15"/>
  </mergeCells>
  <printOptions/>
  <pageMargins left="0.7874015748031497" right="0" top="0.5905511811023623" bottom="0.5118110236220472" header="0.5118110236220472" footer="0.5118110236220472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9"/>
  <sheetViews>
    <sheetView zoomScalePageLayoutView="0" workbookViewId="0" topLeftCell="A1">
      <selection activeCell="B14" sqref="B14"/>
    </sheetView>
  </sheetViews>
  <sheetFormatPr defaultColWidth="9.125" defaultRowHeight="12.75" outlineLevelCol="1"/>
  <cols>
    <col min="1" max="1" width="5.50390625" style="2" customWidth="1"/>
    <col min="2" max="2" width="57.625" style="2" customWidth="1"/>
    <col min="3" max="3" width="11.625" style="2" customWidth="1"/>
    <col min="4" max="4" width="16.00390625" style="2" customWidth="1"/>
    <col min="5" max="5" width="20.375" style="2" customWidth="1" outlineLevel="1"/>
    <col min="6" max="6" width="18.00390625" style="2" customWidth="1" outlineLevel="1"/>
    <col min="7" max="7" width="20.375" style="2" customWidth="1" outlineLevel="1"/>
    <col min="8" max="8" width="15.50390625" style="2" customWidth="1" outlineLevel="1"/>
    <col min="9" max="9" width="13.375" style="2" bestFit="1" customWidth="1"/>
    <col min="10" max="11" width="9.125" style="2" customWidth="1"/>
    <col min="12" max="12" width="14.875" style="2" bestFit="1" customWidth="1"/>
    <col min="13" max="16384" width="9.125" style="2" customWidth="1"/>
  </cols>
  <sheetData>
    <row r="1" ht="15">
      <c r="D1" s="12" t="s">
        <v>97</v>
      </c>
    </row>
    <row r="2" ht="15">
      <c r="D2" s="12" t="s">
        <v>132</v>
      </c>
    </row>
    <row r="3" ht="15">
      <c r="D3" s="12" t="s">
        <v>210</v>
      </c>
    </row>
    <row r="4" spans="3:4" ht="15">
      <c r="C4" s="52"/>
      <c r="D4" s="55"/>
    </row>
    <row r="5" spans="1:4" ht="15">
      <c r="A5" s="80" t="s">
        <v>134</v>
      </c>
      <c r="B5" s="80"/>
      <c r="C5" s="80"/>
      <c r="D5" s="80"/>
    </row>
    <row r="6" spans="1:4" ht="15">
      <c r="A6" s="80" t="s">
        <v>133</v>
      </c>
      <c r="B6" s="80"/>
      <c r="C6" s="80"/>
      <c r="D6" s="80"/>
    </row>
    <row r="7" spans="1:4" ht="15">
      <c r="A7" s="82" t="s">
        <v>108</v>
      </c>
      <c r="B7" s="82"/>
      <c r="C7" s="82"/>
      <c r="D7" s="82"/>
    </row>
    <row r="8" spans="1:4" ht="15">
      <c r="A8" s="4"/>
      <c r="B8" s="3"/>
      <c r="C8" s="3"/>
      <c r="D8" s="3"/>
    </row>
    <row r="9" spans="1:4" ht="15">
      <c r="A9" s="4"/>
      <c r="B9" s="4" t="s">
        <v>6</v>
      </c>
      <c r="C9" s="80" t="s">
        <v>135</v>
      </c>
      <c r="D9" s="80"/>
    </row>
    <row r="10" spans="1:4" ht="48" customHeight="1">
      <c r="A10" s="4"/>
      <c r="B10" s="4" t="s">
        <v>7</v>
      </c>
      <c r="C10" s="80" t="s">
        <v>140</v>
      </c>
      <c r="D10" s="80"/>
    </row>
    <row r="11" spans="1:4" ht="29.25" customHeight="1">
      <c r="A11" s="4"/>
      <c r="B11" s="4" t="s">
        <v>8</v>
      </c>
      <c r="C11" s="80" t="s">
        <v>141</v>
      </c>
      <c r="D11" s="80"/>
    </row>
    <row r="12" spans="1:4" ht="27.75" customHeight="1">
      <c r="A12" s="4"/>
      <c r="B12" s="4" t="s">
        <v>9</v>
      </c>
      <c r="C12" s="80" t="s">
        <v>201</v>
      </c>
      <c r="D12" s="80"/>
    </row>
    <row r="13" spans="1:4" ht="15">
      <c r="A13" s="4"/>
      <c r="B13" s="4" t="s">
        <v>10</v>
      </c>
      <c r="C13" s="80" t="s">
        <v>136</v>
      </c>
      <c r="D13" s="80"/>
    </row>
    <row r="14" spans="1:4" ht="15">
      <c r="A14" s="4"/>
      <c r="B14" s="4" t="s">
        <v>102</v>
      </c>
      <c r="C14" s="80" t="s">
        <v>137</v>
      </c>
      <c r="D14" s="80"/>
    </row>
    <row r="15" spans="1:4" s="14" customFormat="1" ht="15">
      <c r="A15" s="13"/>
      <c r="B15" s="4" t="s">
        <v>11</v>
      </c>
      <c r="C15" s="81">
        <v>1028301647120</v>
      </c>
      <c r="D15" s="81"/>
    </row>
    <row r="16" spans="1:4" ht="30.75" customHeight="1">
      <c r="A16" s="4"/>
      <c r="B16" s="4" t="s">
        <v>101</v>
      </c>
      <c r="C16" s="80" t="s">
        <v>200</v>
      </c>
      <c r="D16" s="80"/>
    </row>
    <row r="17" spans="1:4" ht="15">
      <c r="A17" s="4"/>
      <c r="B17" s="4"/>
      <c r="C17" s="4"/>
      <c r="D17" s="4"/>
    </row>
    <row r="18" spans="1:4" ht="30.75">
      <c r="A18" s="6" t="s">
        <v>12</v>
      </c>
      <c r="B18" s="6" t="s">
        <v>13</v>
      </c>
      <c r="C18" s="6" t="s">
        <v>14</v>
      </c>
      <c r="D18" s="6" t="s">
        <v>15</v>
      </c>
    </row>
    <row r="19" spans="1:4" ht="15">
      <c r="A19" s="5" t="s">
        <v>84</v>
      </c>
      <c r="B19" s="5" t="s">
        <v>19</v>
      </c>
      <c r="C19" s="6" t="s">
        <v>20</v>
      </c>
      <c r="D19" s="16">
        <v>15315.195</v>
      </c>
    </row>
    <row r="20" spans="1:4" ht="30.75">
      <c r="A20" s="8" t="s">
        <v>85</v>
      </c>
      <c r="B20" s="5" t="s">
        <v>3</v>
      </c>
      <c r="C20" s="6" t="s">
        <v>20</v>
      </c>
      <c r="D20" s="16">
        <f>SUM(D22,D25:D30,D32,D34:D35)</f>
        <v>14500.26431487309</v>
      </c>
    </row>
    <row r="21" spans="1:12" ht="46.5">
      <c r="A21" s="8" t="s">
        <v>17</v>
      </c>
      <c r="B21" s="5" t="s">
        <v>70</v>
      </c>
      <c r="C21" s="6" t="s">
        <v>20</v>
      </c>
      <c r="D21" s="57"/>
      <c r="L21" s="25"/>
    </row>
    <row r="22" spans="1:12" ht="46.5">
      <c r="A22" s="8" t="s">
        <v>18</v>
      </c>
      <c r="B22" s="5" t="s">
        <v>4</v>
      </c>
      <c r="C22" s="6" t="s">
        <v>20</v>
      </c>
      <c r="D22" s="16">
        <f>D23*D24</f>
        <v>2269.020458479449</v>
      </c>
      <c r="L22" s="27"/>
    </row>
    <row r="23" spans="1:4" ht="15">
      <c r="A23" s="8"/>
      <c r="B23" s="5" t="s">
        <v>116</v>
      </c>
      <c r="C23" s="6" t="s">
        <v>23</v>
      </c>
      <c r="D23" s="18">
        <v>4.49</v>
      </c>
    </row>
    <row r="24" spans="1:4" ht="15">
      <c r="A24" s="8"/>
      <c r="B24" s="5" t="s">
        <v>117</v>
      </c>
      <c r="C24" s="6" t="s">
        <v>24</v>
      </c>
      <c r="D24" s="16">
        <f>623.596/E51*D51</f>
        <v>505.34976803551206</v>
      </c>
    </row>
    <row r="25" spans="1:4" ht="30.75">
      <c r="A25" s="8" t="s">
        <v>21</v>
      </c>
      <c r="B25" s="5" t="s">
        <v>26</v>
      </c>
      <c r="C25" s="6" t="s">
        <v>20</v>
      </c>
      <c r="D25" s="57"/>
    </row>
    <row r="26" spans="1:4" ht="30.75">
      <c r="A26" s="8" t="s">
        <v>30</v>
      </c>
      <c r="B26" s="10" t="s">
        <v>87</v>
      </c>
      <c r="C26" s="6" t="s">
        <v>20</v>
      </c>
      <c r="D26" s="16">
        <f>2583.92/E51*D51</f>
        <v>2093.9572617885947</v>
      </c>
    </row>
    <row r="27" spans="1:4" ht="30.75">
      <c r="A27" s="8" t="s">
        <v>32</v>
      </c>
      <c r="B27" s="10" t="s">
        <v>88</v>
      </c>
      <c r="C27" s="6" t="s">
        <v>20</v>
      </c>
      <c r="D27" s="16">
        <v>0</v>
      </c>
    </row>
    <row r="28" spans="1:4" ht="30.75">
      <c r="A28" s="8" t="s">
        <v>34</v>
      </c>
      <c r="B28" s="10" t="s">
        <v>89</v>
      </c>
      <c r="C28" s="6" t="s">
        <v>20</v>
      </c>
      <c r="D28" s="16">
        <v>0</v>
      </c>
    </row>
    <row r="29" spans="1:4" ht="46.5">
      <c r="A29" s="8" t="s">
        <v>35</v>
      </c>
      <c r="B29" s="5" t="s">
        <v>27</v>
      </c>
      <c r="C29" s="6" t="s">
        <v>20</v>
      </c>
      <c r="D29" s="16">
        <f>955.91/E$51*D$51</f>
        <v>774.650409500424</v>
      </c>
    </row>
    <row r="30" spans="1:4" ht="15">
      <c r="A30" s="8" t="s">
        <v>36</v>
      </c>
      <c r="B30" s="5" t="s">
        <v>98</v>
      </c>
      <c r="C30" s="6" t="s">
        <v>20</v>
      </c>
      <c r="D30" s="16">
        <f>(6951.2)</f>
        <v>6951.2</v>
      </c>
    </row>
    <row r="31" spans="1:4" ht="30.75">
      <c r="A31" s="8"/>
      <c r="B31" s="5" t="s">
        <v>90</v>
      </c>
      <c r="C31" s="6" t="s">
        <v>20</v>
      </c>
      <c r="D31" s="16">
        <f>(1451.9335+4554.6465)/E51*D51</f>
        <v>4867.612700669578</v>
      </c>
    </row>
    <row r="32" spans="1:4" ht="15">
      <c r="A32" s="5" t="s">
        <v>39</v>
      </c>
      <c r="B32" s="5" t="s">
        <v>99</v>
      </c>
      <c r="C32" s="6" t="s">
        <v>20</v>
      </c>
      <c r="D32" s="16">
        <f>2237.48</f>
        <v>2237.48</v>
      </c>
    </row>
    <row r="33" spans="1:4" ht="30.75">
      <c r="A33" s="5"/>
      <c r="B33" s="5" t="s">
        <v>90</v>
      </c>
      <c r="C33" s="6" t="s">
        <v>20</v>
      </c>
      <c r="D33" s="16">
        <f>2017.15</f>
        <v>2017.15</v>
      </c>
    </row>
    <row r="34" spans="1:4" ht="30.75">
      <c r="A34" s="5" t="s">
        <v>41</v>
      </c>
      <c r="B34" s="5" t="s">
        <v>28</v>
      </c>
      <c r="C34" s="6" t="s">
        <v>20</v>
      </c>
      <c r="D34" s="16">
        <f>(2.37+24.734)/E$51*D$51</f>
        <v>21.96454132617034</v>
      </c>
    </row>
    <row r="35" spans="1:4" ht="62.25">
      <c r="A35" s="5" t="s">
        <v>43</v>
      </c>
      <c r="B35" s="5" t="s">
        <v>29</v>
      </c>
      <c r="C35" s="6" t="s">
        <v>20</v>
      </c>
      <c r="D35" s="16">
        <f>187.556/E$51*D$51</f>
        <v>151.99164377845352</v>
      </c>
    </row>
    <row r="36" spans="1:4" ht="30.75">
      <c r="A36" s="5" t="s">
        <v>86</v>
      </c>
      <c r="B36" s="5" t="s">
        <v>31</v>
      </c>
      <c r="C36" s="6" t="s">
        <v>20</v>
      </c>
      <c r="D36" s="16">
        <f>D19-D20</f>
        <v>814.9306851269102</v>
      </c>
    </row>
    <row r="37" spans="1:4" ht="30.75">
      <c r="A37" s="8" t="s">
        <v>91</v>
      </c>
      <c r="B37" s="5" t="s">
        <v>103</v>
      </c>
      <c r="C37" s="6" t="s">
        <v>20</v>
      </c>
      <c r="D37" s="16">
        <f>D36*0.8</f>
        <v>651.9445481015282</v>
      </c>
    </row>
    <row r="38" spans="1:4" ht="46.5">
      <c r="A38" s="8" t="s">
        <v>59</v>
      </c>
      <c r="B38" s="5" t="s">
        <v>65</v>
      </c>
      <c r="C38" s="6" t="s">
        <v>20</v>
      </c>
      <c r="D38" s="16">
        <v>0</v>
      </c>
    </row>
    <row r="39" spans="1:4" ht="15">
      <c r="A39" s="8" t="s">
        <v>92</v>
      </c>
      <c r="B39" s="5" t="s">
        <v>93</v>
      </c>
      <c r="C39" s="6" t="s">
        <v>20</v>
      </c>
      <c r="D39" s="16">
        <f>D43-D40</f>
        <v>0</v>
      </c>
    </row>
    <row r="40" spans="1:4" ht="15">
      <c r="A40" s="8" t="s">
        <v>61</v>
      </c>
      <c r="B40" s="5" t="s">
        <v>104</v>
      </c>
      <c r="C40" s="6" t="s">
        <v>20</v>
      </c>
      <c r="D40" s="16">
        <v>10081.342</v>
      </c>
    </row>
    <row r="41" spans="1:4" ht="15">
      <c r="A41" s="8" t="s">
        <v>62</v>
      </c>
      <c r="B41" s="5" t="s">
        <v>105</v>
      </c>
      <c r="C41" s="6" t="s">
        <v>20</v>
      </c>
      <c r="D41" s="16">
        <v>0</v>
      </c>
    </row>
    <row r="42" spans="1:4" ht="15">
      <c r="A42" s="8" t="s">
        <v>63</v>
      </c>
      <c r="B42" s="5" t="s">
        <v>106</v>
      </c>
      <c r="C42" s="6" t="s">
        <v>20</v>
      </c>
      <c r="D42" s="16">
        <v>0</v>
      </c>
    </row>
    <row r="43" spans="1:4" ht="15">
      <c r="A43" s="8" t="s">
        <v>64</v>
      </c>
      <c r="B43" s="5" t="s">
        <v>107</v>
      </c>
      <c r="C43" s="6" t="s">
        <v>20</v>
      </c>
      <c r="D43" s="16">
        <f>D40+D41-D42</f>
        <v>10081.342</v>
      </c>
    </row>
    <row r="44" spans="1:4" ht="15">
      <c r="A44" s="5" t="s">
        <v>94</v>
      </c>
      <c r="B44" s="5" t="s">
        <v>71</v>
      </c>
      <c r="C44" s="6" t="s">
        <v>66</v>
      </c>
      <c r="D44" s="18">
        <v>661.506</v>
      </c>
    </row>
    <row r="45" spans="1:4" ht="15">
      <c r="A45" s="5" t="s">
        <v>95</v>
      </c>
      <c r="B45" s="5" t="s">
        <v>72</v>
      </c>
      <c r="C45" s="6" t="s">
        <v>66</v>
      </c>
      <c r="D45" s="18"/>
    </row>
    <row r="46" spans="1:4" ht="15">
      <c r="A46" s="5" t="s">
        <v>96</v>
      </c>
      <c r="B46" s="5" t="s">
        <v>73</v>
      </c>
      <c r="C46" s="6" t="s">
        <v>66</v>
      </c>
      <c r="D46" s="18">
        <f>D44</f>
        <v>661.506</v>
      </c>
    </row>
    <row r="47" spans="1:4" ht="16.5" customHeight="1">
      <c r="A47" s="8" t="s">
        <v>118</v>
      </c>
      <c r="B47" s="5" t="s">
        <v>67</v>
      </c>
      <c r="C47" s="6" t="s">
        <v>1</v>
      </c>
      <c r="D47" s="18">
        <v>97.807</v>
      </c>
    </row>
    <row r="48" spans="1:4" ht="15">
      <c r="A48" s="8" t="s">
        <v>119</v>
      </c>
      <c r="B48" s="5" t="s">
        <v>67</v>
      </c>
      <c r="C48" s="6" t="s">
        <v>46</v>
      </c>
      <c r="D48" s="15">
        <f>D47/D44%</f>
        <v>14.785504591039235</v>
      </c>
    </row>
    <row r="49" spans="1:4" ht="30.75">
      <c r="A49" s="8" t="s">
        <v>120</v>
      </c>
      <c r="B49" s="5" t="s">
        <v>5</v>
      </c>
      <c r="C49" s="6" t="s">
        <v>1</v>
      </c>
      <c r="D49" s="18">
        <v>0.061</v>
      </c>
    </row>
    <row r="50" spans="1:8" ht="30.75">
      <c r="A50" s="8" t="s">
        <v>121</v>
      </c>
      <c r="B50" s="5" t="s">
        <v>5</v>
      </c>
      <c r="C50" s="6" t="s">
        <v>46</v>
      </c>
      <c r="D50" s="16">
        <f>D49/D46%</f>
        <v>0.009221382723663882</v>
      </c>
      <c r="E50" s="53"/>
      <c r="F50" s="54"/>
      <c r="G50" s="54"/>
      <c r="H50" s="52"/>
    </row>
    <row r="51" spans="1:7" ht="18">
      <c r="A51" s="8" t="s">
        <v>122</v>
      </c>
      <c r="B51" s="5" t="s">
        <v>143</v>
      </c>
      <c r="C51" s="6" t="s">
        <v>1</v>
      </c>
      <c r="D51" s="18">
        <f>D52+D53</f>
        <v>456.76099999999997</v>
      </c>
      <c r="E51" s="20">
        <v>563.638</v>
      </c>
      <c r="F51" s="20" t="s">
        <v>138</v>
      </c>
      <c r="G51" s="20"/>
    </row>
    <row r="52" spans="1:4" ht="18">
      <c r="A52" s="8"/>
      <c r="B52" s="22" t="s">
        <v>81</v>
      </c>
      <c r="C52" s="23" t="s">
        <v>100</v>
      </c>
      <c r="D52" s="18">
        <v>96.97</v>
      </c>
    </row>
    <row r="53" spans="1:4" ht="30.75">
      <c r="A53" s="8"/>
      <c r="B53" s="22" t="s">
        <v>82</v>
      </c>
      <c r="C53" s="23" t="s">
        <v>100</v>
      </c>
      <c r="D53" s="18">
        <v>359.791</v>
      </c>
    </row>
    <row r="54" spans="1:4" s="14" customFormat="1" ht="30.75">
      <c r="A54" s="8" t="s">
        <v>124</v>
      </c>
      <c r="B54" s="22" t="s">
        <v>68</v>
      </c>
      <c r="C54" s="23" t="s">
        <v>48</v>
      </c>
      <c r="D54" s="16">
        <v>9</v>
      </c>
    </row>
    <row r="55" spans="1:4" ht="15">
      <c r="A55" s="8" t="s">
        <v>122</v>
      </c>
      <c r="B55" s="5" t="s">
        <v>74</v>
      </c>
      <c r="C55" s="6" t="s">
        <v>50</v>
      </c>
      <c r="D55" s="15">
        <v>6</v>
      </c>
    </row>
    <row r="56" spans="1:4" ht="15">
      <c r="A56" s="8" t="s">
        <v>125</v>
      </c>
      <c r="B56" s="5" t="s">
        <v>75</v>
      </c>
      <c r="C56" s="6" t="s">
        <v>50</v>
      </c>
      <c r="D56" s="15">
        <v>2</v>
      </c>
    </row>
    <row r="57" spans="1:4" ht="30.75">
      <c r="A57" s="8" t="s">
        <v>126</v>
      </c>
      <c r="B57" s="5" t="s">
        <v>52</v>
      </c>
      <c r="C57" s="6" t="s">
        <v>53</v>
      </c>
      <c r="D57" s="16">
        <v>0</v>
      </c>
    </row>
    <row r="58" spans="1:4" ht="18">
      <c r="A58" s="8" t="s">
        <v>127</v>
      </c>
      <c r="B58" s="5" t="s">
        <v>69</v>
      </c>
      <c r="C58" s="6" t="s">
        <v>2</v>
      </c>
      <c r="D58" s="18">
        <v>0.943</v>
      </c>
    </row>
    <row r="59" spans="1:4" s="14" customFormat="1" ht="46.5">
      <c r="A59" s="8" t="s">
        <v>128</v>
      </c>
      <c r="B59" s="5" t="s">
        <v>76</v>
      </c>
      <c r="C59" s="6" t="s">
        <v>46</v>
      </c>
      <c r="D59" s="16">
        <v>0.1</v>
      </c>
    </row>
  </sheetData>
  <sheetProtection/>
  <mergeCells count="11">
    <mergeCell ref="A5:D5"/>
    <mergeCell ref="C9:D9"/>
    <mergeCell ref="C10:D10"/>
    <mergeCell ref="C11:D11"/>
    <mergeCell ref="A6:D6"/>
    <mergeCell ref="A7:D7"/>
    <mergeCell ref="C16:D16"/>
    <mergeCell ref="C12:D12"/>
    <mergeCell ref="C13:D13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5"/>
  <sheetViews>
    <sheetView tabSelected="1" zoomScalePageLayoutView="0" workbookViewId="0" topLeftCell="A1">
      <selection activeCell="B17" sqref="B17:B18"/>
    </sheetView>
  </sheetViews>
  <sheetFormatPr defaultColWidth="9.00390625" defaultRowHeight="12.75"/>
  <cols>
    <col min="1" max="1" width="19.625" style="0" customWidth="1"/>
    <col min="2" max="2" width="45.00390625" style="0" customWidth="1"/>
    <col min="3" max="3" width="13.875" style="0" customWidth="1"/>
    <col min="4" max="4" width="23.625" style="0" customWidth="1"/>
  </cols>
  <sheetData>
    <row r="1" ht="15">
      <c r="D1" s="64" t="s">
        <v>226</v>
      </c>
    </row>
    <row r="2" spans="1:4" ht="15">
      <c r="A2" s="64"/>
      <c r="D2" s="64" t="s">
        <v>132</v>
      </c>
    </row>
    <row r="3" spans="1:4" ht="15">
      <c r="A3" s="64"/>
      <c r="D3" s="64" t="s">
        <v>211</v>
      </c>
    </row>
    <row r="4" ht="15">
      <c r="A4" s="64"/>
    </row>
    <row r="5" ht="15">
      <c r="A5" s="1"/>
    </row>
    <row r="6" ht="15">
      <c r="A6" s="1"/>
    </row>
    <row r="7" spans="1:4" ht="15">
      <c r="A7" s="89" t="s">
        <v>212</v>
      </c>
      <c r="B7" s="89"/>
      <c r="C7" s="89"/>
      <c r="D7" s="89"/>
    </row>
    <row r="8" spans="1:4" ht="15">
      <c r="A8" s="89" t="s">
        <v>213</v>
      </c>
      <c r="B8" s="89"/>
      <c r="C8" s="89"/>
      <c r="D8" s="89"/>
    </row>
    <row r="9" spans="1:4" ht="15">
      <c r="A9" s="89" t="s">
        <v>214</v>
      </c>
      <c r="B9" s="89"/>
      <c r="C9" s="89"/>
      <c r="D9" s="89"/>
    </row>
    <row r="10" ht="15">
      <c r="A10" s="65"/>
    </row>
    <row r="11" ht="15">
      <c r="A11" s="65"/>
    </row>
    <row r="12" spans="1:4" ht="15">
      <c r="A12" s="89" t="s">
        <v>215</v>
      </c>
      <c r="B12" s="89"/>
      <c r="C12" s="89"/>
      <c r="D12" s="89"/>
    </row>
    <row r="13" spans="1:4" ht="15">
      <c r="A13" s="89" t="s">
        <v>224</v>
      </c>
      <c r="B13" s="89"/>
      <c r="C13" s="89"/>
      <c r="D13" s="89"/>
    </row>
    <row r="14" ht="15">
      <c r="A14" s="65"/>
    </row>
    <row r="15" ht="15.75" thickBot="1">
      <c r="A15" s="65"/>
    </row>
    <row r="16" spans="1:4" ht="31.5" thickBot="1">
      <c r="A16" s="66" t="s">
        <v>12</v>
      </c>
      <c r="B16" s="67" t="s">
        <v>13</v>
      </c>
      <c r="C16" s="67" t="s">
        <v>14</v>
      </c>
      <c r="D16" s="67" t="s">
        <v>15</v>
      </c>
    </row>
    <row r="17" spans="1:4" ht="103.5" customHeight="1">
      <c r="A17" s="87">
        <v>1</v>
      </c>
      <c r="B17" s="87" t="s">
        <v>216</v>
      </c>
      <c r="C17" s="83" t="s">
        <v>217</v>
      </c>
      <c r="D17" s="83">
        <v>3</v>
      </c>
    </row>
    <row r="18" spans="1:4" ht="8.25" customHeight="1" thickBot="1">
      <c r="A18" s="88"/>
      <c r="B18" s="88"/>
      <c r="C18" s="84"/>
      <c r="D18" s="84"/>
    </row>
    <row r="19" spans="1:4" ht="81.75" customHeight="1">
      <c r="A19" s="87">
        <v>2</v>
      </c>
      <c r="B19" s="87" t="s">
        <v>218</v>
      </c>
      <c r="C19" s="83" t="s">
        <v>217</v>
      </c>
      <c r="D19" s="83">
        <v>3</v>
      </c>
    </row>
    <row r="20" spans="1:4" ht="9.75" customHeight="1" thickBot="1">
      <c r="A20" s="88"/>
      <c r="B20" s="88"/>
      <c r="C20" s="84"/>
      <c r="D20" s="84"/>
    </row>
    <row r="21" spans="1:4" ht="86.25" customHeight="1">
      <c r="A21" s="87">
        <v>3</v>
      </c>
      <c r="B21" s="87" t="s">
        <v>219</v>
      </c>
      <c r="C21" s="83" t="s">
        <v>220</v>
      </c>
      <c r="D21" s="83" t="s">
        <v>221</v>
      </c>
    </row>
    <row r="22" spans="1:4" ht="11.25" customHeight="1" thickBot="1">
      <c r="A22" s="88"/>
      <c r="B22" s="88"/>
      <c r="C22" s="84"/>
      <c r="D22" s="84"/>
    </row>
    <row r="23" spans="1:4" ht="46.5">
      <c r="A23" s="87">
        <v>4</v>
      </c>
      <c r="B23" s="68" t="s">
        <v>222</v>
      </c>
      <c r="C23" s="85" t="s">
        <v>225</v>
      </c>
      <c r="D23" s="83" t="s">
        <v>221</v>
      </c>
    </row>
    <row r="24" spans="1:4" ht="82.5" customHeight="1" thickBot="1">
      <c r="A24" s="88"/>
      <c r="B24" s="69" t="s">
        <v>223</v>
      </c>
      <c r="C24" s="86"/>
      <c r="D24" s="84"/>
    </row>
    <row r="25" ht="15">
      <c r="A25" s="65"/>
    </row>
  </sheetData>
  <sheetProtection/>
  <mergeCells count="20">
    <mergeCell ref="A21:A22"/>
    <mergeCell ref="B21:B22"/>
    <mergeCell ref="C17:C18"/>
    <mergeCell ref="D17:D18"/>
    <mergeCell ref="C19:C20"/>
    <mergeCell ref="D19:D20"/>
    <mergeCell ref="A17:A18"/>
    <mergeCell ref="B17:B18"/>
    <mergeCell ref="A19:A20"/>
    <mergeCell ref="B19:B20"/>
    <mergeCell ref="C21:C22"/>
    <mergeCell ref="D21:D22"/>
    <mergeCell ref="D23:D24"/>
    <mergeCell ref="C23:C24"/>
    <mergeCell ref="A23:A24"/>
    <mergeCell ref="A7:D7"/>
    <mergeCell ref="A8:D8"/>
    <mergeCell ref="A9:D9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lvladimirova</cp:lastModifiedBy>
  <cp:lastPrinted>2012-12-26T08:20:36Z</cp:lastPrinted>
  <dcterms:created xsi:type="dcterms:W3CDTF">2010-03-12T06:02:23Z</dcterms:created>
  <dcterms:modified xsi:type="dcterms:W3CDTF">2012-12-29T07:32:36Z</dcterms:modified>
  <cp:category/>
  <cp:version/>
  <cp:contentType/>
  <cp:contentStatus/>
</cp:coreProperties>
</file>