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бмен\ГОСКОНТРОЛЬ\отчеты и доклады\2020\На сайт\"/>
    </mc:Choice>
  </mc:AlternateContent>
  <bookViews>
    <workbookView xWindow="0" yWindow="0" windowWidth="28800" windowHeight="11505" tabRatio="848"/>
  </bookViews>
  <sheets>
    <sheet name="2020" sheetId="43" r:id="rId1"/>
    <sheet name="2015" sheetId="25" state="hidden" r:id="rId2"/>
    <sheet name="2014" sheetId="23" state="hidden" r:id="rId3"/>
    <sheet name="2013" sheetId="14" state="hidden" r:id="rId4"/>
    <sheet name="2012" sheetId="1" state="hidden" r:id="rId5"/>
    <sheet name="2011" sheetId="9" state="hidden" r:id="rId6"/>
    <sheet name="2010" sheetId="3" state="hidden" r:id="rId7"/>
    <sheet name="постановления 2020" sheetId="42" r:id="rId8"/>
    <sheet name="постан 2015" sheetId="26" state="hidden" r:id="rId9"/>
    <sheet name="постан 2014" sheetId="24" state="hidden" r:id="rId10"/>
    <sheet name="постан 2013" sheetId="19" state="hidden" r:id="rId11"/>
    <sheet name="постан 2012" sheetId="2" state="hidden" r:id="rId12"/>
    <sheet name="Свод обращен" sheetId="7" state="hidden" r:id="rId13"/>
    <sheet name="Лист2" sheetId="33" state="hidden" r:id="rId14"/>
  </sheets>
  <definedNames>
    <definedName name="_xlnm._FilterDatabase" localSheetId="3" hidden="1">'2013'!$A$3:$L$37</definedName>
    <definedName name="_xlnm._FilterDatabase" localSheetId="2" hidden="1">'2014'!$A$3:$L$20</definedName>
    <definedName name="_xlnm._FilterDatabase" localSheetId="1" hidden="1">'2015'!$A$4:$BZ$33</definedName>
    <definedName name="_xlnm.Print_Area" localSheetId="1">'2015'!$A$1:$L$33</definedName>
  </definedNames>
  <calcPr calcId="162913"/>
</workbook>
</file>

<file path=xl/calcChain.xml><?xml version="1.0" encoding="utf-8"?>
<calcChain xmlns="http://schemas.openxmlformats.org/spreadsheetml/2006/main">
  <c r="U12" i="43" l="1"/>
  <c r="V12" i="43"/>
  <c r="W12" i="43"/>
  <c r="X12" i="43"/>
  <c r="Y12" i="43"/>
  <c r="Z12" i="43"/>
  <c r="AA12" i="43"/>
  <c r="AB12" i="43"/>
  <c r="AC12" i="43"/>
  <c r="T12" i="43"/>
  <c r="AG12" i="43"/>
  <c r="AH12" i="43"/>
  <c r="AI12" i="43"/>
  <c r="AJ12" i="43"/>
  <c r="AF12" i="43"/>
  <c r="I12" i="43"/>
  <c r="G12" i="43"/>
  <c r="R12" i="43"/>
  <c r="Q12" i="43"/>
  <c r="P12" i="43"/>
  <c r="AI11" i="43"/>
  <c r="AH11" i="43"/>
  <c r="AG11" i="43"/>
  <c r="AF11" i="43"/>
  <c r="AD11" i="43"/>
  <c r="AA11" i="43"/>
  <c r="Z11" i="43"/>
  <c r="Y11" i="43"/>
  <c r="X11" i="43"/>
  <c r="W11" i="43"/>
  <c r="V11" i="43"/>
  <c r="U11" i="43"/>
  <c r="T11" i="43"/>
  <c r="AB11" i="43" s="1"/>
  <c r="R11" i="43"/>
  <c r="Q11" i="43"/>
  <c r="P11" i="43"/>
  <c r="I11" i="43"/>
  <c r="G11" i="43"/>
  <c r="S13" i="42"/>
  <c r="R13" i="42"/>
  <c r="O13" i="42"/>
  <c r="S12" i="42"/>
  <c r="R12" i="42"/>
  <c r="O12" i="42"/>
  <c r="R8" i="43" l="1"/>
  <c r="AI6" i="43"/>
  <c r="AH6" i="43"/>
  <c r="AG6" i="43"/>
  <c r="AF6" i="43"/>
  <c r="AF8" i="43" s="1"/>
  <c r="AA6" i="43"/>
  <c r="Z6" i="43"/>
  <c r="Y6" i="43"/>
  <c r="X6" i="43"/>
  <c r="W6" i="43"/>
  <c r="V6" i="43"/>
  <c r="U6" i="43"/>
  <c r="T6" i="43"/>
  <c r="Q6" i="43"/>
  <c r="P6" i="43"/>
  <c r="I6" i="43"/>
  <c r="G6" i="43"/>
  <c r="AC5" i="43"/>
  <c r="AC6" i="43" s="1"/>
  <c r="AD6" i="43" s="1"/>
  <c r="AB5" i="43"/>
  <c r="Z8" i="43" l="1"/>
  <c r="Q8" i="43"/>
  <c r="W8" i="43"/>
  <c r="AA8" i="43"/>
  <c r="P8" i="43"/>
  <c r="G8" i="43"/>
  <c r="U8" i="43"/>
  <c r="AG8" i="43"/>
  <c r="AI8" i="43"/>
  <c r="AH8" i="43"/>
  <c r="V8" i="43"/>
  <c r="AD8" i="43"/>
  <c r="I8" i="43"/>
  <c r="T8" i="43"/>
  <c r="X8" i="43"/>
  <c r="AB6" i="43"/>
  <c r="Y8" i="43"/>
  <c r="S7" i="42"/>
  <c r="S9" i="42" s="1"/>
  <c r="R7" i="42"/>
  <c r="R9" i="42" s="1"/>
  <c r="O7" i="42"/>
  <c r="O9" i="42" s="1"/>
  <c r="AB8" i="43" l="1"/>
  <c r="A40" i="25" l="1"/>
  <c r="A41" i="25" s="1"/>
  <c r="A42" i="25" s="1"/>
  <c r="M31" i="25" l="1"/>
  <c r="V23" i="25" l="1"/>
  <c r="V13" i="25"/>
  <c r="AC31" i="25" l="1"/>
  <c r="AC20" i="25"/>
  <c r="AC17" i="25"/>
  <c r="AC6" i="25"/>
  <c r="AC18" i="25" l="1"/>
  <c r="AC21" i="25" s="1"/>
  <c r="AC32" i="25"/>
  <c r="V29" i="25"/>
  <c r="W29" i="25" s="1"/>
  <c r="V28" i="25"/>
  <c r="W28" i="25" s="1"/>
  <c r="V27" i="25"/>
  <c r="W27" i="25" s="1"/>
  <c r="AC33" i="25" l="1"/>
  <c r="Z31" i="25" l="1"/>
  <c r="AA31" i="25"/>
  <c r="AB31" i="25"/>
  <c r="Z17" i="25"/>
  <c r="AA17" i="25"/>
  <c r="AB17" i="25"/>
  <c r="Y17" i="25"/>
  <c r="E10" i="26" l="1"/>
  <c r="E9" i="26"/>
  <c r="E8" i="26"/>
  <c r="Q17" i="25" l="1"/>
  <c r="M17" i="25"/>
  <c r="V14" i="25" l="1"/>
  <c r="W14" i="25" s="1"/>
  <c r="V15" i="25"/>
  <c r="V16" i="25"/>
  <c r="W16" i="25" s="1"/>
  <c r="R17" i="25"/>
  <c r="F17" i="25"/>
  <c r="W15" i="25" l="1"/>
  <c r="Q42" i="25"/>
  <c r="F31" i="25" l="1"/>
  <c r="K31" i="25"/>
  <c r="K20" i="25"/>
  <c r="Z20" i="25"/>
  <c r="Z32" i="25" s="1"/>
  <c r="AA20" i="25"/>
  <c r="AA32" i="25" s="1"/>
  <c r="AB20" i="25"/>
  <c r="AB32" i="25" s="1"/>
  <c r="Z6" i="25"/>
  <c r="AA6" i="25"/>
  <c r="AB6" i="25"/>
  <c r="AB18" i="25" s="1"/>
  <c r="P46" i="25"/>
  <c r="Q46" i="25"/>
  <c r="N44" i="25"/>
  <c r="O44" i="25"/>
  <c r="Q44" i="25"/>
  <c r="M44" i="25"/>
  <c r="V25" i="25"/>
  <c r="W25" i="25" s="1"/>
  <c r="V26" i="25"/>
  <c r="W26" i="25" s="1"/>
  <c r="W23" i="25"/>
  <c r="Y31" i="25"/>
  <c r="Y20" i="25"/>
  <c r="Y6" i="25"/>
  <c r="V12" i="25"/>
  <c r="O41" i="25"/>
  <c r="P41" i="25"/>
  <c r="Q41" i="25"/>
  <c r="N31" i="25"/>
  <c r="O31" i="25"/>
  <c r="P31" i="25"/>
  <c r="Q31" i="25"/>
  <c r="R31" i="25"/>
  <c r="S31" i="25"/>
  <c r="T31" i="25"/>
  <c r="V30" i="25"/>
  <c r="W30" i="25" s="1"/>
  <c r="V24" i="25"/>
  <c r="W24" i="25" s="1"/>
  <c r="V22" i="25"/>
  <c r="W22" i="25" s="1"/>
  <c r="T20" i="25"/>
  <c r="S20" i="25"/>
  <c r="R20" i="25"/>
  <c r="Q20" i="25"/>
  <c r="P20" i="25"/>
  <c r="O20" i="25"/>
  <c r="N20" i="25"/>
  <c r="M20" i="25"/>
  <c r="M32" i="25" s="1"/>
  <c r="V19" i="25"/>
  <c r="W19" i="25" s="1"/>
  <c r="N17" i="25"/>
  <c r="O17" i="25"/>
  <c r="P17" i="25"/>
  <c r="S17" i="25"/>
  <c r="T17" i="25"/>
  <c r="V11" i="25"/>
  <c r="V10" i="25"/>
  <c r="W10" i="25" s="1"/>
  <c r="V9" i="25"/>
  <c r="V8" i="25"/>
  <c r="W8" i="25" s="1"/>
  <c r="V7" i="25"/>
  <c r="O42" i="25" s="1"/>
  <c r="N6" i="25"/>
  <c r="O6" i="25"/>
  <c r="P6" i="25"/>
  <c r="Q6" i="25"/>
  <c r="R6" i="25"/>
  <c r="S6" i="25"/>
  <c r="T6" i="25"/>
  <c r="M6" i="25"/>
  <c r="V5" i="25"/>
  <c r="W5" i="25" s="1"/>
  <c r="S32" i="25" l="1"/>
  <c r="Y32" i="25"/>
  <c r="Q32" i="25"/>
  <c r="O32" i="25"/>
  <c r="U20" i="25"/>
  <c r="T32" i="25"/>
  <c r="R32" i="25"/>
  <c r="P32" i="25"/>
  <c r="N32" i="25"/>
  <c r="W12" i="25"/>
  <c r="N42" i="25"/>
  <c r="K32" i="25"/>
  <c r="AB21" i="25"/>
  <c r="AB33" i="25"/>
  <c r="W13" i="25"/>
  <c r="O43" i="25"/>
  <c r="O45" i="25" s="1"/>
  <c r="V17" i="25"/>
  <c r="W9" i="25"/>
  <c r="P42" i="25"/>
  <c r="P43" i="25" s="1"/>
  <c r="M46" i="25"/>
  <c r="W11" i="25"/>
  <c r="M42" i="25"/>
  <c r="N46" i="25"/>
  <c r="AA18" i="25"/>
  <c r="AA33" i="25" s="1"/>
  <c r="W7" i="25"/>
  <c r="P44" i="25"/>
  <c r="R44" i="25" s="1"/>
  <c r="O46" i="25"/>
  <c r="Z18" i="25"/>
  <c r="Q43" i="25"/>
  <c r="Q45" i="25" s="1"/>
  <c r="Q47" i="25" s="1"/>
  <c r="T18" i="25"/>
  <c r="T33" i="25" s="1"/>
  <c r="R18" i="25"/>
  <c r="R33" i="25" s="1"/>
  <c r="N18" i="25"/>
  <c r="Y18" i="25"/>
  <c r="Y21" i="25" s="1"/>
  <c r="S18" i="25"/>
  <c r="S21" i="25" s="1"/>
  <c r="M41" i="25"/>
  <c r="U17" i="25"/>
  <c r="Q18" i="25"/>
  <c r="O18" i="25"/>
  <c r="O21" i="25" s="1"/>
  <c r="M18" i="25"/>
  <c r="M33" i="25" s="1"/>
  <c r="V20" i="25"/>
  <c r="V31" i="25"/>
  <c r="U6" i="25"/>
  <c r="P18" i="25"/>
  <c r="P21" i="25" s="1"/>
  <c r="N41" i="25"/>
  <c r="U31" i="25"/>
  <c r="V6" i="25"/>
  <c r="K17" i="25"/>
  <c r="K6" i="25"/>
  <c r="Q33" i="25" l="1"/>
  <c r="R41" i="25"/>
  <c r="P45" i="25"/>
  <c r="P47" i="25" s="1"/>
  <c r="Q21" i="25"/>
  <c r="N33" i="25"/>
  <c r="R21" i="25"/>
  <c r="W18" i="25"/>
  <c r="W21" i="25" s="1"/>
  <c r="W32" i="25" s="1"/>
  <c r="N21" i="25"/>
  <c r="T21" i="25"/>
  <c r="M43" i="25"/>
  <c r="Y33" i="25"/>
  <c r="AA21" i="25"/>
  <c r="Z21" i="25"/>
  <c r="Z33" i="25"/>
  <c r="R46" i="25"/>
  <c r="P33" i="25"/>
  <c r="V33" i="25"/>
  <c r="AA34" i="25"/>
  <c r="O33" i="25"/>
  <c r="S33" i="25"/>
  <c r="U18" i="25"/>
  <c r="O47" i="25"/>
  <c r="N43" i="25"/>
  <c r="N45" i="25" s="1"/>
  <c r="N47" i="25" s="1"/>
  <c r="M21" i="25"/>
  <c r="R42" i="25"/>
  <c r="M45" i="25"/>
  <c r="F5" i="25"/>
  <c r="F6" i="25" s="1"/>
  <c r="U21" i="25" l="1"/>
  <c r="Y34" i="25"/>
  <c r="R43" i="25"/>
  <c r="U32" i="25"/>
  <c r="U33" i="25"/>
  <c r="R45" i="25"/>
  <c r="M47" i="25"/>
  <c r="R47" i="25" s="1"/>
  <c r="F20" i="25"/>
  <c r="F32" i="25" l="1"/>
  <c r="G31" i="23"/>
  <c r="P37" i="23" l="1"/>
  <c r="Q37" i="23"/>
  <c r="M25" i="23"/>
  <c r="N25" i="23"/>
  <c r="O25" i="23"/>
  <c r="P25" i="23"/>
  <c r="Q25" i="23"/>
  <c r="R25" i="23"/>
  <c r="S25" i="23"/>
  <c r="T25" i="23"/>
  <c r="V24" i="23"/>
  <c r="W24" i="23" s="1"/>
  <c r="V21" i="23"/>
  <c r="W21" i="23" s="1"/>
  <c r="E13" i="24" l="1"/>
  <c r="K8" i="23"/>
  <c r="K18" i="23"/>
  <c r="K25" i="23"/>
  <c r="K26" i="23" l="1"/>
  <c r="E12" i="24"/>
  <c r="F25" i="23" l="1"/>
  <c r="E14" i="24"/>
  <c r="J5" i="24" l="1"/>
  <c r="V23" i="23" l="1"/>
  <c r="V22" i="23"/>
  <c r="V20" i="23"/>
  <c r="W23" i="23" l="1"/>
  <c r="M37" i="23"/>
  <c r="N37" i="23"/>
  <c r="V25" i="23"/>
  <c r="W22" i="23"/>
  <c r="O37" i="23"/>
  <c r="E31" i="23"/>
  <c r="K15" i="23" l="1"/>
  <c r="K16" i="23" s="1"/>
  <c r="K19" i="23" s="1"/>
  <c r="K27" i="23" s="1"/>
  <c r="F8" i="23" l="1"/>
  <c r="V11" i="23"/>
  <c r="W11" i="23" s="1"/>
  <c r="V9" i="23"/>
  <c r="W9" i="23" s="1"/>
  <c r="Q35" i="23" l="1"/>
  <c r="P35" i="23"/>
  <c r="O35" i="23"/>
  <c r="N35" i="23"/>
  <c r="M35" i="23"/>
  <c r="Q33" i="23"/>
  <c r="P33" i="23"/>
  <c r="P32" i="23"/>
  <c r="O32" i="23"/>
  <c r="M32" i="23"/>
  <c r="H30" i="23"/>
  <c r="E30" i="23"/>
  <c r="T18" i="23"/>
  <c r="S18" i="23"/>
  <c r="S26" i="23" s="1"/>
  <c r="R18" i="23"/>
  <c r="Q18" i="23"/>
  <c r="Q26" i="23" s="1"/>
  <c r="P18" i="23"/>
  <c r="O18" i="23"/>
  <c r="O26" i="23" s="1"/>
  <c r="N18" i="23"/>
  <c r="M18" i="23"/>
  <c r="M26" i="23" s="1"/>
  <c r="F18" i="23"/>
  <c r="F26" i="23" s="1"/>
  <c r="V17" i="23"/>
  <c r="T15" i="23"/>
  <c r="S15" i="23"/>
  <c r="R15" i="23"/>
  <c r="Q15" i="23"/>
  <c r="P15" i="23"/>
  <c r="O15" i="23"/>
  <c r="N15" i="23"/>
  <c r="M15" i="23"/>
  <c r="F15" i="23"/>
  <c r="F16" i="23" s="1"/>
  <c r="F31" i="23" s="1"/>
  <c r="V14" i="23"/>
  <c r="W14" i="23" s="1"/>
  <c r="V13" i="23"/>
  <c r="W13" i="23" s="1"/>
  <c r="V12" i="23"/>
  <c r="W12" i="23" s="1"/>
  <c r="T8" i="23"/>
  <c r="T16" i="23" s="1"/>
  <c r="S8" i="23"/>
  <c r="R8" i="23"/>
  <c r="R16" i="23" s="1"/>
  <c r="Q8" i="23"/>
  <c r="P8" i="23"/>
  <c r="O8" i="23"/>
  <c r="N8" i="23"/>
  <c r="M8" i="23"/>
  <c r="V7" i="23"/>
  <c r="W7" i="23" s="1"/>
  <c r="V6" i="23"/>
  <c r="A6" i="23"/>
  <c r="A7" i="23" s="1"/>
  <c r="A9" i="23" s="1"/>
  <c r="A11" i="23" s="1"/>
  <c r="V5" i="23"/>
  <c r="F27" i="23" l="1"/>
  <c r="S35" i="23"/>
  <c r="W6" i="23"/>
  <c r="Q32" i="23"/>
  <c r="Q34" i="23" s="1"/>
  <c r="Q36" i="23" s="1"/>
  <c r="Q38" i="23" s="1"/>
  <c r="O33" i="23"/>
  <c r="O34" i="23" s="1"/>
  <c r="O36" i="23" s="1"/>
  <c r="O38" i="23" s="1"/>
  <c r="P16" i="23"/>
  <c r="P19" i="23" s="1"/>
  <c r="N33" i="23"/>
  <c r="N16" i="23"/>
  <c r="N19" i="23" s="1"/>
  <c r="M33" i="23"/>
  <c r="M34" i="23" s="1"/>
  <c r="M36" i="23" s="1"/>
  <c r="M38" i="23" s="1"/>
  <c r="U8" i="23"/>
  <c r="V15" i="23"/>
  <c r="U15" i="23"/>
  <c r="V18" i="23"/>
  <c r="O16" i="23"/>
  <c r="O19" i="23" s="1"/>
  <c r="Q16" i="23"/>
  <c r="Q19" i="23" s="1"/>
  <c r="S16" i="23"/>
  <c r="S19" i="23" s="1"/>
  <c r="I31" i="23"/>
  <c r="N26" i="23"/>
  <c r="P26" i="23"/>
  <c r="R26" i="23"/>
  <c r="R27" i="23" s="1"/>
  <c r="T26" i="23"/>
  <c r="T27" i="23" s="1"/>
  <c r="W5" i="23"/>
  <c r="R19" i="23"/>
  <c r="T19" i="23"/>
  <c r="W17" i="23"/>
  <c r="U25" i="23"/>
  <c r="P34" i="23"/>
  <c r="P36" i="23" s="1"/>
  <c r="P38" i="23" s="1"/>
  <c r="G30" i="23"/>
  <c r="F19" i="23"/>
  <c r="V8" i="23"/>
  <c r="M16" i="23"/>
  <c r="W20" i="23"/>
  <c r="N32" i="23"/>
  <c r="U18" i="23"/>
  <c r="S37" i="23"/>
  <c r="P27" i="23" l="1"/>
  <c r="N27" i="23"/>
  <c r="S32" i="23"/>
  <c r="U26" i="23"/>
  <c r="Q27" i="23"/>
  <c r="V27" i="23"/>
  <c r="N34" i="23"/>
  <c r="N36" i="23" s="1"/>
  <c r="N38" i="23" s="1"/>
  <c r="S38" i="23" s="1"/>
  <c r="S33" i="23"/>
  <c r="S27" i="23"/>
  <c r="O27" i="23"/>
  <c r="W16" i="23"/>
  <c r="W19" i="23" s="1"/>
  <c r="W26" i="23" s="1"/>
  <c r="M19" i="23"/>
  <c r="U19" i="23" s="1"/>
  <c r="U16" i="23"/>
  <c r="M27" i="23"/>
  <c r="U27" i="23" l="1"/>
  <c r="S36" i="23"/>
  <c r="S34" i="23"/>
  <c r="G46" i="14"/>
  <c r="E12" i="19" l="1"/>
  <c r="E13" i="19" s="1"/>
  <c r="E11" i="19" l="1"/>
  <c r="E10" i="19"/>
  <c r="U39" i="14" l="1"/>
  <c r="V39" i="14" s="1"/>
  <c r="Y50" i="14" l="1"/>
  <c r="V48" i="14"/>
  <c r="V47" i="14"/>
  <c r="U47" i="14"/>
  <c r="V19" i="14"/>
  <c r="W19" i="14" s="1"/>
  <c r="V20" i="14"/>
  <c r="W20" i="14" s="1"/>
  <c r="V21" i="14"/>
  <c r="V22" i="14"/>
  <c r="W22" i="14" s="1"/>
  <c r="V23" i="14"/>
  <c r="W23" i="14" s="1"/>
  <c r="V24" i="14"/>
  <c r="W24" i="14" s="1"/>
  <c r="V25" i="14"/>
  <c r="W25" i="14" s="1"/>
  <c r="V26" i="14"/>
  <c r="W26" i="14" s="1"/>
  <c r="V27" i="14"/>
  <c r="W27" i="14" s="1"/>
  <c r="V28" i="14"/>
  <c r="W28" i="14" s="1"/>
  <c r="V29" i="14"/>
  <c r="W29" i="14" s="1"/>
  <c r="V16" i="14"/>
  <c r="W16" i="14" s="1"/>
  <c r="V9" i="14"/>
  <c r="W9" i="14" s="1"/>
  <c r="V49" i="14" l="1"/>
  <c r="W21" i="14"/>
  <c r="U49" i="14"/>
  <c r="U51" i="14" l="1"/>
  <c r="V34" i="14" l="1"/>
  <c r="W34" i="14" s="1"/>
  <c r="V33" i="14"/>
  <c r="W33" i="14" s="1"/>
  <c r="V32" i="14"/>
  <c r="N50" i="14" s="1"/>
  <c r="V18" i="14"/>
  <c r="O48" i="14" s="1"/>
  <c r="V14" i="14"/>
  <c r="W14" i="14" s="1"/>
  <c r="V13" i="14"/>
  <c r="W13" i="14" s="1"/>
  <c r="V12" i="14"/>
  <c r="W12" i="14" s="1"/>
  <c r="V11" i="14"/>
  <c r="W11" i="14" s="1"/>
  <c r="V10" i="14"/>
  <c r="V6" i="14"/>
  <c r="W6" i="14" s="1"/>
  <c r="V7" i="14"/>
  <c r="W7" i="14" s="1"/>
  <c r="V8" i="14"/>
  <c r="W8" i="14" s="1"/>
  <c r="V5" i="14"/>
  <c r="N52" i="14"/>
  <c r="O52" i="14"/>
  <c r="P52" i="14"/>
  <c r="Q52" i="14"/>
  <c r="P50" i="14"/>
  <c r="Q50" i="14"/>
  <c r="M50" i="14"/>
  <c r="N48" i="14"/>
  <c r="P48" i="14"/>
  <c r="Q48" i="14"/>
  <c r="M48" i="14"/>
  <c r="N47" i="14"/>
  <c r="P47" i="14"/>
  <c r="M47" i="14"/>
  <c r="U37" i="14"/>
  <c r="V37" i="14" s="1"/>
  <c r="W32" i="14" l="1"/>
  <c r="W37" i="14"/>
  <c r="M52" i="14"/>
  <c r="S52" i="14" s="1"/>
  <c r="X47" i="14"/>
  <c r="X49" i="14" s="1"/>
  <c r="X51" i="14" s="1"/>
  <c r="X53" i="14" s="1"/>
  <c r="W10" i="14"/>
  <c r="V51" i="14"/>
  <c r="V35" i="14"/>
  <c r="V40" i="14"/>
  <c r="Q47" i="14"/>
  <c r="Q49" i="14" s="1"/>
  <c r="Q51" i="14" s="1"/>
  <c r="Q53" i="14" s="1"/>
  <c r="O47" i="14"/>
  <c r="O49" i="14" s="1"/>
  <c r="O50" i="14"/>
  <c r="S50" i="14" s="1"/>
  <c r="Y48" i="14"/>
  <c r="W18" i="14"/>
  <c r="M49" i="14"/>
  <c r="M51" i="14" s="1"/>
  <c r="P49" i="14"/>
  <c r="P51" i="14" s="1"/>
  <c r="P53" i="14" s="1"/>
  <c r="N49" i="14"/>
  <c r="N51" i="14" s="1"/>
  <c r="N53" i="14" s="1"/>
  <c r="S49" i="14" l="1"/>
  <c r="O51" i="14"/>
  <c r="O53" i="14" s="1"/>
  <c r="V53" i="14"/>
  <c r="Y47" i="14"/>
  <c r="W49" i="14"/>
  <c r="Y52" i="14"/>
  <c r="U53" i="14"/>
  <c r="M53" i="14"/>
  <c r="V17" i="14"/>
  <c r="W5" i="14"/>
  <c r="V30" i="14"/>
  <c r="N40" i="14"/>
  <c r="O40" i="14"/>
  <c r="P40" i="14"/>
  <c r="Q40" i="14"/>
  <c r="R40" i="14"/>
  <c r="S40" i="14"/>
  <c r="T40" i="14"/>
  <c r="M40" i="14"/>
  <c r="N35" i="14"/>
  <c r="O35" i="14"/>
  <c r="P35" i="14"/>
  <c r="P41" i="14" s="1"/>
  <c r="Q35" i="14"/>
  <c r="R35" i="14"/>
  <c r="S35" i="14"/>
  <c r="T35" i="14"/>
  <c r="T41" i="14" s="1"/>
  <c r="M35" i="14"/>
  <c r="M41" i="14" s="1"/>
  <c r="N30" i="14"/>
  <c r="O30" i="14"/>
  <c r="P30" i="14"/>
  <c r="Q30" i="14"/>
  <c r="R30" i="14"/>
  <c r="S30" i="14"/>
  <c r="T30" i="14"/>
  <c r="M30" i="14"/>
  <c r="N17" i="14"/>
  <c r="N31" i="14" s="1"/>
  <c r="N36" i="14" s="1"/>
  <c r="O17" i="14"/>
  <c r="P17" i="14"/>
  <c r="P31" i="14" s="1"/>
  <c r="P36" i="14" s="1"/>
  <c r="Q17" i="14"/>
  <c r="Q31" i="14" s="1"/>
  <c r="Q36" i="14" s="1"/>
  <c r="R17" i="14"/>
  <c r="R31" i="14" s="1"/>
  <c r="R36" i="14" s="1"/>
  <c r="S17" i="14"/>
  <c r="S31" i="14" s="1"/>
  <c r="S36" i="14" s="1"/>
  <c r="T17" i="14"/>
  <c r="T31" i="14" s="1"/>
  <c r="T36" i="14" s="1"/>
  <c r="M17" i="14"/>
  <c r="M31" i="14" s="1"/>
  <c r="M36" i="14" s="1"/>
  <c r="S51" i="14" l="1"/>
  <c r="S53" i="14"/>
  <c r="W51" i="14"/>
  <c r="Y49" i="14"/>
  <c r="V42" i="14"/>
  <c r="W31" i="14"/>
  <c r="W36" i="14" s="1"/>
  <c r="W41" i="14" s="1"/>
  <c r="S47" i="14"/>
  <c r="S48" i="14"/>
  <c r="U40" i="14"/>
  <c r="R41" i="14"/>
  <c r="R42" i="14" s="1"/>
  <c r="N41" i="14"/>
  <c r="N42" i="14" s="1"/>
  <c r="M42" i="14"/>
  <c r="U17" i="14"/>
  <c r="U35" i="14"/>
  <c r="T42" i="14"/>
  <c r="S41" i="14"/>
  <c r="S42" i="14" s="1"/>
  <c r="Q41" i="14"/>
  <c r="Q42" i="14" s="1"/>
  <c r="O41" i="14"/>
  <c r="U30" i="14"/>
  <c r="P42" i="14"/>
  <c r="O31" i="14"/>
  <c r="H45" i="14"/>
  <c r="E46" i="14"/>
  <c r="W53" i="14" l="1"/>
  <c r="Y53" i="14" s="1"/>
  <c r="Y51" i="14"/>
  <c r="U41" i="14"/>
  <c r="O42" i="14"/>
  <c r="U42" i="14" s="1"/>
  <c r="O36" i="14"/>
  <c r="U36" i="14" s="1"/>
  <c r="U31" i="14"/>
  <c r="F40" i="14"/>
  <c r="F35" i="14" l="1"/>
  <c r="F41" i="14" l="1"/>
  <c r="F30" i="14"/>
  <c r="N24" i="1" l="1"/>
  <c r="O24" i="1"/>
  <c r="P24" i="1"/>
  <c r="Q24" i="1"/>
  <c r="R24" i="1"/>
  <c r="S24" i="1"/>
  <c r="T24" i="1"/>
  <c r="M24" i="1"/>
  <c r="M26" i="1" l="1"/>
  <c r="G17" i="3"/>
  <c r="G19" i="3" s="1"/>
  <c r="L17" i="3"/>
  <c r="L19" i="3" s="1"/>
  <c r="M17" i="3"/>
  <c r="M19" i="3" s="1"/>
  <c r="F6" i="14" l="1"/>
  <c r="F5" i="14"/>
  <c r="A6" i="14"/>
  <c r="A7" i="14" s="1"/>
  <c r="A8" i="14" s="1"/>
  <c r="A9" i="14" s="1"/>
  <c r="A10" i="14" s="1"/>
  <c r="A11" i="14" s="1"/>
  <c r="A12" i="14" s="1"/>
  <c r="A13" i="14" s="1"/>
  <c r="A14" i="14" s="1"/>
  <c r="A16" i="14" s="1"/>
  <c r="A18" i="14" s="1"/>
  <c r="A19" i="14" s="1"/>
  <c r="A20" i="14" s="1"/>
  <c r="A21" i="14" s="1"/>
  <c r="A22" i="14" s="1"/>
  <c r="A23" i="14" s="1"/>
  <c r="A24" i="14" s="1"/>
  <c r="F17" i="14" l="1"/>
  <c r="F31" i="14" s="1"/>
  <c r="A26" i="14"/>
  <c r="A27" i="14" s="1"/>
  <c r="A28" i="14" s="1"/>
  <c r="A29" i="14" s="1"/>
  <c r="D21" i="7"/>
  <c r="D20" i="7"/>
  <c r="E21" i="7"/>
  <c r="F21" i="7" s="1"/>
  <c r="E20" i="7"/>
  <c r="F20" i="7" s="1"/>
  <c r="F36" i="14" l="1"/>
  <c r="F46" i="14" s="1"/>
  <c r="F42" i="14"/>
  <c r="I46" i="14" s="1"/>
  <c r="E45" i="14"/>
  <c r="G45" i="14" s="1"/>
  <c r="E16" i="2"/>
  <c r="E15" i="2"/>
  <c r="E14" i="2"/>
  <c r="H13" i="2"/>
  <c r="F28" i="1"/>
  <c r="G23" i="1"/>
  <c r="D12" i="7"/>
  <c r="D13" i="7" s="1"/>
  <c r="C12" i="7"/>
  <c r="C13" i="7" s="1"/>
  <c r="B12" i="7"/>
  <c r="B14" i="7" s="1"/>
  <c r="F16" i="9"/>
  <c r="C26" i="3" l="1"/>
  <c r="C25" i="3"/>
  <c r="E23" i="3"/>
  <c r="C23" i="3"/>
  <c r="C22" i="3"/>
  <c r="H16" i="3"/>
  <c r="H17" i="3" s="1"/>
  <c r="H19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8" i="3" s="1"/>
  <c r="F27" i="1"/>
  <c r="G16" i="1"/>
  <c r="G24" i="1" s="1"/>
  <c r="G27" i="1" l="1"/>
  <c r="C24" i="3"/>
  <c r="H28" i="1"/>
  <c r="F18" i="25" l="1"/>
  <c r="F21" i="25" l="1"/>
  <c r="F38" i="25"/>
  <c r="F33" i="25"/>
  <c r="I38" i="25" s="1"/>
  <c r="K18" i="25"/>
  <c r="K21" i="25" l="1"/>
  <c r="K33" i="25"/>
</calcChain>
</file>

<file path=xl/comments1.xml><?xml version="1.0" encoding="utf-8"?>
<comments xmlns="http://schemas.openxmlformats.org/spreadsheetml/2006/main">
  <authors>
    <author>Людмила Выдрина</author>
    <author>Неверова Светлана Геннадьевна</author>
  </authors>
  <commentList>
    <comment ref="K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постановление №1/2015 от 24.08.2015 за неисполнение предписания
по решению суда от 02.11.2015 дело №А05-10136/2015 сумма штрафа снижена до 50 000 руб.
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Неверова Светлана Геннадьевна:
</t>
        </r>
        <r>
          <rPr>
            <sz val="9"/>
            <color indexed="81"/>
            <rFont val="Tahoma"/>
            <family val="2"/>
            <charset val="204"/>
          </rPr>
          <t>Постановление №2/2015 от 11.11.15 - Производство по делу прекратить, освободить ГУП НАО «НКК» от административной ответственности, предусмотренной частью 2 статьи 14.6 КоАП РФ, в связи с малозначительностью совершенного административного правонарушения и объявить устное замечание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факт из ф 127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из П-4
</t>
        </r>
      </text>
    </comment>
  </commentList>
</comments>
</file>

<file path=xl/comments2.xml><?xml version="1.0" encoding="utf-8"?>
<comments xmlns="http://schemas.openxmlformats.org/spreadsheetml/2006/main">
  <authors>
    <author>Людмила Выдрина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факт из ф 127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из П-4
</t>
        </r>
      </text>
    </comment>
  </commentList>
</comments>
</file>

<file path=xl/sharedStrings.xml><?xml version="1.0" encoding="utf-8"?>
<sst xmlns="http://schemas.openxmlformats.org/spreadsheetml/2006/main" count="1233" uniqueCount="529">
  <si>
    <t>Наименование юридического лица</t>
  </si>
  <si>
    <t>Распоряжение</t>
  </si>
  <si>
    <t>номер</t>
  </si>
  <si>
    <t>дата</t>
  </si>
  <si>
    <t>срок проверки</t>
  </si>
  <si>
    <t>проверяемый период</t>
  </si>
  <si>
    <t>штрафы</t>
  </si>
  <si>
    <t>результат проверки</t>
  </si>
  <si>
    <t>№ п/п</t>
  </si>
  <si>
    <t>плановая/
внеплановая</t>
  </si>
  <si>
    <t>выездная/
документарная</t>
  </si>
  <si>
    <t>ООО "Лукойл-Энергосети"</t>
  </si>
  <si>
    <t>01.02.2012 - 29.02.2012</t>
  </si>
  <si>
    <t>01.01.2009 - 31.12.2011</t>
  </si>
  <si>
    <t>плановая</t>
  </si>
  <si>
    <t>документарная</t>
  </si>
  <si>
    <t>количество дней проверки</t>
  </si>
  <si>
    <t>МП ЗР «Севержилкомсервис»</t>
  </si>
  <si>
    <t>выездная</t>
  </si>
  <si>
    <t>ОАО «Нарьян-Марский морской торговый порт»</t>
  </si>
  <si>
    <t>01.02.2012 - 20.02.2012</t>
  </si>
  <si>
    <t>ОАО «Мясопродукты»</t>
  </si>
  <si>
    <t>21.02.2012 - 29.02.2012</t>
  </si>
  <si>
    <t>ООО «Служба Заказчика»</t>
  </si>
  <si>
    <t>17.02.2012 - 22.02.2012</t>
  </si>
  <si>
    <t>01.01.2012 - 31.01.2012</t>
  </si>
  <si>
    <t>внеплановая</t>
  </si>
  <si>
    <t>01.03.2012 - 15.03.2012</t>
  </si>
  <si>
    <t>01.01.2011 - 31.12.2011</t>
  </si>
  <si>
    <t>16.03.2012 - 12.04.2012</t>
  </si>
  <si>
    <t>ИМУП «Посжилкомсервис»</t>
  </si>
  <si>
    <t>11.03.2012 - 05.04.2012</t>
  </si>
  <si>
    <t>МО «Городской округ «Город Нарьян-Мар»</t>
  </si>
  <si>
    <t>09.04.2012 -05.05.2012</t>
  </si>
  <si>
    <t>МО Городское поселение «Рабочий поселок Искателей»</t>
  </si>
  <si>
    <t>МО «Тельвисочный сельсовет»</t>
  </si>
  <si>
    <t>нарушений не выявленно</t>
  </si>
  <si>
    <t>-</t>
  </si>
  <si>
    <t>216 336,00 на организацию;
50 000,00 на руководителя.</t>
  </si>
  <si>
    <t>статья 157 Жилищного кодекса РФ;
Приказы КГРЦТ НАО;
статья 14.6. КОАП - завышение регулируемых государством предельных цен (тарифов) на теплоноситель</t>
  </si>
  <si>
    <t>Приказ Минфина России от 31.10.2000 г. № 94н, не осуществляется раздельный учета затрат и доходов по видам регулируемой деятельности.</t>
  </si>
  <si>
    <t>Вынесено Предписание, срок исполнение 30.07.2012</t>
  </si>
  <si>
    <t>Постановление</t>
  </si>
  <si>
    <t>принятое решение</t>
  </si>
  <si>
    <t>1/2012</t>
  </si>
  <si>
    <t>нарушения</t>
  </si>
  <si>
    <t>часть 1 статьи 14.6 КоАП РФ - завышение регулируемых государством цен (тарифов) на теплоноситель</t>
  </si>
  <si>
    <t>административного штрафа в размере 216 336,00 руб. (в двукратном размере излишне полученной выручки от реализации теплоносителя)</t>
  </si>
  <si>
    <t>Скруберт Ирина Валерьевна</t>
  </si>
  <si>
    <t>2/2012</t>
  </si>
  <si>
    <t>штраф в размере 50 000,00 рублей</t>
  </si>
  <si>
    <t>Кушнир Игорь Анатольевич</t>
  </si>
  <si>
    <t>3/2012</t>
  </si>
  <si>
    <t>часть 2 статьи 14.6 КоАП РФ - нарушение порядка ценообразования, что привело к ущемлению интересов граждан</t>
  </si>
  <si>
    <t>часть 2 статьи 14.6 КоАП РФ - нарушение порядка ценообразования</t>
  </si>
  <si>
    <t>4/2012</t>
  </si>
  <si>
    <t>Производство по делу прекратить, в связи с малозначительностью совершенного правонарушения и объявить устное замечание</t>
  </si>
  <si>
    <t>5/2012</t>
  </si>
  <si>
    <t>ОАО «Нарьян-Марокргаз»</t>
  </si>
  <si>
    <t>6/2012</t>
  </si>
  <si>
    <t>часть 1 статьи 19.8.1 КоАП РФ - не опубликовало (не раскрыло) в установленный срок в печатных средствах массовой информации информацию о ценах (тарифах, сборах)</t>
  </si>
  <si>
    <t>часть 1 статьи 19.8.1 КоАП РФ - не опубликовало (не раскрыло) в установленный срок в печатных средствах массовой информации информацию об основных показателях своей финансово-хозяйственной деятельности</t>
  </si>
  <si>
    <t>часть 1 статьи 19.8.1 КоАП РФ - не опубликовало (не раскрыло) информацию, подлежащую свободному доступу, как субъект естественных монополий, на официальном сайте ОАО «Нарьян-Марокргаз» и (или) ином официальном сайте в информационно-телекоммуникационной сети Интернет</t>
  </si>
  <si>
    <t>Итого за 1 полугодие 2012 года</t>
  </si>
  <si>
    <t>Ф.И.О. должностного лица</t>
  </si>
  <si>
    <t>ОАО "Печорнефтегазпром"</t>
  </si>
  <si>
    <t>9/1</t>
  </si>
  <si>
    <t>5/5</t>
  </si>
  <si>
    <t>8/2</t>
  </si>
  <si>
    <t>содержание КГРЦТ НАО</t>
  </si>
  <si>
    <t>2012 год</t>
  </si>
  <si>
    <t>год. ФРВ, р.дн.</t>
  </si>
  <si>
    <t>1 пг 2012</t>
  </si>
  <si>
    <t>Комитет по государственному регулированию цен (тарифов) Ненецкого автономного округа</t>
  </si>
  <si>
    <t>№</t>
  </si>
  <si>
    <t>№ приказа</t>
  </si>
  <si>
    <t>дата приказа</t>
  </si>
  <si>
    <t>период проверки по приказу</t>
  </si>
  <si>
    <t>дата акта</t>
  </si>
  <si>
    <t>вид проверки</t>
  </si>
  <si>
    <t>раб. дней</t>
  </si>
  <si>
    <t>часов*</t>
  </si>
  <si>
    <t>МО "Приморско-Куйский сельсовет"</t>
  </si>
  <si>
    <t>24.02-23.03</t>
  </si>
  <si>
    <t>МО "Тельвисочный сельсовет"</t>
  </si>
  <si>
    <t>МО "Гор. округ "Город Нарьян-Мар"</t>
  </si>
  <si>
    <t>МО "Великовисочный сельсовет"</t>
  </si>
  <si>
    <t>МО "Хоседа-Хардский сельсовет"</t>
  </si>
  <si>
    <t>МО "Омский сельсовет"</t>
  </si>
  <si>
    <t>МО "Поселок Амдерма"</t>
  </si>
  <si>
    <t>ОАО "Нарьян-Марсейсморазведка"</t>
  </si>
  <si>
    <t>15.03-09.04</t>
  </si>
  <si>
    <t>ОАО "Хлебозавод"</t>
  </si>
  <si>
    <t>12.04-30.04</t>
  </si>
  <si>
    <t>МУП "Служба Заказчика по ЖКУ г. Нарьян-Мара"</t>
  </si>
  <si>
    <t>03.08-06.08</t>
  </si>
  <si>
    <t>Итого 9 месяцев 2010</t>
  </si>
  <si>
    <t>МУП "Нарьян-Марское автотранспортное предприятие"</t>
  </si>
  <si>
    <t>*</t>
  </si>
  <si>
    <t>для выездных проверок</t>
  </si>
  <si>
    <t>9 мс</t>
  </si>
  <si>
    <t>финансирование</t>
  </si>
  <si>
    <t>фонд раб.времени</t>
  </si>
  <si>
    <t>р.дн</t>
  </si>
  <si>
    <t>финансирование проверок</t>
  </si>
  <si>
    <t>плановые проверки</t>
  </si>
  <si>
    <t>внеплановые проверки</t>
  </si>
  <si>
    <t>ТЭ</t>
  </si>
  <si>
    <t>ЭЭ</t>
  </si>
  <si>
    <t>МУП "Амдермасервис"</t>
  </si>
  <si>
    <t>Нарьян-Марское МУ ПОК и ТС</t>
  </si>
  <si>
    <t>ОАО "Нарьян-Марстрой"</t>
  </si>
  <si>
    <t>ИМУП "Посжилкомсервис"</t>
  </si>
  <si>
    <t>ОАО "Нарьян-Марский хлебозавод"</t>
  </si>
  <si>
    <t>МП ЗР "Севержилкомсервис"</t>
  </si>
  <si>
    <t>СПК РК "Сула"</t>
  </si>
  <si>
    <t>ООО "ЛУКОЙЛ-Коми"</t>
  </si>
  <si>
    <t>ООО "Тарана"</t>
  </si>
  <si>
    <t>ООО "Будь здоров"</t>
  </si>
  <si>
    <t>28.08.2012 - 07.09.2012</t>
  </si>
  <si>
    <t>01.04.2010 - 31.07.2012</t>
  </si>
  <si>
    <t>МУП "Служба Заказчика по ЖКУ п. Искателей"</t>
  </si>
  <si>
    <t>31.08.2012 - 07.09.2012</t>
  </si>
  <si>
    <t>01.01.2012 - 31.07.2012</t>
  </si>
  <si>
    <t>02.10.2012 - 16.10.2012</t>
  </si>
  <si>
    <t>01.01.2011 - 30.09.2012</t>
  </si>
  <si>
    <t>Итого за 2 полугодие 2012 года</t>
  </si>
  <si>
    <t>Итого за 2012 год</t>
  </si>
  <si>
    <t>7/2012</t>
  </si>
  <si>
    <t>часть 1 статьи 19.7.1 КоАП РФ - не предоставление сведений в уполномоченный орган для установления тарифов на ПРР в порту Варандей в навигацию 2011 года</t>
  </si>
  <si>
    <t>Свод по результатам проверок за 2011 год</t>
  </si>
  <si>
    <t>01.02.2011 - 01.03.2011</t>
  </si>
  <si>
    <t>01.01.2008 -31.12.2010</t>
  </si>
  <si>
    <t>СПК "Нарьян-Ты"</t>
  </si>
  <si>
    <t>01.02.2011 -01.03.2011</t>
  </si>
  <si>
    <t xml:space="preserve">МО "Тельвисочный сельсовет" </t>
  </si>
  <si>
    <t>16.03.2011 -04.04.2011</t>
  </si>
  <si>
    <t>МО "Городское поселение "Рабочий поселок Искетелей"</t>
  </si>
  <si>
    <t>ГУП  НАО "Ненецкая Фармация"</t>
  </si>
  <si>
    <t>15.03.2011 -28.03.2011</t>
  </si>
  <si>
    <t>01.04.2010 -31.03.2011</t>
  </si>
  <si>
    <t>Нарьян-Марское МУ            ПОК и ТС</t>
  </si>
  <si>
    <t>17.05.2011 -31.05.2011</t>
  </si>
  <si>
    <t>01.01.2010 - 31.12.2010</t>
  </si>
  <si>
    <t>ГУП НАО "Нарьян-Марская электростанция"</t>
  </si>
  <si>
    <t>21.06.2011 - 27.06.2011</t>
  </si>
  <si>
    <t>14.06.2011 - 20.06.2011</t>
  </si>
  <si>
    <t>Итого за 2011 год</t>
  </si>
  <si>
    <t>11/0</t>
  </si>
  <si>
    <t>4/7</t>
  </si>
  <si>
    <t>8/2012</t>
  </si>
  <si>
    <t>штраф в размере 100 000,00 рублей</t>
  </si>
  <si>
    <t>Итого:</t>
  </si>
  <si>
    <t>ООО "Служба Заказчика"</t>
  </si>
  <si>
    <t>МУ ПОКиТС</t>
  </si>
  <si>
    <t>Управление по государственному регулированию цен (тарифов) Ненецкого автономного округа</t>
  </si>
  <si>
    <t>Наименование организаций</t>
  </si>
  <si>
    <t>Количество обращений</t>
  </si>
  <si>
    <t>Предписания об исправлении выявленых нарушений</t>
  </si>
  <si>
    <t>Принятые меры реагирования</t>
  </si>
  <si>
    <t>Постановления о привлечении к административной ответственности</t>
  </si>
  <si>
    <t>Свод по письменным обращениям граждан
 по вопросам применения тарифов на услуги организаций коммунального комплекса и правильности начисления платы граждан за коммунальные услуги</t>
  </si>
  <si>
    <t>Справочно:</t>
  </si>
  <si>
    <t>Направлено письменных обращений по подведомственности</t>
  </si>
  <si>
    <t>Устные обращения в УГРЦТ НАО</t>
  </si>
  <si>
    <t>Письменные обращения в УГРЦТ НАО</t>
  </si>
  <si>
    <t>в том числе потребовался перерасчет платы за КУ</t>
  </si>
  <si>
    <t>23.11.2012 - 07.12.2012</t>
  </si>
  <si>
    <t>03.12.2012 - 07.12.2012</t>
  </si>
  <si>
    <t>01.01.2012 - 31.10.2012</t>
  </si>
  <si>
    <t>01.09.2012 - 31.10.2012</t>
  </si>
  <si>
    <t>28.11.2012 - 21.12.2012</t>
  </si>
  <si>
    <t>Свод по результатам проведенных проверок за 2012 год</t>
  </si>
  <si>
    <t>6/0</t>
  </si>
  <si>
    <t>тэ</t>
  </si>
  <si>
    <t>ээ</t>
  </si>
  <si>
    <t>во</t>
  </si>
  <si>
    <t>ООО "Базис-Сервис"</t>
  </si>
  <si>
    <t>Комитет (Управление) по государственному регулированию цен (тарифов) НАО</t>
  </si>
  <si>
    <t>Общая сумма наложенных административных штрафов:</t>
  </si>
  <si>
    <t>в том числе по результатам проведенных проверок:</t>
  </si>
  <si>
    <t>Общая сумма уплаченных административных штрафов:</t>
  </si>
  <si>
    <t>Свод постановлений об административных нарушениях за 2012 год</t>
  </si>
  <si>
    <t>Комитет по государственному регулированию цен (тарифов) НАО</t>
  </si>
  <si>
    <t>Управление по государственному регулированию цен (тарифов) НАО</t>
  </si>
  <si>
    <t>Свод по результатам проведенных проверок за 2013 год</t>
  </si>
  <si>
    <t>документарная и выездная</t>
  </si>
  <si>
    <t>Итого за 1 полугодие 2013 года</t>
  </si>
  <si>
    <t>Итого за 2 полугодие 2013 года</t>
  </si>
  <si>
    <t>Итого за 2013 год</t>
  </si>
  <si>
    <t>за 2012 год</t>
  </si>
  <si>
    <t>1 полугодие 2012 года</t>
  </si>
  <si>
    <t>1 полугодие 
2012 года</t>
  </si>
  <si>
    <t>2 полугодие 
2012 года</t>
  </si>
  <si>
    <t>Всего за 2012 год</t>
  </si>
  <si>
    <t>2 полугодие 2012 года</t>
  </si>
  <si>
    <t>нарушений не выявлено</t>
  </si>
  <si>
    <t xml:space="preserve">ООО "Служба Заказчика" </t>
  </si>
  <si>
    <t>01.11.2012 - 30.11.2012</t>
  </si>
  <si>
    <t>23.01.2013 - 15.02.2013</t>
  </si>
  <si>
    <t>01.12.2011 - 31.12.2012</t>
  </si>
  <si>
    <t>01.01.2012 - 01.03.2013</t>
  </si>
  <si>
    <t>Наименование отрасли</t>
  </si>
  <si>
    <t>КУ</t>
  </si>
  <si>
    <t>Прочие</t>
  </si>
  <si>
    <t>09.01.2013 -25.01.2013</t>
  </si>
  <si>
    <t>09.01.2013 - 24.01.2013</t>
  </si>
  <si>
    <t>01.10.2011 -31.12.2012</t>
  </si>
  <si>
    <t>ООО "Формула Здоровья"</t>
  </si>
  <si>
    <t>01.01.2012 - 31.01.2013</t>
  </si>
  <si>
    <t>16.06.2012 - 31.12.2012</t>
  </si>
  <si>
    <t>ООО "Нарьян - Маржилсервис"</t>
  </si>
  <si>
    <t>04.03.2013 - 01.04.2013</t>
  </si>
  <si>
    <t>01.01.2011 - 31.12.2012</t>
  </si>
  <si>
    <t>ООО "Нарьян - Мар Инжиниринг"</t>
  </si>
  <si>
    <t>01.09.2012 - 31.01.2013</t>
  </si>
  <si>
    <t>01.03.2013 - 07.03.2013</t>
  </si>
  <si>
    <t>01.01.2013 - 28.02.2013</t>
  </si>
  <si>
    <t>01.12.2012 - 28.02.2013</t>
  </si>
  <si>
    <t>Итого за 1 квартал 2013 года</t>
  </si>
  <si>
    <t>2/9</t>
  </si>
  <si>
    <t>08.04.2013-08.05.2013</t>
  </si>
  <si>
    <t>01.01.2010 - 31.12.2012</t>
  </si>
  <si>
    <t>01.06.2012 - 28.02.2013</t>
  </si>
  <si>
    <t>01.04.2013-08.04.2013</t>
  </si>
  <si>
    <t>27.03.2013 -11.04.2013</t>
  </si>
  <si>
    <t>26.03.2013 -09.04.2013</t>
  </si>
  <si>
    <t>07.03.2013 - 20.03.2013</t>
  </si>
  <si>
    <t>08.03.2013 - 14.03.2013</t>
  </si>
  <si>
    <t>ООО "Стройсервис"</t>
  </si>
  <si>
    <t>15.02.2013 - 25.02.2013</t>
  </si>
  <si>
    <t>18.02.2013 - 26.02.2013</t>
  </si>
  <si>
    <t>01.02.2013 - 12.02.2013</t>
  </si>
  <si>
    <t>ООО "Управляющая компания "Нарьян-Марстрой"</t>
  </si>
  <si>
    <t>21.12.2012-17.01.2013</t>
  </si>
  <si>
    <t>01.10.2011 -31.12.2011</t>
  </si>
  <si>
    <t>01.11.2012 -30.11.2012</t>
  </si>
  <si>
    <t xml:space="preserve">ООО "Служба Заказчика по ЖКУ п. Искателей" </t>
  </si>
  <si>
    <t>29.12.2012-25.01.2013</t>
  </si>
  <si>
    <t>Итого за 2 квартал 2013 года</t>
  </si>
  <si>
    <t>3/8</t>
  </si>
  <si>
    <t xml:space="preserve">ООО "Джоуль" </t>
  </si>
  <si>
    <t>05.04.2013-30.04.2013</t>
  </si>
  <si>
    <t>МКП "ЖКХ МО "Хоседа-Хардский сельсовет"</t>
  </si>
  <si>
    <t>Нарьян-Марское МУ ПОКиТС</t>
  </si>
  <si>
    <t>ООО "ЛУКОЙЛ-ЭНЕРГОСЕТИ"</t>
  </si>
  <si>
    <t>18.04.2013-15.05.2013</t>
  </si>
  <si>
    <t>01.01.2013 - 31.03.2013</t>
  </si>
  <si>
    <t>30.04.2013-03.06.2013</t>
  </si>
  <si>
    <t>01.01.2011-31.12.2012</t>
  </si>
  <si>
    <t>административное расследование</t>
  </si>
  <si>
    <t>нарушений не вывлено</t>
  </si>
  <si>
    <t>сумма штрафа на юридическое лицо</t>
  </si>
  <si>
    <t>сумма штрафа на должностное лицо</t>
  </si>
  <si>
    <t>Итого за 2010 год</t>
  </si>
  <si>
    <t>ИП Ильиных Н.Ф.</t>
  </si>
  <si>
    <t>МО "Гор. поселение "Рабочий п. Искателей"</t>
  </si>
  <si>
    <t>завышение регулируемых цен (ч.1 ст. 14.6 КоАП)</t>
  </si>
  <si>
    <t>Свод по результатам контрольной деятельности за 2010 год</t>
  </si>
  <si>
    <t>Наименование субъекта контроля</t>
  </si>
  <si>
    <t>срок проведения проверки</t>
  </si>
  <si>
    <t>ООО "УК "Чистое подворье"</t>
  </si>
  <si>
    <t xml:space="preserve">13.05.2013- 31.05.2013 </t>
  </si>
  <si>
    <t>01.09.2012- 30.04.2013</t>
  </si>
  <si>
    <t>24.05.2013- 20.06.2013</t>
  </si>
  <si>
    <t>01.01.2010- 30.04.2013</t>
  </si>
  <si>
    <t>29.05.2013- 06.06.2013</t>
  </si>
  <si>
    <t>вс</t>
  </si>
  <si>
    <t>апт</t>
  </si>
  <si>
    <t>внеплан</t>
  </si>
  <si>
    <t>мо</t>
  </si>
  <si>
    <t>прокур</t>
  </si>
  <si>
    <t>30.04.2013-02.07.2013</t>
  </si>
  <si>
    <t>07.06.2013- 04.07.2013</t>
  </si>
  <si>
    <t>01.12.2012- 30.04.2013</t>
  </si>
  <si>
    <t>1/10</t>
  </si>
  <si>
    <t>6/16</t>
  </si>
  <si>
    <t>3/19</t>
  </si>
  <si>
    <t>22/0</t>
  </si>
  <si>
    <t>Итого за 3 квартал 2013 года</t>
  </si>
  <si>
    <t>16.07.2013-12.08.2013</t>
  </si>
  <si>
    <t>01.01.2012-30.06.2013</t>
  </si>
  <si>
    <t>01.01.2009-31.03.2013</t>
  </si>
  <si>
    <t>14.08.2013-02.09.2013</t>
  </si>
  <si>
    <t>01.01.2013-30.06.2013</t>
  </si>
  <si>
    <t>3/0</t>
  </si>
  <si>
    <t>Итого за 9 месяцев 2013 года</t>
  </si>
  <si>
    <t>6/19</t>
  </si>
  <si>
    <t>3/22</t>
  </si>
  <si>
    <t>Итого за 4 квартал 2013 года</t>
  </si>
  <si>
    <t>07.10.2013-01.11.2013</t>
  </si>
  <si>
    <t>01.01.2010-31.12.2012</t>
  </si>
  <si>
    <t>0/3</t>
  </si>
  <si>
    <t>16.07.2013-24.07.2013</t>
  </si>
  <si>
    <t>25/0</t>
  </si>
  <si>
    <t>9 мс 2013</t>
  </si>
  <si>
    <t>ФРВ, р.дн.</t>
  </si>
  <si>
    <t>1/2013</t>
  </si>
  <si>
    <t>2/2013</t>
  </si>
  <si>
    <t>прекращено производство по делу об административном правонарушении в связи с истечением сроков давности привлечения к административной ответственности</t>
  </si>
  <si>
    <t>Свод постановлений об административных нарушениях за 2013 год</t>
  </si>
  <si>
    <t>ТУ</t>
  </si>
  <si>
    <t>1 КВАРТАЛ</t>
  </si>
  <si>
    <t>2 КВАРТАЛ</t>
  </si>
  <si>
    <t>итого для KRU.CENOBR</t>
  </si>
  <si>
    <t>за квартал</t>
  </si>
  <si>
    <t>нарастающим</t>
  </si>
  <si>
    <t>3 КВАРТАЛ</t>
  </si>
  <si>
    <t>4 КВАРТАЛ</t>
  </si>
  <si>
    <t>для KRU.CENOBR</t>
  </si>
  <si>
    <t>1 пг 2013 свод</t>
  </si>
  <si>
    <t>9 мс 2013 свод</t>
  </si>
  <si>
    <t>2013 свод</t>
  </si>
  <si>
    <t>в отчете</t>
  </si>
  <si>
    <t>05.11.2013-02.12.2013</t>
  </si>
  <si>
    <t>02.11.2013-15.11.2013</t>
  </si>
  <si>
    <t>не ведется раздельный учет доходов по регулируемым видам деятельности - предприсание о разработке системы аналитического учета согласно приказу ФСТ № 91 до 20.12.2013</t>
  </si>
  <si>
    <t>8/19</t>
  </si>
  <si>
    <t>5/22</t>
  </si>
  <si>
    <t>2/0</t>
  </si>
  <si>
    <t>2/3</t>
  </si>
  <si>
    <t xml:space="preserve"> 2/0</t>
  </si>
  <si>
    <t xml:space="preserve"> 2/3</t>
  </si>
  <si>
    <t>ООО "УК "Северный дом"</t>
  </si>
  <si>
    <t>Генеральный директор Безумов Константин Геннадьевич</t>
  </si>
  <si>
    <t>3/2013</t>
  </si>
  <si>
    <t>часть 2 статьи 14.6 КоАП РФ - занижение регулируемой цены</t>
  </si>
  <si>
    <t>ООО "Служба Заказчика по ЖКУ п. Искателей"</t>
  </si>
  <si>
    <t>4/2013</t>
  </si>
  <si>
    <t>0/2</t>
  </si>
  <si>
    <t xml:space="preserve"> 3/2</t>
  </si>
  <si>
    <t xml:space="preserve"> 25/2</t>
  </si>
  <si>
    <t>занижение регулируемого тарифа - 
часть 2 статьи 14.6 КоАП РФ</t>
  </si>
  <si>
    <t xml:space="preserve"> +100,0 тр в январе 2013 за 2012</t>
  </si>
  <si>
    <t>всего поступлений по оплате штрафов</t>
  </si>
  <si>
    <t>содержание УГРЦТ НАО</t>
  </si>
  <si>
    <t>ГУП АО "Фармация"</t>
  </si>
  <si>
    <t>ГУП НАО "Ненецкая фармация"</t>
  </si>
  <si>
    <t>СПК "Нарьяна ты"</t>
  </si>
  <si>
    <t>Итого за 1 квартал 2014 года</t>
  </si>
  <si>
    <t>Итого за 4 квартал 2014 года</t>
  </si>
  <si>
    <t>Итого за 2 полугодие 2014 года</t>
  </si>
  <si>
    <t>Итого за 2 квартал 2014 года</t>
  </si>
  <si>
    <t>Итого за 1 полугодие 2014 года</t>
  </si>
  <si>
    <t>Итого за 3 квартал 2014 года</t>
  </si>
  <si>
    <t>Итого за 9 месяцев 2014 года</t>
  </si>
  <si>
    <t>Итого за 2014 год</t>
  </si>
  <si>
    <t>03.02.2014-11.02.2014</t>
  </si>
  <si>
    <t>12.02.2014-20.02.2014</t>
  </si>
  <si>
    <t>24.02.2014 - 28.02.2014</t>
  </si>
  <si>
    <t>01.01.2013 -11.02.2014</t>
  </si>
  <si>
    <t>01.01.2013 -20.02.2014</t>
  </si>
  <si>
    <t>01.01.2013 -28.02.2014</t>
  </si>
  <si>
    <t>24.02.2014 -24.03.2014</t>
  </si>
  <si>
    <t>24.03.2014 - 18.04.2014</t>
  </si>
  <si>
    <t>25.03.2014 - 21.04.2014</t>
  </si>
  <si>
    <t>01.01.2011 - 31.12.2013</t>
  </si>
  <si>
    <t>Свод постановлений об административных нарушениях за 2014 год</t>
  </si>
  <si>
    <t>1/2014</t>
  </si>
  <si>
    <t>2/2014</t>
  </si>
  <si>
    <t xml:space="preserve"> +100,0 тр в марте 2014 за 2013</t>
  </si>
  <si>
    <t>прекращено производство по делу об административном правонарушении в связи с отсутствием состава административного правонарушения</t>
  </si>
  <si>
    <t>9/7</t>
  </si>
  <si>
    <t xml:space="preserve"> 0/6</t>
  </si>
  <si>
    <t xml:space="preserve"> 5/11</t>
  </si>
  <si>
    <t xml:space="preserve"> 14/2</t>
  </si>
  <si>
    <t>19.04.2014 - 21.05.2014</t>
  </si>
  <si>
    <t>занижение регулируемого тарифа 
(на очистку сточных вод) - 
часть 2 статьи 14.6 КоАП РФ</t>
  </si>
  <si>
    <t>28.04.2014 - 28.05.2014</t>
  </si>
  <si>
    <t>26./5</t>
  </si>
  <si>
    <t>29.05.2014 - 27.06.2014</t>
  </si>
  <si>
    <t>2/1</t>
  </si>
  <si>
    <t>5/1</t>
  </si>
  <si>
    <t>1 пг 2014</t>
  </si>
  <si>
    <t>ВС, ВО</t>
  </si>
  <si>
    <t>1 пг 2014 свод</t>
  </si>
  <si>
    <t>9 мс 2014 свод</t>
  </si>
  <si>
    <t>2014 свод</t>
  </si>
  <si>
    <t>3/2014</t>
  </si>
  <si>
    <t>оплата</t>
  </si>
  <si>
    <t>Свод по результатам проведенных проверок за 2014 год</t>
  </si>
  <si>
    <t>ОАО "Нарьян-Марский объединенный авиаотряд"</t>
  </si>
  <si>
    <t>01.09.2014 - 26.09.2014</t>
  </si>
  <si>
    <t>20.10.2014 - 18.11.2014</t>
  </si>
  <si>
    <t>1/1</t>
  </si>
  <si>
    <t>0/0</t>
  </si>
  <si>
    <t>6/2</t>
  </si>
  <si>
    <t>8/0</t>
  </si>
  <si>
    <t>29.09.2014 - 10.10.2014</t>
  </si>
  <si>
    <t>Нарьян-Марское 
МУ ПОК и ТС</t>
  </si>
  <si>
    <t>4/2014</t>
  </si>
  <si>
    <t>передано в Службу судебных приставов в связи с банкротством</t>
  </si>
  <si>
    <t xml:space="preserve"> 0/2</t>
  </si>
  <si>
    <t xml:space="preserve"> 5/3</t>
  </si>
  <si>
    <t>МУП "Коммунальщик" муниципального образования "Приморско-Куйский сельсовет"</t>
  </si>
  <si>
    <t>часть 2 статьи 14.6 КоАП РФ - занижение регулируемого тарифа (на очистку сточных вод)</t>
  </si>
  <si>
    <t>часть 2 статьи 14.6 КоАП РФ - занижение регулируемого тарифа (ГВС)</t>
  </si>
  <si>
    <t>прекращено производство по делу об административном правонарушении в связи с малозначительностью совершенного административного правонарушения и объявлено устное замечание. (Недополученный доход 6,85 руб. с НДС)</t>
  </si>
  <si>
    <t>часть 2 статьи 14.6 КоАП РФ -
 занижение регулируемого тарифа (прекращено в связи с малозначительностью, объявлено устное замечание) (тариф на ГВС, недополученный доход 6,85 руб. с НДС)</t>
  </si>
  <si>
    <t>часть 1 и 2 статьи 14.6 КоАП РФ -
 завышение и занижение регулируемого тарифа на ТЭ (истек срок давности)</t>
  </si>
  <si>
    <t>Свод по результатам проведенных проверок за 2015 год</t>
  </si>
  <si>
    <t>ОАО «Славянка» филиал «Архангельский»</t>
  </si>
  <si>
    <t>02.03.2015-30.03.2015</t>
  </si>
  <si>
    <t>23.03.2015-17.04.2015</t>
  </si>
  <si>
    <t>Свод рассмотренных дел об административных правонарушениях за 2015 год</t>
  </si>
  <si>
    <t>Выявленные нарушения</t>
  </si>
  <si>
    <t>Итого за 1 квартал 2015 года</t>
  </si>
  <si>
    <t>Итого за 2 квартал 2015 года</t>
  </si>
  <si>
    <t>Итого за 1 полугодие 2015 года</t>
  </si>
  <si>
    <t>Итого за 3 квартал 2015 года</t>
  </si>
  <si>
    <t>Итого за 9 месяцев 2015 года</t>
  </si>
  <si>
    <t>Итого за 4 квартал 2015 года</t>
  </si>
  <si>
    <t>Итого за 2 полугодие 2015 года</t>
  </si>
  <si>
    <t>Итого за 2015 год</t>
  </si>
  <si>
    <t>01.11.2013-30.11.2014</t>
  </si>
  <si>
    <t>30.12.2014-16.01.2015</t>
  </si>
  <si>
    <t>17.04.2015-20.05.2015</t>
  </si>
  <si>
    <t>31.03.2015- 20.04.2015</t>
  </si>
  <si>
    <t>ту</t>
  </si>
  <si>
    <t>30.04.2015-01.06.2015</t>
  </si>
  <si>
    <t>Прочее</t>
  </si>
  <si>
    <t>тбо</t>
  </si>
  <si>
    <t>1 пг 2015 свод</t>
  </si>
  <si>
    <t>9 мс 2015 свод</t>
  </si>
  <si>
    <t>2015 свод</t>
  </si>
  <si>
    <t>план</t>
  </si>
  <si>
    <t>выезд</t>
  </si>
  <si>
    <t>док-я</t>
  </si>
  <si>
    <t>в т.ч.:</t>
  </si>
  <si>
    <t>выявлены нарушения стандартов раскрытия информации, направлено предписание об устранении нарушений, исполнено</t>
  </si>
  <si>
    <t>01.01.2012 -31.12.2014</t>
  </si>
  <si>
    <t>15.06.2015-30.06.2015</t>
  </si>
  <si>
    <t>01.06.2015-30.06.2015</t>
  </si>
  <si>
    <t xml:space="preserve"> ГУП НАО «Ненецкая фармация»</t>
  </si>
  <si>
    <t>01.01.2015-15.06.2015</t>
  </si>
  <si>
    <t>1 пг 2015</t>
  </si>
  <si>
    <t>АО "Славянка"</t>
  </si>
  <si>
    <t>1/2015</t>
  </si>
  <si>
    <t>штраф 100 000 тыс. руб.</t>
  </si>
  <si>
    <t>взыскания</t>
  </si>
  <si>
    <t>АО "Нарьян-Марский морской торговый порт"</t>
  </si>
  <si>
    <t>10.08.2015- 03.09.2015</t>
  </si>
  <si>
    <t>не выполнение предписания об устранении нарушений законодательства (ч. 5 ст. 19.5 КоАП) - нет утвержденной программы в области энергосбережения и повышения энергетической эффективности в соответствии с требованиями ч. 1 ст. 25 закона 261-ФЗ</t>
  </si>
  <si>
    <t>01.10.2015-28.10.2015</t>
  </si>
  <si>
    <t>12.11.2015-17.11.2015</t>
  </si>
  <si>
    <t>01.01.2015-12.11.2015</t>
  </si>
  <si>
    <t>выездная, документарная</t>
  </si>
  <si>
    <t xml:space="preserve">ГУП АО «Фармация» </t>
  </si>
  <si>
    <t xml:space="preserve">ИП Ильиных Н.Ф. </t>
  </si>
  <si>
    <t xml:space="preserve"> в т.ч. в отношении субъектов малого и среднего бизнеса</t>
  </si>
  <si>
    <t>09.11.2015-31.12.2015</t>
  </si>
  <si>
    <t>05.11.2015-30.12.2015</t>
  </si>
  <si>
    <r>
      <t xml:space="preserve">отсутствует программа в области энергосбережения и повышения энергетической эффективности на </t>
    </r>
    <r>
      <rPr>
        <sz val="8"/>
        <color rgb="FFFF0000"/>
        <rFont val="Times New Roman"/>
        <family val="1"/>
        <charset val="204"/>
      </rPr>
      <t xml:space="preserve">2012-2014 </t>
    </r>
    <r>
      <rPr>
        <sz val="8"/>
        <color theme="1"/>
        <rFont val="Times New Roman"/>
        <family val="1"/>
        <charset val="204"/>
      </rPr>
      <t>годы, направлено предписание об устранении нарушения, не исполнено, назначен штраф</t>
    </r>
  </si>
  <si>
    <t>1. выявлены нарушения при применении  установленных тарифов на электрическую и тепловую энергию, водоснабжение, платы за подключение к электрическим сетям за период с января 2013 по сентябрь 2015 года;               2. отсутствие утвержденной программы в области энергосбережения и повышения энергетической эффективности на период 2013-2014 годы.</t>
  </si>
  <si>
    <t>1. выявлены нарушения при применение установленных тарифов на услуги холодного водоснабжение в период с января по июнь 2012  года и в период с февраля по сентябрь 2013 года.                                                                  2. отсутствие утвержденной программы в области энергосбережения и повышения энергетической эффективности.                                      3. не соблюдение стандартов раскрытия информации за 2012 и 2013 год.</t>
  </si>
  <si>
    <t>1. выявлены нарушения при применении установленных тарифов на услуги горячего водоснабжения в период с февраля 2015 года по июнь 2015 года. Освобождено от административной ответственности, в связи с малозначительностью совершенного административного правонарушения и объявить устное замечание.</t>
  </si>
  <si>
    <r>
      <t xml:space="preserve">результат проверки                        </t>
    </r>
    <r>
      <rPr>
        <sz val="11"/>
        <color theme="1"/>
        <rFont val="Times New Roman"/>
        <family val="1"/>
        <charset val="204"/>
      </rPr>
      <t xml:space="preserve"> (без нарушений/с нарушениями)</t>
    </r>
  </si>
  <si>
    <t>1/0</t>
  </si>
  <si>
    <t>3/2</t>
  </si>
  <si>
    <t>4/2</t>
  </si>
  <si>
    <t>5/2</t>
  </si>
  <si>
    <t>3/3</t>
  </si>
  <si>
    <t>4/3</t>
  </si>
  <si>
    <t>9/5</t>
  </si>
  <si>
    <t>+</t>
  </si>
  <si>
    <t>Форма проведения проверки (документарная, выездная, документарная и выездная)</t>
  </si>
  <si>
    <t>ДВ</t>
  </si>
  <si>
    <t>Цель проведения проверки</t>
  </si>
  <si>
    <t>71
93</t>
  </si>
  <si>
    <t>09.10.2015
25.11.2015</t>
  </si>
  <si>
    <t>Администратиное дело</t>
  </si>
  <si>
    <t>Итого</t>
  </si>
  <si>
    <t>Реестр субъектов естественных монополий (малое предприятие, микропредприятие)</t>
  </si>
  <si>
    <t>Должностные лица</t>
  </si>
  <si>
    <t>итого кол-во раб дней</t>
  </si>
  <si>
    <t>корректировка НВВ, руб</t>
  </si>
  <si>
    <t>Сумма штрафа</t>
  </si>
  <si>
    <t>Срок оплаты штрафа</t>
  </si>
  <si>
    <t>нарушение в сфере</t>
  </si>
  <si>
    <t>Т</t>
  </si>
  <si>
    <t>Взыскание штрафа</t>
  </si>
  <si>
    <t>сумма</t>
  </si>
  <si>
    <t>Т - тарифное регулирование, 
П - прочее</t>
  </si>
  <si>
    <t>проч</t>
  </si>
  <si>
    <t>вид контроля</t>
  </si>
  <si>
    <t>проверка/мониторинг</t>
  </si>
  <si>
    <t>в т.ч. по проверкам</t>
  </si>
  <si>
    <r>
      <t xml:space="preserve">результат проверки                                                </t>
    </r>
    <r>
      <rPr>
        <sz val="11"/>
        <color theme="1"/>
        <rFont val="Times New Roman"/>
        <family val="1"/>
        <charset val="204"/>
      </rPr>
      <t xml:space="preserve"> (без нарушений/с нарушениями)</t>
    </r>
  </si>
  <si>
    <t>ОБЩЕСТВО С ОГРАНИЧЕННОЙ ОТВЕТСТВЕННОСТЬЮ "ФОРМУЛА ЗДОРОВЬЯ"</t>
  </si>
  <si>
    <t>ЕМ</t>
  </si>
  <si>
    <t>Протокол</t>
  </si>
  <si>
    <t>Дата рассмотрения дела</t>
  </si>
  <si>
    <t>Постановление по делу</t>
  </si>
  <si>
    <t>КБК</t>
  </si>
  <si>
    <t>статья</t>
  </si>
  <si>
    <t>нарушение</t>
  </si>
  <si>
    <t>назначено административное наказание в виде наложения административного штрафа в размере 50 000 (Пятьдесят тысяч рублей 00 копеек) рублей.</t>
  </si>
  <si>
    <t>т</t>
  </si>
  <si>
    <t>Учтенная сумма корректировки НВВ при утверждении тарифов на следующий период</t>
  </si>
  <si>
    <t>Свод рассмотренных дел об административных правонарушениях за 2020 год</t>
  </si>
  <si>
    <t>Итого 1 кв.2020</t>
  </si>
  <si>
    <t>Итого 2 кв.2020</t>
  </si>
  <si>
    <t>С.В. Миков</t>
  </si>
  <si>
    <t xml:space="preserve">ч. 2 ст. 19.7.1 КоАП </t>
  </si>
  <si>
    <t xml:space="preserve">предоставление заведомо ложных сведений
</t>
  </si>
  <si>
    <t>мониторинг</t>
  </si>
  <si>
    <t>1/2020</t>
  </si>
  <si>
    <t>Н.Н. Бетхер</t>
  </si>
  <si>
    <t>2/2020</t>
  </si>
  <si>
    <t>ч.1 ст. 19.8.1 КоАП</t>
  </si>
  <si>
    <t>нарушение порядка, способа или сроков, которые установлены стандартами раскрытия информации, и форм ее предоставления теплоснабжающими организациями</t>
  </si>
  <si>
    <t>закрыто за малозначительностью</t>
  </si>
  <si>
    <t>февраль</t>
  </si>
  <si>
    <t>Контроль применения установленных предельных надбавок к ценам на лекарственные препараты, включенные в перечень жизненно необходимых и важнейших лекарственных препаратов.</t>
  </si>
  <si>
    <t>без нарушений</t>
  </si>
  <si>
    <t>Итого за 1 квартал 2020 года</t>
  </si>
  <si>
    <t>Свод по результатам проведенных проверок за 2020 год</t>
  </si>
  <si>
    <t>Итого за 1 полугодие 2020 года</t>
  </si>
  <si>
    <t>2019, 2020</t>
  </si>
  <si>
    <t>Итого за 2 квартал 2020 года</t>
  </si>
  <si>
    <t>Всего за 1 полугодие 2020</t>
  </si>
  <si>
    <t>Итого 3 кв.2020</t>
  </si>
  <si>
    <t>Итого за 3 квартал 2020 года</t>
  </si>
  <si>
    <t>Итого 4 кв.2020</t>
  </si>
  <si>
    <t>Всего за 2 полугодие 2020</t>
  </si>
  <si>
    <t>Всего за 2020 год</t>
  </si>
  <si>
    <t>Итого за 4 квартал 2020 года</t>
  </si>
  <si>
    <t>Итого за 2 полугодие 2020 года</t>
  </si>
  <si>
    <t>Итого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</si>
</sst>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dd/mm/yy;@"/>
    <numFmt numFmtId="168" formatCode="0.000"/>
    <numFmt numFmtId="169" formatCode="_-* #,##0&quot;р.&quot;_-;\-* #,##0&quot;р.&quot;_-;_-* &quot;-&quot;??&quot;р.&quot;_-;_-@_-"/>
    <numFmt numFmtId="170" formatCode="0.0%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Showcard Gothic"/>
      <family val="5"/>
    </font>
    <font>
      <b/>
      <sz val="11"/>
      <color theme="1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3" tint="-0.24997711111789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raditional Arabic"/>
      <family val="1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7" tint="0.3999755851924192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Showcard Gothic"/>
      <family val="5"/>
    </font>
    <font>
      <sz val="11"/>
      <color rgb="FF0070C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sz val="8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FAD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15" fillId="0" borderId="0"/>
    <xf numFmtId="165" fontId="8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vertical="center" wrapText="1" shrinkToFit="1"/>
    </xf>
    <xf numFmtId="0" fontId="2" fillId="0" borderId="0" xfId="0" applyFont="1"/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6" fontId="0" fillId="0" borderId="1" xfId="0" applyNumberForma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/>
    <xf numFmtId="0" fontId="1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9" fillId="0" borderId="1" xfId="0" applyFont="1" applyBorder="1"/>
    <xf numFmtId="169" fontId="1" fillId="0" borderId="0" xfId="1" applyNumberFormat="1" applyFont="1"/>
    <xf numFmtId="0" fontId="10" fillId="0" borderId="0" xfId="0" applyFont="1" applyAlignment="1">
      <alignment horizontal="center" vertical="center" wrapText="1" shrinkToFit="1"/>
    </xf>
    <xf numFmtId="0" fontId="10" fillId="0" borderId="0" xfId="0" applyFont="1"/>
    <xf numFmtId="0" fontId="4" fillId="0" borderId="0" xfId="0" applyFont="1" applyAlignment="1"/>
    <xf numFmtId="0" fontId="4" fillId="0" borderId="12" xfId="0" applyFont="1" applyBorder="1" applyAlignment="1"/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/>
    <xf numFmtId="0" fontId="1" fillId="0" borderId="0" xfId="0" applyFont="1" applyBorder="1" applyAlignment="1">
      <alignment wrapText="1"/>
    </xf>
    <xf numFmtId="170" fontId="1" fillId="0" borderId="1" xfId="3" applyNumberFormat="1" applyFont="1" applyBorder="1"/>
    <xf numFmtId="170" fontId="0" fillId="0" borderId="1" xfId="3" applyNumberFormat="1" applyFont="1" applyBorder="1"/>
    <xf numFmtId="0" fontId="0" fillId="0" borderId="0" xfId="0" applyFont="1"/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6" fillId="0" borderId="0" xfId="0" applyFont="1"/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68" fontId="1" fillId="0" borderId="0" xfId="0" applyNumberFormat="1" applyFont="1"/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" fillId="0" borderId="1" xfId="5" applyNumberFormat="1" applyFont="1" applyBorder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14" fontId="1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 shrinkToFit="1"/>
    </xf>
    <xf numFmtId="1" fontId="9" fillId="0" borderId="1" xfId="0" applyNumberFormat="1" applyFont="1" applyBorder="1"/>
    <xf numFmtId="0" fontId="1" fillId="4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14" fontId="1" fillId="0" borderId="0" xfId="0" applyNumberFormat="1" applyFont="1" applyBorder="1" applyAlignment="1">
      <alignment horizontal="center" vertical="center" wrapText="1" shrinkToFit="1"/>
    </xf>
    <xf numFmtId="0" fontId="6" fillId="7" borderId="0" xfId="0" applyFont="1" applyFill="1" applyAlignment="1">
      <alignment horizontal="center" vertical="center" wrapText="1" shrinkToFit="1"/>
    </xf>
    <xf numFmtId="0" fontId="6" fillId="6" borderId="0" xfId="0" applyFont="1" applyFill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6" borderId="1" xfId="0" applyFill="1" applyBorder="1"/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13" fillId="0" borderId="1" xfId="0" applyNumberFormat="1" applyFont="1" applyBorder="1" applyAlignment="1">
      <alignment horizontal="center" vertical="center" wrapText="1" shrinkToFit="1"/>
    </xf>
    <xf numFmtId="3" fontId="1" fillId="0" borderId="1" xfId="0" applyNumberFormat="1" applyFont="1" applyBorder="1" applyAlignment="1">
      <alignment horizontal="center" vertical="center" wrapText="1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9" fillId="0" borderId="0" xfId="0" applyFont="1" applyAlignment="1"/>
    <xf numFmtId="0" fontId="9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49" fontId="20" fillId="0" borderId="0" xfId="0" applyNumberFormat="1" applyFont="1" applyAlignment="1">
      <alignment horizontal="left" vertical="center"/>
    </xf>
    <xf numFmtId="10" fontId="0" fillId="0" borderId="0" xfId="0" applyNumberForma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" fontId="0" fillId="0" borderId="1" xfId="0" applyNumberFormat="1" applyBorder="1"/>
    <xf numFmtId="2" fontId="9" fillId="0" borderId="1" xfId="0" applyNumberFormat="1" applyFont="1" applyBorder="1"/>
    <xf numFmtId="166" fontId="9" fillId="0" borderId="1" xfId="0" applyNumberFormat="1" applyFont="1" applyBorder="1"/>
    <xf numFmtId="0" fontId="1" fillId="8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3" fontId="3" fillId="0" borderId="7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9" borderId="0" xfId="0" applyFill="1" applyAlignment="1">
      <alignment horizontal="center" vertical="center" wrapText="1" shrinkToFit="1"/>
    </xf>
    <xf numFmtId="0" fontId="0" fillId="9" borderId="1" xfId="0" applyFill="1" applyBorder="1" applyAlignment="1">
      <alignment horizontal="center" vertical="center" wrapText="1" shrinkToFit="1"/>
    </xf>
    <xf numFmtId="0" fontId="0" fillId="9" borderId="0" xfId="0" applyFont="1" applyFill="1" applyAlignment="1">
      <alignment horizontal="center" vertical="center" wrapText="1" shrinkToFit="1"/>
    </xf>
    <xf numFmtId="0" fontId="0" fillId="9" borderId="0" xfId="0" applyFont="1" applyFill="1" applyBorder="1" applyAlignment="1">
      <alignment horizontal="center" vertical="center" wrapText="1" shrinkToFit="1"/>
    </xf>
    <xf numFmtId="0" fontId="6" fillId="9" borderId="1" xfId="0" applyFont="1" applyFill="1" applyBorder="1" applyAlignment="1">
      <alignment horizontal="center" vertical="center" wrapText="1" shrinkToFit="1"/>
    </xf>
    <xf numFmtId="0" fontId="6" fillId="9" borderId="1" xfId="0" applyFont="1" applyFill="1" applyBorder="1"/>
    <xf numFmtId="3" fontId="3" fillId="0" borderId="3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14" fontId="1" fillId="0" borderId="3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 shrinkToFit="1"/>
    </xf>
    <xf numFmtId="14" fontId="1" fillId="0" borderId="3" xfId="0" applyNumberFormat="1" applyFont="1" applyBorder="1" applyAlignment="1">
      <alignment horizontal="center" vertical="center" wrapText="1" shrinkToFi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 shrinkToFit="1"/>
    </xf>
    <xf numFmtId="166" fontId="21" fillId="0" borderId="1" xfId="0" applyNumberFormat="1" applyFont="1" applyBorder="1"/>
    <xf numFmtId="0" fontId="21" fillId="0" borderId="1" xfId="0" applyFont="1" applyBorder="1"/>
    <xf numFmtId="1" fontId="21" fillId="0" borderId="1" xfId="0" applyNumberFormat="1" applyFont="1" applyBorder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4" fontId="1" fillId="0" borderId="3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10" borderId="0" xfId="0" applyFill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0" borderId="0" xfId="0" applyFont="1" applyFill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/>
    <xf numFmtId="0" fontId="0" fillId="10" borderId="0" xfId="0" applyFill="1"/>
    <xf numFmtId="0" fontId="24" fillId="0" borderId="0" xfId="0" applyFont="1" applyAlignment="1">
      <alignment horizontal="center" vertical="center" wrapText="1" shrinkToFit="1"/>
    </xf>
    <xf numFmtId="0" fontId="25" fillId="0" borderId="1" xfId="0" applyFont="1" applyBorder="1" applyAlignment="1">
      <alignment horizontal="left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3" fontId="31" fillId="0" borderId="1" xfId="0" applyNumberFormat="1" applyFont="1" applyBorder="1" applyAlignment="1">
      <alignment horizontal="center" vertical="center" wrapText="1" shrinkToFit="1"/>
    </xf>
    <xf numFmtId="0" fontId="32" fillId="0" borderId="0" xfId="0" applyFont="1"/>
    <xf numFmtId="0" fontId="33" fillId="0" borderId="0" xfId="0" applyFont="1" applyAlignment="1">
      <alignment wrapText="1"/>
    </xf>
    <xf numFmtId="0" fontId="3" fillId="11" borderId="1" xfId="0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horizontal="left" vertical="center" wrapText="1" shrinkToFit="1"/>
    </xf>
    <xf numFmtId="14" fontId="3" fillId="11" borderId="1" xfId="0" applyNumberFormat="1" applyFont="1" applyFill="1" applyBorder="1" applyAlignment="1">
      <alignment horizontal="center" vertical="center" wrapText="1" shrinkToFit="1"/>
    </xf>
    <xf numFmtId="0" fontId="3" fillId="11" borderId="1" xfId="0" applyFont="1" applyFill="1" applyBorder="1" applyAlignment="1">
      <alignment vertical="center" wrapText="1" shrinkToFit="1"/>
    </xf>
    <xf numFmtId="0" fontId="1" fillId="0" borderId="1" xfId="0" applyFont="1" applyBorder="1" applyAlignment="1">
      <alignment vertical="center" shrinkToFit="1"/>
    </xf>
    <xf numFmtId="14" fontId="1" fillId="0" borderId="1" xfId="0" applyNumberFormat="1" applyFont="1" applyBorder="1" applyAlignment="1">
      <alignment vertical="center" shrinkToFit="1"/>
    </xf>
    <xf numFmtId="49" fontId="25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6" fillId="7" borderId="1" xfId="0" applyFont="1" applyFill="1" applyBorder="1" applyAlignment="1">
      <alignment horizontal="center" vertical="center" wrapText="1" shrinkToFit="1"/>
    </xf>
    <xf numFmtId="9" fontId="0" fillId="0" borderId="0" xfId="3" applyFont="1"/>
    <xf numFmtId="0" fontId="1" fillId="0" borderId="3" xfId="0" applyFont="1" applyBorder="1" applyAlignment="1">
      <alignment vertical="center" wrapText="1" shrinkToFit="1"/>
    </xf>
    <xf numFmtId="0" fontId="3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4" fontId="9" fillId="0" borderId="1" xfId="0" applyNumberFormat="1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4" fontId="13" fillId="0" borderId="1" xfId="0" applyNumberFormat="1" applyFont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wrapText="1" shrinkToFit="1"/>
    </xf>
    <xf numFmtId="4" fontId="12" fillId="12" borderId="1" xfId="0" applyNumberFormat="1" applyFont="1" applyFill="1" applyBorder="1" applyAlignment="1">
      <alignment vertical="center" wrapText="1" shrinkToFit="1"/>
    </xf>
    <xf numFmtId="0" fontId="0" fillId="0" borderId="0" xfId="0"/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Border="1" applyAlignment="1">
      <alignment horizontal="center" vertical="center" wrapText="1" shrinkToFit="1"/>
    </xf>
    <xf numFmtId="3" fontId="24" fillId="0" borderId="0" xfId="0" applyNumberFormat="1" applyFont="1"/>
    <xf numFmtId="3" fontId="30" fillId="0" borderId="0" xfId="0" applyNumberFormat="1" applyFont="1" applyBorder="1" applyAlignment="1"/>
    <xf numFmtId="0" fontId="36" fillId="0" borderId="0" xfId="0" applyFont="1"/>
    <xf numFmtId="49" fontId="13" fillId="0" borderId="1" xfId="0" applyNumberFormat="1" applyFont="1" applyBorder="1" applyAlignment="1">
      <alignment horizontal="center" vertical="center" wrapText="1" shrinkToFit="1"/>
    </xf>
    <xf numFmtId="14" fontId="22" fillId="0" borderId="1" xfId="0" applyNumberFormat="1" applyFont="1" applyBorder="1" applyAlignment="1">
      <alignment horizontal="left" vertical="center" wrapText="1" shrinkToFit="1"/>
    </xf>
    <xf numFmtId="0" fontId="12" fillId="12" borderId="1" xfId="0" applyFont="1" applyFill="1" applyBorder="1" applyAlignment="1">
      <alignment horizontal="center" vertical="center" wrapText="1" shrinkToFit="1"/>
    </xf>
    <xf numFmtId="0" fontId="12" fillId="12" borderId="1" xfId="0" applyFont="1" applyFill="1" applyBorder="1" applyAlignment="1">
      <alignment horizontal="left" vertical="center" wrapText="1" shrinkToFit="1"/>
    </xf>
    <xf numFmtId="49" fontId="12" fillId="12" borderId="1" xfId="0" applyNumberFormat="1" applyFont="1" applyFill="1" applyBorder="1" applyAlignment="1">
      <alignment horizontal="center" vertical="center" wrapText="1" shrinkToFit="1"/>
    </xf>
    <xf numFmtId="14" fontId="12" fillId="12" borderId="1" xfId="0" applyNumberFormat="1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vertical="center" wrapText="1" shrinkToFit="1"/>
    </xf>
    <xf numFmtId="1" fontId="12" fillId="11" borderId="1" xfId="0" applyNumberFormat="1" applyFont="1" applyFill="1" applyBorder="1" applyAlignment="1">
      <alignment horizontal="center" vertical="center" wrapText="1" shrinkToFit="1"/>
    </xf>
    <xf numFmtId="14" fontId="12" fillId="11" borderId="1" xfId="0" applyNumberFormat="1" applyFont="1" applyFill="1" applyBorder="1" applyAlignment="1">
      <alignment horizontal="center" vertical="center" wrapText="1" shrinkToFit="1"/>
    </xf>
    <xf numFmtId="4" fontId="12" fillId="11" borderId="1" xfId="0" applyNumberFormat="1" applyFont="1" applyFill="1" applyBorder="1" applyAlignment="1">
      <alignment horizontal="center" vertical="center" wrapText="1" shrinkToFit="1"/>
    </xf>
    <xf numFmtId="0" fontId="12" fillId="11" borderId="1" xfId="0" applyFont="1" applyFill="1" applyBorder="1" applyAlignment="1">
      <alignment vertical="center" wrapText="1" shrinkToFit="1"/>
    </xf>
    <xf numFmtId="4" fontId="3" fillId="11" borderId="1" xfId="0" applyNumberFormat="1" applyFont="1" applyFill="1" applyBorder="1" applyAlignment="1">
      <alignment horizontal="center" vertical="center" wrapText="1" shrinkToFit="1"/>
    </xf>
    <xf numFmtId="4" fontId="13" fillId="0" borderId="1" xfId="0" applyNumberFormat="1" applyFont="1" applyBorder="1" applyAlignment="1">
      <alignment horizontal="center" vertical="center" wrapText="1" shrinkToFit="1"/>
    </xf>
    <xf numFmtId="0" fontId="22" fillId="12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9" borderId="13" xfId="0" applyFont="1" applyFill="1" applyBorder="1" applyAlignment="1">
      <alignment horizontal="center" vertical="center" wrapText="1" shrinkToFit="1"/>
    </xf>
    <xf numFmtId="0" fontId="6" fillId="10" borderId="0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3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2" fontId="3" fillId="0" borderId="1" xfId="0" applyNumberFormat="1" applyFont="1" applyBorder="1" applyAlignment="1">
      <alignment horizontal="center" vertical="center" wrapText="1" shrinkToFit="1"/>
    </xf>
    <xf numFmtId="0" fontId="2" fillId="9" borderId="0" xfId="0" applyFont="1" applyFill="1" applyAlignment="1">
      <alignment horizontal="center"/>
    </xf>
    <xf numFmtId="0" fontId="23" fillId="1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14" xfId="0" applyBorder="1" applyAlignment="1">
      <alignment horizontal="center" vertical="center" wrapText="1" shrinkToFit="1"/>
    </xf>
    <xf numFmtId="0" fontId="28" fillId="0" borderId="2" xfId="0" applyFont="1" applyBorder="1" applyAlignment="1">
      <alignment horizontal="center" vertical="center" wrapText="1" shrinkToFit="1"/>
    </xf>
    <xf numFmtId="0" fontId="28" fillId="0" borderId="3" xfId="0" applyFont="1" applyBorder="1" applyAlignment="1">
      <alignment horizontal="center" vertical="center" wrapText="1" shrinkToFit="1"/>
    </xf>
    <xf numFmtId="3" fontId="31" fillId="0" borderId="2" xfId="0" applyNumberFormat="1" applyFont="1" applyBorder="1" applyAlignment="1">
      <alignment horizontal="center" vertical="center" wrapText="1" shrinkToFit="1"/>
    </xf>
    <xf numFmtId="3" fontId="31" fillId="0" borderId="3" xfId="0" applyNumberFormat="1" applyFont="1" applyBorder="1" applyAlignment="1">
      <alignment horizontal="center" vertical="center" wrapText="1" shrinkToFit="1"/>
    </xf>
    <xf numFmtId="0" fontId="0" fillId="10" borderId="0" xfId="0" applyFill="1" applyAlignment="1">
      <alignment horizontal="center" vertical="center" wrapText="1" shrinkToFit="1"/>
    </xf>
    <xf numFmtId="0" fontId="0" fillId="10" borderId="12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0" fillId="9" borderId="13" xfId="0" applyFont="1" applyFill="1" applyBorder="1" applyAlignment="1">
      <alignment horizontal="center" vertical="center" wrapText="1" shrinkToFit="1"/>
    </xf>
    <xf numFmtId="0" fontId="0" fillId="9" borderId="0" xfId="0" applyFont="1" applyFill="1" applyAlignment="1">
      <alignment horizontal="center" vertical="center" wrapText="1" shrinkToFit="1"/>
    </xf>
    <xf numFmtId="0" fontId="0" fillId="9" borderId="12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left" vertical="center" wrapText="1" shrinkToFit="1"/>
    </xf>
    <xf numFmtId="0" fontId="26" fillId="0" borderId="3" xfId="0" applyFont="1" applyBorder="1" applyAlignment="1">
      <alignment horizontal="left" vertical="center" wrapText="1" shrinkToFit="1"/>
    </xf>
    <xf numFmtId="0" fontId="25" fillId="0" borderId="3" xfId="0" applyFont="1" applyBorder="1" applyAlignment="1">
      <alignment horizontal="left" vertical="center" wrapText="1" shrinkToFit="1"/>
    </xf>
    <xf numFmtId="0" fontId="1" fillId="5" borderId="2" xfId="0" applyFont="1" applyFill="1" applyBorder="1" applyAlignment="1">
      <alignment horizontal="center" vertical="center" wrapText="1" shrinkToFit="1"/>
    </xf>
    <xf numFmtId="0" fontId="1" fillId="5" borderId="11" xfId="0" applyFont="1" applyFill="1" applyBorder="1" applyAlignment="1">
      <alignment horizontal="center" vertical="center" wrapText="1" shrinkToFit="1"/>
    </xf>
    <xf numFmtId="0" fontId="1" fillId="5" borderId="3" xfId="0" applyFont="1" applyFill="1" applyBorder="1" applyAlignment="1">
      <alignment horizontal="center" vertical="center" wrapText="1" shrinkToFit="1"/>
    </xf>
    <xf numFmtId="14" fontId="1" fillId="0" borderId="2" xfId="0" applyNumberFormat="1" applyFont="1" applyBorder="1" applyAlignment="1">
      <alignment horizontal="center" vertical="center" wrapText="1" shrinkToFit="1"/>
    </xf>
    <xf numFmtId="14" fontId="1" fillId="0" borderId="11" xfId="0" applyNumberFormat="1" applyFont="1" applyBorder="1" applyAlignment="1">
      <alignment horizontal="center" vertical="center" wrapText="1" shrinkToFit="1"/>
    </xf>
    <xf numFmtId="14" fontId="1" fillId="0" borderId="3" xfId="0" applyNumberFormat="1" applyFont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 shrinkToFit="1"/>
    </xf>
    <xf numFmtId="3" fontId="1" fillId="0" borderId="3" xfId="0" applyNumberFormat="1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14" fontId="1" fillId="0" borderId="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14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 shrinkToFit="1"/>
    </xf>
    <xf numFmtId="0" fontId="0" fillId="6" borderId="3" xfId="0" applyFill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13" borderId="1" xfId="0" applyFont="1" applyFill="1" applyBorder="1" applyAlignment="1">
      <alignment horizontal="left" vertical="center" wrapText="1" shrinkToFit="1"/>
    </xf>
    <xf numFmtId="0" fontId="3" fillId="13" borderId="1" xfId="0" applyFont="1" applyFill="1" applyBorder="1" applyAlignment="1">
      <alignment horizontal="center" vertical="center" wrapText="1" shrinkToFit="1"/>
    </xf>
    <xf numFmtId="1" fontId="12" fillId="13" borderId="1" xfId="0" applyNumberFormat="1" applyFont="1" applyFill="1" applyBorder="1" applyAlignment="1">
      <alignment horizontal="center" vertical="center" wrapText="1" shrinkToFit="1"/>
    </xf>
    <xf numFmtId="14" fontId="12" fillId="13" borderId="1" xfId="0" applyNumberFormat="1" applyFont="1" applyFill="1" applyBorder="1" applyAlignment="1">
      <alignment horizontal="center" vertical="center" wrapText="1" shrinkToFit="1"/>
    </xf>
    <xf numFmtId="14" fontId="3" fillId="13" borderId="1" xfId="0" applyNumberFormat="1" applyFont="1" applyFill="1" applyBorder="1" applyAlignment="1">
      <alignment horizontal="center" vertical="center" wrapText="1" shrinkToFit="1"/>
    </xf>
    <xf numFmtId="0" fontId="3" fillId="13" borderId="1" xfId="0" applyFont="1" applyFill="1" applyBorder="1" applyAlignment="1">
      <alignment vertical="center" wrapText="1" shrinkToFit="1"/>
    </xf>
    <xf numFmtId="4" fontId="12" fillId="13" borderId="1" xfId="0" applyNumberFormat="1" applyFont="1" applyFill="1" applyBorder="1" applyAlignment="1">
      <alignment horizontal="center" vertical="center" wrapText="1" shrinkToFit="1"/>
    </xf>
    <xf numFmtId="0" fontId="12" fillId="13" borderId="1" xfId="0" applyFont="1" applyFill="1" applyBorder="1" applyAlignment="1">
      <alignment vertical="center" wrapText="1" shrinkToFit="1"/>
    </xf>
    <xf numFmtId="4" fontId="3" fillId="13" borderId="1" xfId="0" applyNumberFormat="1" applyFont="1" applyFill="1" applyBorder="1" applyAlignment="1">
      <alignment horizontal="center" vertical="center" wrapText="1" shrinkToFit="1"/>
    </xf>
    <xf numFmtId="0" fontId="1" fillId="14" borderId="1" xfId="0" applyFont="1" applyFill="1" applyBorder="1" applyAlignment="1">
      <alignment horizontal="center" vertical="center" wrapText="1" shrinkToFit="1"/>
    </xf>
    <xf numFmtId="0" fontId="3" fillId="14" borderId="4" xfId="0" applyFont="1" applyFill="1" applyBorder="1" applyAlignment="1">
      <alignment horizontal="left" vertical="center" shrinkToFit="1"/>
    </xf>
    <xf numFmtId="0" fontId="3" fillId="14" borderId="5" xfId="0" applyFont="1" applyFill="1" applyBorder="1" applyAlignment="1">
      <alignment horizontal="left" vertical="center" shrinkToFit="1"/>
    </xf>
    <xf numFmtId="0" fontId="3" fillId="14" borderId="6" xfId="0" applyFont="1" applyFill="1" applyBorder="1" applyAlignment="1">
      <alignment horizontal="left" vertical="center" shrinkToFit="1"/>
    </xf>
    <xf numFmtId="0" fontId="3" fillId="14" borderId="1" xfId="0" applyFont="1" applyFill="1" applyBorder="1" applyAlignment="1">
      <alignment horizontal="center" vertical="center" wrapText="1" shrinkToFit="1"/>
    </xf>
    <xf numFmtId="49" fontId="3" fillId="14" borderId="1" xfId="0" applyNumberFormat="1" applyFont="1" applyFill="1" applyBorder="1" applyAlignment="1">
      <alignment horizontal="center" vertical="center" wrapText="1" shrinkToFit="1"/>
    </xf>
    <xf numFmtId="49" fontId="12" fillId="14" borderId="1" xfId="0" applyNumberFormat="1" applyFont="1" applyFill="1" applyBorder="1" applyAlignment="1">
      <alignment horizontal="center" vertical="center" wrapText="1" shrinkToFit="1"/>
    </xf>
    <xf numFmtId="2" fontId="3" fillId="14" borderId="1" xfId="0" applyNumberFormat="1" applyFont="1" applyFill="1" applyBorder="1" applyAlignment="1">
      <alignment horizontal="center" vertical="center" wrapText="1" shrinkToFit="1"/>
    </xf>
    <xf numFmtId="0" fontId="1" fillId="15" borderId="1" xfId="0" applyFont="1" applyFill="1" applyBorder="1" applyAlignment="1">
      <alignment horizontal="center" vertical="center" wrapText="1" shrinkToFit="1"/>
    </xf>
    <xf numFmtId="0" fontId="3" fillId="15" borderId="4" xfId="0" applyFont="1" applyFill="1" applyBorder="1" applyAlignment="1">
      <alignment horizontal="left" vertical="center" shrinkToFit="1"/>
    </xf>
    <xf numFmtId="0" fontId="3" fillId="15" borderId="5" xfId="0" applyFont="1" applyFill="1" applyBorder="1" applyAlignment="1">
      <alignment horizontal="left" vertical="center" shrinkToFit="1"/>
    </xf>
    <xf numFmtId="0" fontId="3" fillId="15" borderId="6" xfId="0" applyFont="1" applyFill="1" applyBorder="1" applyAlignment="1">
      <alignment horizontal="left" vertical="center" shrinkToFit="1"/>
    </xf>
    <xf numFmtId="0" fontId="3" fillId="15" borderId="1" xfId="0" applyFont="1" applyFill="1" applyBorder="1" applyAlignment="1">
      <alignment horizontal="center" vertical="center" wrapText="1" shrinkToFit="1"/>
    </xf>
    <xf numFmtId="49" fontId="3" fillId="15" borderId="1" xfId="0" applyNumberFormat="1" applyFont="1" applyFill="1" applyBorder="1" applyAlignment="1">
      <alignment horizontal="center" vertical="center" wrapText="1" shrinkToFit="1"/>
    </xf>
    <xf numFmtId="49" fontId="12" fillId="15" borderId="1" xfId="0" applyNumberFormat="1" applyFont="1" applyFill="1" applyBorder="1" applyAlignment="1">
      <alignment horizontal="center" vertical="center" wrapText="1" shrinkToFit="1"/>
    </xf>
    <xf numFmtId="2" fontId="3" fillId="15" borderId="1" xfId="0" applyNumberFormat="1" applyFont="1" applyFill="1" applyBorder="1" applyAlignment="1">
      <alignment horizontal="center" vertical="center" wrapText="1" shrinkToFit="1"/>
    </xf>
    <xf numFmtId="3" fontId="6" fillId="14" borderId="1" xfId="0" applyNumberFormat="1" applyFont="1" applyFill="1" applyBorder="1" applyAlignment="1">
      <alignment horizontal="center" vertical="center" wrapText="1" shrinkToFit="1"/>
    </xf>
    <xf numFmtId="0" fontId="6" fillId="14" borderId="1" xfId="0" applyFont="1" applyFill="1" applyBorder="1" applyAlignment="1">
      <alignment horizontal="center" vertical="center" wrapText="1" shrinkToFit="1"/>
    </xf>
    <xf numFmtId="3" fontId="6" fillId="3" borderId="1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3" fontId="6" fillId="16" borderId="1" xfId="0" applyNumberFormat="1" applyFont="1" applyFill="1" applyBorder="1" applyAlignment="1">
      <alignment horizontal="center" vertical="center" wrapText="1" shrinkToFit="1"/>
    </xf>
  </cellXfs>
  <cellStyles count="9">
    <cellStyle name="Денежный" xfId="1" builtinId="4"/>
    <cellStyle name="Денежный 2" xfId="8"/>
    <cellStyle name="Обычный" xfId="0" builtinId="0"/>
    <cellStyle name="Обычный 2" xfId="2"/>
    <cellStyle name="Обычный 3" xfId="4"/>
    <cellStyle name="Обычный 4" xfId="6"/>
    <cellStyle name="Процентный" xfId="3" builtinId="5"/>
    <cellStyle name="Процентный 2" xfId="7"/>
    <cellStyle name="Финансовый" xfId="5" builtinId="3"/>
  </cellStyles>
  <dxfs count="0"/>
  <tableStyles count="0" defaultTableStyle="TableStyleMedium9" defaultPivotStyle="PivotStyleLight16"/>
  <colors>
    <mruColors>
      <color rgb="FFCAFAD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2"/>
  <sheetViews>
    <sheetView tabSelected="1" topLeftCell="M1" zoomScale="85" zoomScaleNormal="85" workbookViewId="0">
      <selection activeCell="Q21" sqref="Q21"/>
    </sheetView>
  </sheetViews>
  <sheetFormatPr defaultColWidth="9.140625" defaultRowHeight="15" outlineLevelCol="1"/>
  <cols>
    <col min="1" max="1" width="5.140625" style="205" customWidth="1"/>
    <col min="2" max="2" width="34.7109375" style="234" customWidth="1"/>
    <col min="3" max="3" width="17.85546875" style="234" customWidth="1"/>
    <col min="4" max="4" width="9" style="234" customWidth="1"/>
    <col min="5" max="5" width="11.7109375" style="234" customWidth="1"/>
    <col min="6" max="6" width="13.85546875" style="234" customWidth="1"/>
    <col min="7" max="7" width="13.28515625" style="234" customWidth="1"/>
    <col min="8" max="8" width="15.28515625" style="234" customWidth="1"/>
    <col min="9" max="9" width="13.28515625" style="234" customWidth="1"/>
    <col min="10" max="10" width="14.85546875" style="234" customWidth="1"/>
    <col min="11" max="11" width="14.28515625" style="205" customWidth="1"/>
    <col min="12" max="12" width="16.5703125" style="205" customWidth="1"/>
    <col min="13" max="13" width="44.5703125" style="234" customWidth="1"/>
    <col min="14" max="14" width="40.7109375" style="234" customWidth="1" outlineLevel="1"/>
    <col min="15" max="15" width="41.28515625" style="234" customWidth="1" outlineLevel="1"/>
    <col min="16" max="16" width="16.42578125" style="234" customWidth="1"/>
    <col min="17" max="18" width="16.42578125" style="237" customWidth="1"/>
    <col min="19" max="19" width="17.28515625" style="234" customWidth="1"/>
    <col min="20" max="20" width="8" style="234" customWidth="1" outlineLevel="1"/>
    <col min="21" max="24" width="4.7109375" style="234" customWidth="1" outlineLevel="1"/>
    <col min="25" max="25" width="6.42578125" style="234" customWidth="1" outlineLevel="1"/>
    <col min="26" max="27" width="4.7109375" style="234" customWidth="1" outlineLevel="1"/>
    <col min="28" max="30" width="9.140625" style="234" customWidth="1" outlineLevel="1"/>
    <col min="31" max="31" width="9.140625" style="234"/>
    <col min="32" max="32" width="8.5703125" style="234" customWidth="1" outlineLevel="1"/>
    <col min="33" max="35" width="9.140625" style="234" outlineLevel="1"/>
    <col min="36" max="36" width="18.7109375" style="234" customWidth="1"/>
    <col min="37" max="16384" width="9.140625" style="234"/>
  </cols>
  <sheetData>
    <row r="1" spans="1:36">
      <c r="A1" s="225" t="s">
        <v>184</v>
      </c>
    </row>
    <row r="2" spans="1:36" s="7" customFormat="1" ht="18.75">
      <c r="A2" s="226" t="s">
        <v>516</v>
      </c>
      <c r="B2" s="44"/>
      <c r="C2" s="44"/>
      <c r="D2" s="44"/>
      <c r="E2" s="44"/>
      <c r="F2" s="44"/>
      <c r="G2" s="44"/>
      <c r="H2" s="44"/>
      <c r="I2" s="44"/>
      <c r="J2" s="44"/>
      <c r="K2" s="206"/>
      <c r="L2" s="206"/>
      <c r="M2" s="44"/>
      <c r="N2" s="44"/>
      <c r="O2" s="44"/>
      <c r="P2" s="44"/>
      <c r="Q2" s="238"/>
      <c r="R2" s="238"/>
      <c r="AF2" s="271" t="s">
        <v>428</v>
      </c>
      <c r="AG2" s="271"/>
      <c r="AH2" s="271"/>
      <c r="AI2" s="271"/>
      <c r="AJ2" s="272" t="s">
        <v>449</v>
      </c>
    </row>
    <row r="3" spans="1:36" s="260" customFormat="1" ht="44.25" customHeight="1">
      <c r="A3" s="273" t="s">
        <v>8</v>
      </c>
      <c r="B3" s="273" t="s">
        <v>0</v>
      </c>
      <c r="C3" s="274" t="s">
        <v>472</v>
      </c>
      <c r="D3" s="273" t="s">
        <v>1</v>
      </c>
      <c r="E3" s="273"/>
      <c r="F3" s="273" t="s">
        <v>4</v>
      </c>
      <c r="G3" s="276" t="s">
        <v>16</v>
      </c>
      <c r="H3" s="276" t="s">
        <v>473</v>
      </c>
      <c r="I3" s="276" t="s">
        <v>474</v>
      </c>
      <c r="J3" s="273" t="s">
        <v>5</v>
      </c>
      <c r="K3" s="273" t="s">
        <v>9</v>
      </c>
      <c r="L3" s="282" t="s">
        <v>465</v>
      </c>
      <c r="M3" s="288" t="s">
        <v>467</v>
      </c>
      <c r="N3" s="273" t="s">
        <v>487</v>
      </c>
      <c r="O3" s="276" t="s">
        <v>470</v>
      </c>
      <c r="P3" s="273" t="s">
        <v>6</v>
      </c>
      <c r="Q3" s="290" t="s">
        <v>475</v>
      </c>
      <c r="R3" s="290" t="s">
        <v>498</v>
      </c>
      <c r="S3" s="278" t="s">
        <v>202</v>
      </c>
      <c r="T3" s="280" t="s">
        <v>175</v>
      </c>
      <c r="U3" s="281" t="s">
        <v>174</v>
      </c>
      <c r="V3" s="281" t="s">
        <v>267</v>
      </c>
      <c r="W3" s="281" t="s">
        <v>176</v>
      </c>
      <c r="X3" s="281" t="s">
        <v>418</v>
      </c>
      <c r="Y3" s="281" t="s">
        <v>268</v>
      </c>
      <c r="Z3" s="281" t="s">
        <v>421</v>
      </c>
      <c r="AA3" s="287" t="s">
        <v>489</v>
      </c>
      <c r="AB3" s="283" t="s">
        <v>304</v>
      </c>
      <c r="AC3" s="283"/>
      <c r="AD3" s="283"/>
      <c r="AF3" s="165" t="s">
        <v>269</v>
      </c>
      <c r="AG3" s="165" t="s">
        <v>425</v>
      </c>
      <c r="AH3" s="165" t="s">
        <v>426</v>
      </c>
      <c r="AI3" s="165" t="s">
        <v>427</v>
      </c>
      <c r="AJ3" s="272"/>
    </row>
    <row r="4" spans="1:36" s="260" customFormat="1" ht="62.25" customHeight="1">
      <c r="A4" s="273"/>
      <c r="B4" s="273"/>
      <c r="C4" s="275"/>
      <c r="D4" s="259" t="s">
        <v>2</v>
      </c>
      <c r="E4" s="259" t="s">
        <v>3</v>
      </c>
      <c r="F4" s="273"/>
      <c r="G4" s="277"/>
      <c r="H4" s="277"/>
      <c r="I4" s="277"/>
      <c r="J4" s="273"/>
      <c r="K4" s="273"/>
      <c r="L4" s="282"/>
      <c r="M4" s="289"/>
      <c r="N4" s="273"/>
      <c r="O4" s="277"/>
      <c r="P4" s="273"/>
      <c r="Q4" s="291"/>
      <c r="R4" s="291"/>
      <c r="S4" s="279"/>
      <c r="T4" s="280"/>
      <c r="U4" s="281"/>
      <c r="V4" s="281"/>
      <c r="W4" s="281"/>
      <c r="X4" s="281"/>
      <c r="Y4" s="281"/>
      <c r="Z4" s="281"/>
      <c r="AA4" s="287"/>
      <c r="AB4" s="221" t="s">
        <v>471</v>
      </c>
      <c r="AC4" s="221" t="s">
        <v>305</v>
      </c>
      <c r="AD4" s="221" t="s">
        <v>306</v>
      </c>
      <c r="AF4" s="164"/>
      <c r="AG4" s="164"/>
      <c r="AH4" s="164"/>
      <c r="AI4" s="164"/>
      <c r="AJ4" s="266"/>
    </row>
    <row r="5" spans="1:36" s="18" customFormat="1" ht="49.5" customHeight="1">
      <c r="A5" s="264">
        <v>1</v>
      </c>
      <c r="B5" s="261" t="s">
        <v>488</v>
      </c>
      <c r="C5" s="265" t="s">
        <v>464</v>
      </c>
      <c r="D5" s="218">
        <v>5</v>
      </c>
      <c r="E5" s="219">
        <v>43881</v>
      </c>
      <c r="F5" s="261" t="s">
        <v>512</v>
      </c>
      <c r="G5" s="261">
        <v>5</v>
      </c>
      <c r="H5" s="261">
        <v>3</v>
      </c>
      <c r="I5" s="261">
        <v>3</v>
      </c>
      <c r="J5" s="267" t="s">
        <v>518</v>
      </c>
      <c r="K5" s="261" t="s">
        <v>14</v>
      </c>
      <c r="L5" s="261" t="s">
        <v>466</v>
      </c>
      <c r="M5" s="203" t="s">
        <v>513</v>
      </c>
      <c r="N5" s="235" t="s">
        <v>514</v>
      </c>
      <c r="O5" s="220"/>
      <c r="P5" s="259"/>
      <c r="Q5" s="211"/>
      <c r="R5" s="211"/>
      <c r="S5" s="261" t="s">
        <v>483</v>
      </c>
      <c r="Y5" s="18">
        <v>1</v>
      </c>
      <c r="AB5" s="180">
        <f t="shared" ref="AB5:AB8" si="0">SUM(T5:AA5)</f>
        <v>1</v>
      </c>
      <c r="AC5" s="222">
        <f>SUM(T5:AA5)</f>
        <v>1</v>
      </c>
      <c r="AD5" s="221"/>
      <c r="AF5" s="262"/>
      <c r="AG5" s="262">
        <v>1</v>
      </c>
      <c r="AH5" s="262"/>
      <c r="AI5" s="262">
        <v>1</v>
      </c>
      <c r="AJ5" s="263"/>
    </row>
    <row r="6" spans="1:36" s="18" customFormat="1">
      <c r="A6" s="120"/>
      <c r="B6" s="284" t="s">
        <v>515</v>
      </c>
      <c r="C6" s="285"/>
      <c r="D6" s="285"/>
      <c r="E6" s="285"/>
      <c r="F6" s="286"/>
      <c r="G6" s="259">
        <f>SUM(G5:G5)</f>
        <v>5</v>
      </c>
      <c r="H6" s="259"/>
      <c r="I6" s="259">
        <f>SUM(I5:I5)</f>
        <v>3</v>
      </c>
      <c r="J6" s="259"/>
      <c r="K6" s="17"/>
      <c r="L6" s="224"/>
      <c r="M6" s="17"/>
      <c r="N6" s="236" t="s">
        <v>457</v>
      </c>
      <c r="O6" s="17"/>
      <c r="P6" s="270">
        <f>SUM(P5:P5)</f>
        <v>0</v>
      </c>
      <c r="Q6" s="270">
        <f>SUM(Q5:Q5)</f>
        <v>0</v>
      </c>
      <c r="R6" s="270">
        <v>0</v>
      </c>
      <c r="S6" s="259"/>
      <c r="T6" s="259">
        <f t="shared" ref="T6:AA6" si="1">SUM(T5:T5)</f>
        <v>0</v>
      </c>
      <c r="U6" s="259">
        <f t="shared" si="1"/>
        <v>0</v>
      </c>
      <c r="V6" s="259">
        <f t="shared" si="1"/>
        <v>0</v>
      </c>
      <c r="W6" s="259">
        <f t="shared" si="1"/>
        <v>0</v>
      </c>
      <c r="X6" s="259">
        <f t="shared" si="1"/>
        <v>0</v>
      </c>
      <c r="Y6" s="259">
        <f t="shared" si="1"/>
        <v>1</v>
      </c>
      <c r="Z6" s="259">
        <f t="shared" si="1"/>
        <v>0</v>
      </c>
      <c r="AA6" s="259">
        <f t="shared" si="1"/>
        <v>0</v>
      </c>
      <c r="AB6" s="180">
        <f t="shared" si="0"/>
        <v>1</v>
      </c>
      <c r="AC6" s="222">
        <f>SUM(AC5:AC5)</f>
        <v>1</v>
      </c>
      <c r="AD6" s="221">
        <f>AC6</f>
        <v>1</v>
      </c>
      <c r="AF6" s="168">
        <f>SUM(AF5:AF5)</f>
        <v>0</v>
      </c>
      <c r="AG6" s="168">
        <f>SUM(AG5:AG5)</f>
        <v>1</v>
      </c>
      <c r="AH6" s="168">
        <f>SUM(AH5:AH5)</f>
        <v>0</v>
      </c>
      <c r="AI6" s="168">
        <f>SUM(AI5:AI5)</f>
        <v>1</v>
      </c>
      <c r="AJ6" s="197">
        <v>0</v>
      </c>
    </row>
    <row r="7" spans="1:36" s="18" customFormat="1">
      <c r="A7" s="120"/>
      <c r="B7" s="284" t="s">
        <v>519</v>
      </c>
      <c r="C7" s="285"/>
      <c r="D7" s="285"/>
      <c r="E7" s="285"/>
      <c r="F7" s="286"/>
      <c r="G7" s="259">
        <v>0</v>
      </c>
      <c r="H7" s="259"/>
      <c r="I7" s="259">
        <v>0</v>
      </c>
      <c r="J7" s="259"/>
      <c r="K7" s="17"/>
      <c r="L7" s="224"/>
      <c r="M7" s="17"/>
      <c r="N7" s="236" t="s">
        <v>457</v>
      </c>
      <c r="O7" s="17"/>
      <c r="P7" s="270">
        <v>0</v>
      </c>
      <c r="Q7" s="270">
        <v>0</v>
      </c>
      <c r="R7" s="270">
        <v>0</v>
      </c>
      <c r="S7" s="259"/>
      <c r="T7" s="259">
        <v>0</v>
      </c>
      <c r="U7" s="268">
        <v>0</v>
      </c>
      <c r="V7" s="268">
        <v>0</v>
      </c>
      <c r="W7" s="268">
        <v>0</v>
      </c>
      <c r="X7" s="268">
        <v>0</v>
      </c>
      <c r="Y7" s="268">
        <v>0</v>
      </c>
      <c r="Z7" s="268">
        <v>0</v>
      </c>
      <c r="AA7" s="268">
        <v>0</v>
      </c>
      <c r="AB7" s="180">
        <v>0</v>
      </c>
      <c r="AC7" s="222">
        <v>0</v>
      </c>
      <c r="AD7" s="221">
        <v>1</v>
      </c>
      <c r="AF7" s="168">
        <v>0</v>
      </c>
      <c r="AG7" s="168">
        <v>0</v>
      </c>
      <c r="AH7" s="168">
        <v>0</v>
      </c>
      <c r="AI7" s="168">
        <v>0</v>
      </c>
      <c r="AJ7" s="197">
        <v>0</v>
      </c>
    </row>
    <row r="8" spans="1:36" s="18" customFormat="1">
      <c r="A8" s="378"/>
      <c r="B8" s="379" t="s">
        <v>517</v>
      </c>
      <c r="C8" s="380"/>
      <c r="D8" s="380"/>
      <c r="E8" s="380"/>
      <c r="F8" s="381"/>
      <c r="G8" s="382">
        <f>G6+G7</f>
        <v>5</v>
      </c>
      <c r="H8" s="382"/>
      <c r="I8" s="382">
        <f>I6+I7</f>
        <v>3</v>
      </c>
      <c r="J8" s="382"/>
      <c r="K8" s="383"/>
      <c r="L8" s="383"/>
      <c r="M8" s="383"/>
      <c r="N8" s="384" t="s">
        <v>457</v>
      </c>
      <c r="O8" s="383"/>
      <c r="P8" s="385">
        <f>P6+P7</f>
        <v>0</v>
      </c>
      <c r="Q8" s="385">
        <f>Q6+Q7</f>
        <v>0</v>
      </c>
      <c r="R8" s="385">
        <f>R6+R7</f>
        <v>0</v>
      </c>
      <c r="S8" s="382"/>
      <c r="T8" s="382">
        <f t="shared" ref="T8:AA8" si="2">T6+T7</f>
        <v>0</v>
      </c>
      <c r="U8" s="382">
        <f t="shared" si="2"/>
        <v>0</v>
      </c>
      <c r="V8" s="382">
        <f t="shared" si="2"/>
        <v>0</v>
      </c>
      <c r="W8" s="382">
        <f t="shared" si="2"/>
        <v>0</v>
      </c>
      <c r="X8" s="382">
        <f t="shared" si="2"/>
        <v>0</v>
      </c>
      <c r="Y8" s="382">
        <f t="shared" si="2"/>
        <v>1</v>
      </c>
      <c r="Z8" s="382">
        <f t="shared" si="2"/>
        <v>0</v>
      </c>
      <c r="AA8" s="382">
        <f t="shared" si="2"/>
        <v>0</v>
      </c>
      <c r="AB8" s="394">
        <f t="shared" si="0"/>
        <v>1</v>
      </c>
      <c r="AC8" s="395"/>
      <c r="AD8" s="395">
        <f>SUM(AD6:AD6)</f>
        <v>1</v>
      </c>
      <c r="AF8" s="396">
        <f>AF6+AF7</f>
        <v>0</v>
      </c>
      <c r="AG8" s="396">
        <f>AG6+AG7</f>
        <v>1</v>
      </c>
      <c r="AH8" s="396">
        <f>AH6+AH7</f>
        <v>0</v>
      </c>
      <c r="AI8" s="396">
        <f>AI6+AI7</f>
        <v>1</v>
      </c>
      <c r="AJ8" s="397">
        <v>0</v>
      </c>
    </row>
    <row r="9" spans="1:36">
      <c r="A9" s="120"/>
      <c r="B9" s="284" t="s">
        <v>522</v>
      </c>
      <c r="C9" s="285"/>
      <c r="D9" s="285"/>
      <c r="E9" s="285"/>
      <c r="F9" s="286"/>
      <c r="G9" s="269">
        <v>0</v>
      </c>
      <c r="H9" s="269"/>
      <c r="I9" s="269">
        <v>0</v>
      </c>
      <c r="J9" s="269"/>
      <c r="K9" s="17"/>
      <c r="L9" s="224"/>
      <c r="M9" s="17"/>
      <c r="N9" s="236" t="s">
        <v>457</v>
      </c>
      <c r="O9" s="17"/>
      <c r="P9" s="270">
        <v>0</v>
      </c>
      <c r="Q9" s="270">
        <v>0</v>
      </c>
      <c r="R9" s="270">
        <v>0</v>
      </c>
      <c r="S9" s="269"/>
      <c r="T9" s="269">
        <v>0</v>
      </c>
      <c r="U9" s="269">
        <v>0</v>
      </c>
      <c r="V9" s="269">
        <v>0</v>
      </c>
      <c r="W9" s="269">
        <v>0</v>
      </c>
      <c r="X9" s="269">
        <v>0</v>
      </c>
      <c r="Y9" s="269">
        <v>0</v>
      </c>
      <c r="Z9" s="269">
        <v>0</v>
      </c>
      <c r="AA9" s="269">
        <v>0</v>
      </c>
      <c r="AB9" s="180">
        <v>0</v>
      </c>
      <c r="AC9" s="222">
        <v>0</v>
      </c>
      <c r="AD9" s="221">
        <v>1</v>
      </c>
      <c r="AE9" s="18"/>
      <c r="AF9" s="168">
        <v>0</v>
      </c>
      <c r="AG9" s="168">
        <v>0</v>
      </c>
      <c r="AH9" s="168">
        <v>0</v>
      </c>
      <c r="AI9" s="168">
        <v>0</v>
      </c>
      <c r="AJ9" s="197">
        <v>0</v>
      </c>
    </row>
    <row r="10" spans="1:36">
      <c r="A10" s="120"/>
      <c r="B10" s="284" t="s">
        <v>526</v>
      </c>
      <c r="C10" s="285"/>
      <c r="D10" s="285"/>
      <c r="E10" s="285"/>
      <c r="F10" s="286"/>
      <c r="G10" s="269">
        <v>0</v>
      </c>
      <c r="H10" s="269"/>
      <c r="I10" s="269">
        <v>0</v>
      </c>
      <c r="J10" s="269"/>
      <c r="K10" s="17"/>
      <c r="L10" s="224"/>
      <c r="M10" s="17"/>
      <c r="N10" s="236" t="s">
        <v>457</v>
      </c>
      <c r="O10" s="17"/>
      <c r="P10" s="270">
        <v>0</v>
      </c>
      <c r="Q10" s="270">
        <v>0</v>
      </c>
      <c r="R10" s="270">
        <v>0</v>
      </c>
      <c r="S10" s="269"/>
      <c r="T10" s="269">
        <v>0</v>
      </c>
      <c r="U10" s="269">
        <v>0</v>
      </c>
      <c r="V10" s="269">
        <v>0</v>
      </c>
      <c r="W10" s="269">
        <v>0</v>
      </c>
      <c r="X10" s="269">
        <v>0</v>
      </c>
      <c r="Y10" s="269">
        <v>0</v>
      </c>
      <c r="Z10" s="269">
        <v>0</v>
      </c>
      <c r="AA10" s="269">
        <v>0</v>
      </c>
      <c r="AB10" s="180">
        <v>0</v>
      </c>
      <c r="AC10" s="222">
        <v>0</v>
      </c>
      <c r="AD10" s="221">
        <v>1</v>
      </c>
      <c r="AE10" s="18"/>
      <c r="AF10" s="168">
        <v>0</v>
      </c>
      <c r="AG10" s="168">
        <v>0</v>
      </c>
      <c r="AH10" s="168">
        <v>0</v>
      </c>
      <c r="AI10" s="168">
        <v>0</v>
      </c>
      <c r="AJ10" s="197">
        <v>0</v>
      </c>
    </row>
    <row r="11" spans="1:36">
      <c r="A11" s="378"/>
      <c r="B11" s="379" t="s">
        <v>527</v>
      </c>
      <c r="C11" s="380"/>
      <c r="D11" s="380"/>
      <c r="E11" s="380"/>
      <c r="F11" s="381"/>
      <c r="G11" s="382">
        <f>G9+G10</f>
        <v>0</v>
      </c>
      <c r="H11" s="382"/>
      <c r="I11" s="382">
        <f>I9+I10</f>
        <v>0</v>
      </c>
      <c r="J11" s="382"/>
      <c r="K11" s="383"/>
      <c r="L11" s="383"/>
      <c r="M11" s="383"/>
      <c r="N11" s="384" t="s">
        <v>457</v>
      </c>
      <c r="O11" s="383"/>
      <c r="P11" s="385">
        <f>P9+P10</f>
        <v>0</v>
      </c>
      <c r="Q11" s="385">
        <f>Q9+Q10</f>
        <v>0</v>
      </c>
      <c r="R11" s="385">
        <f>R9+R10</f>
        <v>0</v>
      </c>
      <c r="S11" s="382"/>
      <c r="T11" s="382">
        <f t="shared" ref="T11:T12" si="3">T9+T10</f>
        <v>0</v>
      </c>
      <c r="U11" s="382">
        <f t="shared" ref="U11:U12" si="4">U9+U10</f>
        <v>0</v>
      </c>
      <c r="V11" s="382">
        <f t="shared" ref="V11:V12" si="5">V9+V10</f>
        <v>0</v>
      </c>
      <c r="W11" s="382">
        <f t="shared" ref="W11:W12" si="6">W9+W10</f>
        <v>0</v>
      </c>
      <c r="X11" s="382">
        <f t="shared" ref="X11:X12" si="7">X9+X10</f>
        <v>0</v>
      </c>
      <c r="Y11" s="382">
        <f t="shared" ref="Y11:Y12" si="8">Y9+Y10</f>
        <v>0</v>
      </c>
      <c r="Z11" s="382">
        <f t="shared" ref="Z11:Z12" si="9">Z9+Z10</f>
        <v>0</v>
      </c>
      <c r="AA11" s="382">
        <f t="shared" ref="AA11:AA12" si="10">AA9+AA10</f>
        <v>0</v>
      </c>
      <c r="AB11" s="394">
        <f t="shared" ref="AB11:AB12" si="11">SUM(T11:AA11)</f>
        <v>0</v>
      </c>
      <c r="AC11" s="395"/>
      <c r="AD11" s="395">
        <f>SUM(AD9:AD9)</f>
        <v>1</v>
      </c>
      <c r="AE11" s="18"/>
      <c r="AF11" s="396">
        <f>AF9+AF10</f>
        <v>0</v>
      </c>
      <c r="AG11" s="396">
        <f>AG9+AG10</f>
        <v>0</v>
      </c>
      <c r="AH11" s="396">
        <f>AH9+AH10</f>
        <v>0</v>
      </c>
      <c r="AI11" s="396">
        <f>AI9+AI10</f>
        <v>0</v>
      </c>
      <c r="AJ11" s="397">
        <v>0</v>
      </c>
    </row>
    <row r="12" spans="1:36">
      <c r="A12" s="386"/>
      <c r="B12" s="387" t="s">
        <v>528</v>
      </c>
      <c r="C12" s="388"/>
      <c r="D12" s="388"/>
      <c r="E12" s="388"/>
      <c r="F12" s="389"/>
      <c r="G12" s="390">
        <f>G8+G11</f>
        <v>5</v>
      </c>
      <c r="H12" s="390"/>
      <c r="I12" s="390">
        <f>I8+I11</f>
        <v>3</v>
      </c>
      <c r="J12" s="390"/>
      <c r="K12" s="391"/>
      <c r="L12" s="391"/>
      <c r="M12" s="391"/>
      <c r="N12" s="392" t="s">
        <v>457</v>
      </c>
      <c r="O12" s="391"/>
      <c r="P12" s="393">
        <f>P10+P11</f>
        <v>0</v>
      </c>
      <c r="Q12" s="393">
        <f>Q10+Q11</f>
        <v>0</v>
      </c>
      <c r="R12" s="393">
        <f>R10+R11</f>
        <v>0</v>
      </c>
      <c r="S12" s="390"/>
      <c r="T12" s="390">
        <f>T8+T11</f>
        <v>0</v>
      </c>
      <c r="U12" s="390">
        <f t="shared" ref="U12:AD12" si="12">U8+U11</f>
        <v>0</v>
      </c>
      <c r="V12" s="390">
        <f t="shared" si="12"/>
        <v>0</v>
      </c>
      <c r="W12" s="390">
        <f t="shared" si="12"/>
        <v>0</v>
      </c>
      <c r="X12" s="390">
        <f t="shared" si="12"/>
        <v>0</v>
      </c>
      <c r="Y12" s="390">
        <f t="shared" si="12"/>
        <v>1</v>
      </c>
      <c r="Z12" s="390">
        <f t="shared" si="12"/>
        <v>0</v>
      </c>
      <c r="AA12" s="390">
        <f t="shared" si="12"/>
        <v>0</v>
      </c>
      <c r="AB12" s="390">
        <f t="shared" si="12"/>
        <v>1</v>
      </c>
      <c r="AC12" s="390">
        <f t="shared" si="12"/>
        <v>0</v>
      </c>
      <c r="AD12" s="390">
        <v>1</v>
      </c>
      <c r="AE12" s="18"/>
      <c r="AF12" s="398">
        <f>AF8+AF11</f>
        <v>0</v>
      </c>
      <c r="AG12" s="398">
        <f t="shared" ref="AG12:AJ12" si="13">AG8+AG11</f>
        <v>1</v>
      </c>
      <c r="AH12" s="398">
        <f t="shared" si="13"/>
        <v>0</v>
      </c>
      <c r="AI12" s="398">
        <f t="shared" si="13"/>
        <v>1</v>
      </c>
      <c r="AJ12" s="398">
        <f t="shared" si="13"/>
        <v>0</v>
      </c>
    </row>
  </sheetData>
  <mergeCells count="36">
    <mergeCell ref="B9:F9"/>
    <mergeCell ref="B10:F10"/>
    <mergeCell ref="B11:F11"/>
    <mergeCell ref="B12:F12"/>
    <mergeCell ref="AB3:AD3"/>
    <mergeCell ref="B6:F6"/>
    <mergeCell ref="B7:F7"/>
    <mergeCell ref="B8:F8"/>
    <mergeCell ref="V3:V4"/>
    <mergeCell ref="W3:W4"/>
    <mergeCell ref="X3:X4"/>
    <mergeCell ref="Y3:Y4"/>
    <mergeCell ref="Z3:Z4"/>
    <mergeCell ref="AA3:AA4"/>
    <mergeCell ref="M3:M4"/>
    <mergeCell ref="N3:N4"/>
    <mergeCell ref="O3:O4"/>
    <mergeCell ref="P3:P4"/>
    <mergeCell ref="Q3:Q4"/>
    <mergeCell ref="R3:R4"/>
    <mergeCell ref="AF2:AI2"/>
    <mergeCell ref="AJ2:AJ3"/>
    <mergeCell ref="A3:A4"/>
    <mergeCell ref="B3:B4"/>
    <mergeCell ref="C3:C4"/>
    <mergeCell ref="D3:E3"/>
    <mergeCell ref="F3:F4"/>
    <mergeCell ref="G3:G4"/>
    <mergeCell ref="H3:H4"/>
    <mergeCell ref="I3:I4"/>
    <mergeCell ref="S3:S4"/>
    <mergeCell ref="T3:T4"/>
    <mergeCell ref="U3:U4"/>
    <mergeCell ref="J3:J4"/>
    <mergeCell ref="K3:K4"/>
    <mergeCell ref="L3:L4"/>
  </mergeCells>
  <dataValidations count="1"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5 M5">
      <formula1>1025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A5" sqref="A5"/>
    </sheetView>
  </sheetViews>
  <sheetFormatPr defaultRowHeight="15"/>
  <cols>
    <col min="1" max="1" width="5.42578125" customWidth="1"/>
    <col min="2" max="2" width="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46" customWidth="1"/>
    <col min="8" max="9" width="9.140625" style="128"/>
    <col min="10" max="10" width="17.28515625" customWidth="1"/>
  </cols>
  <sheetData>
    <row r="1" spans="1:11">
      <c r="A1" s="32" t="s">
        <v>184</v>
      </c>
    </row>
    <row r="2" spans="1:11" ht="18.75">
      <c r="A2" s="43" t="s">
        <v>357</v>
      </c>
      <c r="B2" s="43"/>
      <c r="C2" s="43"/>
      <c r="D2" s="43"/>
      <c r="E2" s="43"/>
      <c r="F2" s="43"/>
      <c r="G2" s="43"/>
      <c r="H2" s="129"/>
      <c r="I2" s="129"/>
      <c r="J2" s="43"/>
      <c r="K2" s="43"/>
    </row>
    <row r="3" spans="1:11" s="1" customFormat="1" ht="22.5" customHeight="1">
      <c r="A3" s="317" t="s">
        <v>8</v>
      </c>
      <c r="B3" s="317" t="s">
        <v>0</v>
      </c>
      <c r="C3" s="317" t="s">
        <v>64</v>
      </c>
      <c r="D3" s="317" t="s">
        <v>42</v>
      </c>
      <c r="E3" s="317"/>
      <c r="F3" s="317" t="s">
        <v>45</v>
      </c>
      <c r="G3" s="317" t="s">
        <v>43</v>
      </c>
      <c r="H3" s="131"/>
      <c r="I3" s="131" t="s">
        <v>379</v>
      </c>
      <c r="J3" s="131"/>
    </row>
    <row r="4" spans="1:11" s="1" customFormat="1" ht="25.5" customHeight="1">
      <c r="A4" s="317"/>
      <c r="B4" s="317"/>
      <c r="C4" s="317"/>
      <c r="D4" s="118" t="s">
        <v>2</v>
      </c>
      <c r="E4" s="118" t="s">
        <v>3</v>
      </c>
      <c r="F4" s="317"/>
      <c r="G4" s="317"/>
      <c r="H4" s="131"/>
      <c r="I4" s="131"/>
      <c r="J4" s="131"/>
    </row>
    <row r="5" spans="1:11" s="1" customFormat="1" ht="60">
      <c r="A5" s="118">
        <v>1</v>
      </c>
      <c r="B5" s="118" t="s">
        <v>121</v>
      </c>
      <c r="C5" s="118"/>
      <c r="D5" s="8"/>
      <c r="E5" s="3">
        <v>41711</v>
      </c>
      <c r="F5" s="5" t="s">
        <v>54</v>
      </c>
      <c r="G5" s="6" t="s">
        <v>361</v>
      </c>
      <c r="H5" s="131"/>
      <c r="I5" s="131">
        <v>100000</v>
      </c>
      <c r="J5" s="131" t="str">
        <f>'постан 2013'!B8</f>
        <v>ООО "Служба Заказчика по ЖКУ п. Искателей"</v>
      </c>
    </row>
    <row r="6" spans="1:11" s="1" customFormat="1" ht="60">
      <c r="A6" s="118">
        <v>2</v>
      </c>
      <c r="B6" s="118" t="s">
        <v>23</v>
      </c>
      <c r="C6" s="126"/>
      <c r="D6" s="8"/>
      <c r="E6" s="3">
        <v>41712</v>
      </c>
      <c r="F6" s="5" t="s">
        <v>54</v>
      </c>
      <c r="G6" s="6" t="s">
        <v>361</v>
      </c>
      <c r="H6" s="131"/>
      <c r="I6" s="131"/>
      <c r="J6" s="131"/>
    </row>
    <row r="7" spans="1:11" s="1" customFormat="1" ht="30">
      <c r="A7" s="122">
        <v>3</v>
      </c>
      <c r="B7" s="122" t="s">
        <v>23</v>
      </c>
      <c r="C7" s="122"/>
      <c r="D7" s="8" t="s">
        <v>358</v>
      </c>
      <c r="E7" s="3">
        <v>41766</v>
      </c>
      <c r="F7" s="5" t="s">
        <v>54</v>
      </c>
      <c r="G7" s="6" t="s">
        <v>151</v>
      </c>
      <c r="H7" s="131">
        <v>100000</v>
      </c>
      <c r="I7" s="131"/>
      <c r="J7" s="132" t="s">
        <v>391</v>
      </c>
    </row>
    <row r="8" spans="1:11" s="1" customFormat="1" ht="30">
      <c r="A8" s="118">
        <v>4</v>
      </c>
      <c r="B8" s="122" t="s">
        <v>121</v>
      </c>
      <c r="C8" s="126"/>
      <c r="D8" s="8" t="s">
        <v>359</v>
      </c>
      <c r="E8" s="3">
        <v>41785</v>
      </c>
      <c r="F8" s="5" t="s">
        <v>54</v>
      </c>
      <c r="G8" s="6" t="s">
        <v>151</v>
      </c>
      <c r="H8" s="131">
        <v>100000</v>
      </c>
      <c r="I8" s="131">
        <v>100000</v>
      </c>
      <c r="J8" s="131"/>
    </row>
    <row r="9" spans="1:11" s="1" customFormat="1" ht="30">
      <c r="A9" s="139">
        <v>5</v>
      </c>
      <c r="B9" s="118" t="s">
        <v>389</v>
      </c>
      <c r="C9" s="126"/>
      <c r="D9" s="8" t="s">
        <v>378</v>
      </c>
      <c r="E9" s="3">
        <v>41788</v>
      </c>
      <c r="F9" s="5" t="s">
        <v>395</v>
      </c>
      <c r="G9" s="6" t="s">
        <v>151</v>
      </c>
      <c r="H9" s="131">
        <v>100000</v>
      </c>
      <c r="I9" s="131">
        <v>100000</v>
      </c>
      <c r="J9" s="131"/>
    </row>
    <row r="10" spans="1:11" s="1" customFormat="1" ht="95.25" customHeight="1">
      <c r="A10" s="139">
        <v>6</v>
      </c>
      <c r="B10" s="127" t="s">
        <v>109</v>
      </c>
      <c r="C10" s="127"/>
      <c r="D10" s="8" t="s">
        <v>390</v>
      </c>
      <c r="E10" s="3">
        <v>41928</v>
      </c>
      <c r="F10" s="6" t="s">
        <v>396</v>
      </c>
      <c r="G10" s="6" t="s">
        <v>397</v>
      </c>
      <c r="H10" s="131"/>
      <c r="I10" s="131"/>
      <c r="J10" s="131"/>
    </row>
    <row r="11" spans="1:11" s="1" customFormat="1" ht="48.75" customHeight="1">
      <c r="A11" s="102"/>
      <c r="B11" s="103"/>
      <c r="C11" s="102"/>
      <c r="D11" s="104"/>
      <c r="E11" s="105"/>
      <c r="F11" s="103"/>
      <c r="G11" s="103"/>
      <c r="H11" s="130"/>
      <c r="I11" s="130"/>
    </row>
    <row r="12" spans="1:11">
      <c r="B12" s="28" t="s">
        <v>179</v>
      </c>
      <c r="C12" s="28"/>
      <c r="D12" s="28"/>
      <c r="E12" s="40">
        <f>SUM(H5:H10)</f>
        <v>300000</v>
      </c>
    </row>
    <row r="13" spans="1:11">
      <c r="B13" s="28" t="s">
        <v>180</v>
      </c>
      <c r="C13" s="28"/>
      <c r="D13" s="28"/>
      <c r="E13" s="40">
        <f>SUM(H9:H10)</f>
        <v>100000</v>
      </c>
    </row>
    <row r="14" spans="1:11">
      <c r="B14" s="28" t="s">
        <v>181</v>
      </c>
      <c r="C14" s="28"/>
      <c r="D14" s="28"/>
      <c r="E14" s="40">
        <f>SUM(I5:I10)</f>
        <v>300000</v>
      </c>
      <c r="F14" t="s">
        <v>360</v>
      </c>
    </row>
  </sheetData>
  <mergeCells count="6">
    <mergeCell ref="G3:G4"/>
    <mergeCell ref="A3:A4"/>
    <mergeCell ref="B3:B4"/>
    <mergeCell ref="C3:C4"/>
    <mergeCell ref="D3:E3"/>
    <mergeCell ref="F3:F4"/>
  </mergeCells>
  <pageMargins left="0.16" right="0.16" top="0.74803149606299213" bottom="0.74803149606299213" header="0.31496062992125984" footer="0.31496062992125984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F20" sqref="F20"/>
    </sheetView>
  </sheetViews>
  <sheetFormatPr defaultRowHeight="15"/>
  <cols>
    <col min="1" max="1" width="5.42578125" customWidth="1"/>
    <col min="2" max="2" width="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46" customWidth="1"/>
    <col min="8" max="8" width="9.140625" style="128"/>
  </cols>
  <sheetData>
    <row r="1" spans="1:11">
      <c r="A1" s="32" t="s">
        <v>184</v>
      </c>
    </row>
    <row r="2" spans="1:11" ht="18.75">
      <c r="A2" s="43" t="s">
        <v>300</v>
      </c>
      <c r="B2" s="43"/>
      <c r="C2" s="43"/>
      <c r="D2" s="43"/>
      <c r="E2" s="43"/>
      <c r="F2" s="43"/>
      <c r="G2" s="43"/>
      <c r="H2" s="129"/>
      <c r="I2" s="43"/>
      <c r="J2" s="43"/>
      <c r="K2" s="43"/>
    </row>
    <row r="3" spans="1:11" s="1" customFormat="1" ht="22.5" customHeight="1">
      <c r="A3" s="317" t="s">
        <v>8</v>
      </c>
      <c r="B3" s="317" t="s">
        <v>0</v>
      </c>
      <c r="C3" s="317" t="s">
        <v>64</v>
      </c>
      <c r="D3" s="317" t="s">
        <v>42</v>
      </c>
      <c r="E3" s="317"/>
      <c r="F3" s="317" t="s">
        <v>45</v>
      </c>
      <c r="G3" s="317" t="s">
        <v>43</v>
      </c>
      <c r="I3" s="130" t="s">
        <v>379</v>
      </c>
    </row>
    <row r="4" spans="1:11" s="1" customFormat="1" ht="25.5" customHeight="1">
      <c r="A4" s="317"/>
      <c r="B4" s="317"/>
      <c r="C4" s="317"/>
      <c r="D4" s="96" t="s">
        <v>2</v>
      </c>
      <c r="E4" s="96" t="s">
        <v>3</v>
      </c>
      <c r="F4" s="317"/>
      <c r="G4" s="317"/>
      <c r="H4" s="130"/>
    </row>
    <row r="5" spans="1:11" s="1" customFormat="1" ht="30">
      <c r="A5" s="96">
        <v>1</v>
      </c>
      <c r="B5" s="96" t="s">
        <v>121</v>
      </c>
      <c r="C5" s="96"/>
      <c r="D5" s="8" t="s">
        <v>297</v>
      </c>
      <c r="E5" s="3">
        <v>41500</v>
      </c>
      <c r="F5" s="5" t="s">
        <v>54</v>
      </c>
      <c r="G5" s="6" t="s">
        <v>151</v>
      </c>
      <c r="H5" s="130">
        <v>100000</v>
      </c>
    </row>
    <row r="6" spans="1:11" s="1" customFormat="1" ht="60">
      <c r="A6" s="96">
        <v>2</v>
      </c>
      <c r="B6" s="96" t="s">
        <v>23</v>
      </c>
      <c r="C6" s="96"/>
      <c r="D6" s="8" t="s">
        <v>298</v>
      </c>
      <c r="E6" s="3">
        <v>41500</v>
      </c>
      <c r="F6" s="5" t="s">
        <v>54</v>
      </c>
      <c r="G6" s="6" t="s">
        <v>299</v>
      </c>
      <c r="H6" s="130"/>
    </row>
    <row r="7" spans="1:11" s="1" customFormat="1" ht="60">
      <c r="A7" s="96">
        <v>3</v>
      </c>
      <c r="B7" s="96" t="s">
        <v>323</v>
      </c>
      <c r="C7" s="96" t="s">
        <v>324</v>
      </c>
      <c r="D7" s="8" t="s">
        <v>325</v>
      </c>
      <c r="E7" s="3">
        <v>41579</v>
      </c>
      <c r="F7" s="5" t="s">
        <v>54</v>
      </c>
      <c r="G7" s="6" t="s">
        <v>50</v>
      </c>
      <c r="H7" s="130">
        <v>50000</v>
      </c>
    </row>
    <row r="8" spans="1:11" s="1" customFormat="1" ht="30">
      <c r="A8" s="96">
        <v>4</v>
      </c>
      <c r="B8" s="112" t="s">
        <v>327</v>
      </c>
      <c r="C8" s="96"/>
      <c r="D8" s="8" t="s">
        <v>328</v>
      </c>
      <c r="E8" s="3">
        <v>41613</v>
      </c>
      <c r="F8" s="5" t="s">
        <v>326</v>
      </c>
      <c r="G8" s="6" t="s">
        <v>151</v>
      </c>
      <c r="H8" s="130">
        <v>100000</v>
      </c>
    </row>
    <row r="9" spans="1:11" s="1" customFormat="1">
      <c r="A9" s="102"/>
      <c r="B9" s="103"/>
      <c r="C9" s="102"/>
      <c r="D9" s="104"/>
      <c r="E9" s="105"/>
      <c r="F9" s="103"/>
      <c r="G9" s="103"/>
      <c r="H9" s="130"/>
    </row>
    <row r="10" spans="1:11">
      <c r="B10" s="28" t="s">
        <v>179</v>
      </c>
      <c r="C10" s="28"/>
      <c r="D10" s="28"/>
      <c r="E10" s="40">
        <f>SUM(H5:H8)</f>
        <v>250000</v>
      </c>
    </row>
    <row r="11" spans="1:11">
      <c r="B11" s="28" t="s">
        <v>180</v>
      </c>
      <c r="C11" s="28"/>
      <c r="D11" s="28"/>
      <c r="E11" s="40">
        <f>H8</f>
        <v>100000</v>
      </c>
    </row>
    <row r="12" spans="1:11">
      <c r="B12" s="28" t="s">
        <v>181</v>
      </c>
      <c r="C12" s="28"/>
      <c r="D12" s="28"/>
      <c r="E12" s="40">
        <f>SUM(H5,H7)</f>
        <v>150000</v>
      </c>
    </row>
    <row r="13" spans="1:11">
      <c r="B13" s="28" t="s">
        <v>334</v>
      </c>
      <c r="D13" s="28"/>
      <c r="E13" s="40">
        <f>E12+100000</f>
        <v>250000</v>
      </c>
      <c r="F13" t="s">
        <v>333</v>
      </c>
    </row>
  </sheetData>
  <mergeCells count="6">
    <mergeCell ref="G3:G4"/>
    <mergeCell ref="A3:A4"/>
    <mergeCell ref="B3:B4"/>
    <mergeCell ref="C3:C4"/>
    <mergeCell ref="D3:E3"/>
    <mergeCell ref="F3:F4"/>
  </mergeCells>
  <pageMargins left="0.16" right="0.16" top="0.74803149606299213" bottom="0.7480314960629921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H3" sqref="H3"/>
    </sheetView>
  </sheetViews>
  <sheetFormatPr defaultRowHeight="15"/>
  <cols>
    <col min="1" max="1" width="5.42578125" customWidth="1"/>
    <col min="2" max="2" width="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46" customWidth="1"/>
    <col min="8" max="8" width="8.85546875" style="42"/>
  </cols>
  <sheetData>
    <row r="1" spans="1:11">
      <c r="A1" s="32" t="s">
        <v>178</v>
      </c>
      <c r="H1"/>
    </row>
    <row r="2" spans="1:11" ht="18.75">
      <c r="A2" s="43" t="s">
        <v>182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22.5" customHeight="1">
      <c r="A3" s="317" t="s">
        <v>8</v>
      </c>
      <c r="B3" s="317" t="s">
        <v>0</v>
      </c>
      <c r="C3" s="317" t="s">
        <v>64</v>
      </c>
      <c r="D3" s="317" t="s">
        <v>42</v>
      </c>
      <c r="E3" s="317"/>
      <c r="F3" s="317" t="s">
        <v>45</v>
      </c>
      <c r="G3" s="317" t="s">
        <v>43</v>
      </c>
      <c r="H3" s="41"/>
    </row>
    <row r="4" spans="1:11" s="1" customFormat="1" ht="25.5" customHeight="1">
      <c r="A4" s="317"/>
      <c r="B4" s="317"/>
      <c r="C4" s="317"/>
      <c r="D4" s="2" t="s">
        <v>2</v>
      </c>
      <c r="E4" s="2" t="s">
        <v>3</v>
      </c>
      <c r="F4" s="317"/>
      <c r="G4" s="317"/>
      <c r="H4" s="41"/>
    </row>
    <row r="5" spans="1:11" s="1" customFormat="1" ht="45">
      <c r="A5" s="2">
        <v>1</v>
      </c>
      <c r="B5" s="5" t="s">
        <v>23</v>
      </c>
      <c r="C5" s="9"/>
      <c r="D5" s="8" t="s">
        <v>44</v>
      </c>
      <c r="E5" s="3">
        <v>40980</v>
      </c>
      <c r="F5" s="5" t="s">
        <v>46</v>
      </c>
      <c r="G5" s="5" t="s">
        <v>47</v>
      </c>
      <c r="H5" s="41">
        <v>216336</v>
      </c>
    </row>
    <row r="6" spans="1:11" s="1" customFormat="1" ht="30">
      <c r="A6" s="2">
        <v>2</v>
      </c>
      <c r="B6" s="5" t="s">
        <v>23</v>
      </c>
      <c r="C6" s="9" t="s">
        <v>48</v>
      </c>
      <c r="D6" s="8" t="s">
        <v>49</v>
      </c>
      <c r="E6" s="3">
        <v>40980</v>
      </c>
      <c r="F6" s="5" t="s">
        <v>53</v>
      </c>
      <c r="G6" s="6" t="s">
        <v>50</v>
      </c>
      <c r="H6" s="41">
        <v>50000</v>
      </c>
    </row>
    <row r="7" spans="1:11" s="1" customFormat="1" ht="30">
      <c r="A7" s="2">
        <v>3</v>
      </c>
      <c r="B7" s="5" t="s">
        <v>65</v>
      </c>
      <c r="C7" s="9" t="s">
        <v>51</v>
      </c>
      <c r="D7" s="8" t="s">
        <v>52</v>
      </c>
      <c r="E7" s="3">
        <v>41011</v>
      </c>
      <c r="F7" s="5" t="s">
        <v>54</v>
      </c>
      <c r="G7" s="6" t="s">
        <v>50</v>
      </c>
      <c r="H7" s="41">
        <v>50000</v>
      </c>
    </row>
    <row r="8" spans="1:11" s="1" customFormat="1" ht="45">
      <c r="A8" s="2">
        <v>4</v>
      </c>
      <c r="B8" s="5" t="s">
        <v>19</v>
      </c>
      <c r="C8" s="9"/>
      <c r="D8" s="8" t="s">
        <v>55</v>
      </c>
      <c r="E8" s="3">
        <v>41024</v>
      </c>
      <c r="F8" s="5" t="s">
        <v>60</v>
      </c>
      <c r="G8" s="5" t="s">
        <v>56</v>
      </c>
      <c r="H8" s="41"/>
    </row>
    <row r="9" spans="1:11" s="1" customFormat="1" ht="60">
      <c r="A9" s="2">
        <v>5</v>
      </c>
      <c r="B9" s="5" t="s">
        <v>19</v>
      </c>
      <c r="C9" s="9"/>
      <c r="D9" s="8" t="s">
        <v>57</v>
      </c>
      <c r="E9" s="3">
        <v>41024</v>
      </c>
      <c r="F9" s="5" t="s">
        <v>61</v>
      </c>
      <c r="G9" s="5" t="s">
        <v>56</v>
      </c>
      <c r="H9" s="41"/>
    </row>
    <row r="10" spans="1:11" s="1" customFormat="1" ht="60">
      <c r="A10" s="2">
        <v>6</v>
      </c>
      <c r="B10" s="6" t="s">
        <v>58</v>
      </c>
      <c r="C10" s="9"/>
      <c r="D10" s="8" t="s">
        <v>59</v>
      </c>
      <c r="E10" s="3">
        <v>41040</v>
      </c>
      <c r="F10" s="5" t="s">
        <v>62</v>
      </c>
      <c r="G10" s="5" t="s">
        <v>56</v>
      </c>
      <c r="H10" s="41"/>
    </row>
    <row r="11" spans="1:11" s="1" customFormat="1" ht="45">
      <c r="A11" s="16">
        <v>7</v>
      </c>
      <c r="B11" s="6" t="s">
        <v>19</v>
      </c>
      <c r="C11" s="16"/>
      <c r="D11" s="8" t="s">
        <v>128</v>
      </c>
      <c r="E11" s="3">
        <v>41086</v>
      </c>
      <c r="F11" s="5" t="s">
        <v>129</v>
      </c>
      <c r="G11" s="6" t="s">
        <v>50</v>
      </c>
      <c r="H11" s="41">
        <v>50000</v>
      </c>
    </row>
    <row r="12" spans="1:11" s="1" customFormat="1" ht="30">
      <c r="A12" s="23">
        <v>8</v>
      </c>
      <c r="B12" s="23" t="s">
        <v>121</v>
      </c>
      <c r="C12" s="9"/>
      <c r="D12" s="8" t="s">
        <v>150</v>
      </c>
      <c r="E12" s="3">
        <v>41212</v>
      </c>
      <c r="F12" s="5" t="s">
        <v>54</v>
      </c>
      <c r="G12" s="6" t="s">
        <v>151</v>
      </c>
      <c r="H12" s="41">
        <v>100000</v>
      </c>
    </row>
    <row r="13" spans="1:11">
      <c r="H13" s="41">
        <f>SUM(H5:H12)</f>
        <v>466336</v>
      </c>
    </row>
    <row r="14" spans="1:11">
      <c r="B14" s="28" t="s">
        <v>179</v>
      </c>
      <c r="C14" s="28"/>
      <c r="D14" s="28"/>
      <c r="E14" s="40">
        <f>SUM(H5:H12)</f>
        <v>466336</v>
      </c>
    </row>
    <row r="15" spans="1:11">
      <c r="B15" s="28" t="s">
        <v>180</v>
      </c>
      <c r="C15" s="28"/>
      <c r="D15" s="28"/>
      <c r="E15" s="40">
        <f>SUM(H5:H7)</f>
        <v>316336</v>
      </c>
    </row>
    <row r="16" spans="1:11">
      <c r="B16" s="28" t="s">
        <v>181</v>
      </c>
      <c r="C16" s="28"/>
      <c r="D16" s="28"/>
      <c r="E16" s="40">
        <f>SUM(H5:H11)</f>
        <v>366336</v>
      </c>
    </row>
    <row r="17" spans="2:5">
      <c r="B17" s="28"/>
      <c r="C17" s="28"/>
      <c r="D17" s="28"/>
      <c r="E17" s="28"/>
    </row>
  </sheetData>
  <mergeCells count="6">
    <mergeCell ref="A3:A4"/>
    <mergeCell ref="B3:B4"/>
    <mergeCell ref="D3:E3"/>
    <mergeCell ref="F3:F4"/>
    <mergeCell ref="G3:G4"/>
    <mergeCell ref="C3:C4"/>
  </mergeCells>
  <pageMargins left="0.16" right="0.16" top="0.74803149606299213" bottom="0.74803149606299213" header="0.31496062992125984" footer="0.31496062992125984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B20" sqref="B20"/>
    </sheetView>
  </sheetViews>
  <sheetFormatPr defaultRowHeight="15"/>
  <cols>
    <col min="1" max="1" width="44.85546875" customWidth="1"/>
    <col min="2" max="3" width="18.7109375" customWidth="1"/>
    <col min="4" max="4" width="18.85546875" customWidth="1"/>
    <col min="5" max="5" width="18.7109375" customWidth="1"/>
  </cols>
  <sheetData>
    <row r="1" spans="1:5">
      <c r="A1" s="28" t="s">
        <v>155</v>
      </c>
      <c r="B1" s="28"/>
      <c r="C1" s="28"/>
      <c r="D1" s="28"/>
      <c r="E1" s="28"/>
    </row>
    <row r="2" spans="1:5" ht="63.6" customHeight="1">
      <c r="A2" s="366" t="s">
        <v>161</v>
      </c>
      <c r="B2" s="366"/>
      <c r="C2" s="366"/>
      <c r="D2" s="366"/>
      <c r="E2" s="366"/>
    </row>
    <row r="3" spans="1:5">
      <c r="A3" s="367" t="s">
        <v>190</v>
      </c>
      <c r="B3" s="367"/>
      <c r="C3" s="367"/>
      <c r="D3" s="367"/>
      <c r="E3" s="367"/>
    </row>
    <row r="4" spans="1:5" ht="6.6" customHeight="1"/>
    <row r="5" spans="1:5" ht="15" customHeight="1">
      <c r="A5" s="344" t="s">
        <v>156</v>
      </c>
      <c r="B5" s="349" t="s">
        <v>157</v>
      </c>
      <c r="C5" s="368" t="s">
        <v>159</v>
      </c>
      <c r="D5" s="368"/>
      <c r="E5" s="52"/>
    </row>
    <row r="6" spans="1:5" ht="60">
      <c r="A6" s="345"/>
      <c r="B6" s="349"/>
      <c r="C6" s="29" t="s">
        <v>160</v>
      </c>
      <c r="D6" s="29" t="s">
        <v>158</v>
      </c>
    </row>
    <row r="7" spans="1:5" ht="14.45" customHeight="1">
      <c r="A7" s="31" t="s">
        <v>153</v>
      </c>
      <c r="B7" s="30">
        <v>17</v>
      </c>
      <c r="C7" s="30">
        <v>2</v>
      </c>
      <c r="D7" s="30">
        <v>1</v>
      </c>
    </row>
    <row r="8" spans="1:5" ht="14.45" customHeight="1">
      <c r="A8" s="31" t="s">
        <v>121</v>
      </c>
      <c r="B8" s="30">
        <v>2</v>
      </c>
      <c r="C8" s="30">
        <v>1</v>
      </c>
      <c r="D8" s="30"/>
    </row>
    <row r="9" spans="1:5" ht="14.45" customHeight="1">
      <c r="A9" s="31" t="s">
        <v>144</v>
      </c>
      <c r="B9" s="30">
        <v>2</v>
      </c>
      <c r="C9" s="30"/>
      <c r="D9" s="30"/>
    </row>
    <row r="10" spans="1:5" ht="14.45" customHeight="1">
      <c r="A10" s="31" t="s">
        <v>154</v>
      </c>
      <c r="B10" s="30">
        <v>1</v>
      </c>
      <c r="C10" s="30"/>
      <c r="D10" s="30"/>
    </row>
    <row r="11" spans="1:5" ht="14.45" customHeight="1">
      <c r="A11" s="31" t="s">
        <v>111</v>
      </c>
      <c r="B11" s="30">
        <v>1</v>
      </c>
      <c r="C11" s="30"/>
      <c r="D11" s="30"/>
    </row>
    <row r="12" spans="1:5">
      <c r="A12" s="35" t="s">
        <v>152</v>
      </c>
      <c r="B12" s="34">
        <f>SUBTOTAL(9,B7:B11)</f>
        <v>23</v>
      </c>
      <c r="C12" s="34">
        <f>SUBTOTAL(9,C7:C11)</f>
        <v>3</v>
      </c>
      <c r="D12" s="34">
        <f>SUBTOTAL(9,D7:D11)</f>
        <v>1</v>
      </c>
    </row>
    <row r="13" spans="1:5" s="55" customFormat="1">
      <c r="A13" s="31" t="s">
        <v>191</v>
      </c>
      <c r="B13" s="30">
        <v>8</v>
      </c>
      <c r="C13" s="30">
        <f>C12</f>
        <v>3</v>
      </c>
      <c r="D13" s="30">
        <f>D12</f>
        <v>1</v>
      </c>
    </row>
    <row r="14" spans="1:5" s="55" customFormat="1">
      <c r="A14" s="31" t="s">
        <v>195</v>
      </c>
      <c r="B14" s="30">
        <f>B12-B13</f>
        <v>15</v>
      </c>
      <c r="C14" s="30"/>
      <c r="D14" s="30"/>
    </row>
    <row r="15" spans="1:5">
      <c r="A15" s="28" t="s">
        <v>162</v>
      </c>
      <c r="B15" s="28"/>
      <c r="C15" s="28"/>
      <c r="D15" s="28"/>
      <c r="E15" s="28"/>
    </row>
    <row r="16" spans="1:5">
      <c r="A16" s="28" t="s">
        <v>165</v>
      </c>
      <c r="B16" s="28"/>
      <c r="C16" s="33">
        <v>16</v>
      </c>
    </row>
    <row r="17" spans="1:6">
      <c r="A17" s="28" t="s">
        <v>163</v>
      </c>
      <c r="B17" s="28"/>
      <c r="C17" s="33">
        <v>7</v>
      </c>
    </row>
    <row r="18" spans="1:6">
      <c r="A18" s="28"/>
      <c r="B18" s="28"/>
      <c r="C18" s="28"/>
      <c r="D18" s="28"/>
      <c r="E18" s="33"/>
    </row>
    <row r="19" spans="1:6" ht="30" customHeight="1">
      <c r="A19" s="49"/>
      <c r="B19" s="49" t="s">
        <v>194</v>
      </c>
      <c r="C19" s="333" t="s">
        <v>192</v>
      </c>
      <c r="D19" s="335"/>
      <c r="E19" s="349" t="s">
        <v>193</v>
      </c>
      <c r="F19" s="349"/>
    </row>
    <row r="20" spans="1:6">
      <c r="A20" s="51" t="s">
        <v>164</v>
      </c>
      <c r="B20" s="51">
        <v>80</v>
      </c>
      <c r="C20" s="51">
        <v>23</v>
      </c>
      <c r="D20" s="53">
        <f>C20/B20</f>
        <v>0.28749999999999998</v>
      </c>
      <c r="E20" s="51">
        <f>B20-C20</f>
        <v>57</v>
      </c>
      <c r="F20" s="54">
        <f>E20/B20</f>
        <v>0.71250000000000002</v>
      </c>
    </row>
    <row r="21" spans="1:6">
      <c r="A21" s="51" t="s">
        <v>166</v>
      </c>
      <c r="B21" s="51">
        <v>5</v>
      </c>
      <c r="C21" s="51">
        <v>2</v>
      </c>
      <c r="D21" s="53">
        <f>C21/B21</f>
        <v>0.4</v>
      </c>
      <c r="E21" s="51">
        <f>B21-C21</f>
        <v>3</v>
      </c>
      <c r="F21" s="54">
        <f>E21/B21</f>
        <v>0.6</v>
      </c>
    </row>
    <row r="22" spans="1:6" ht="21" customHeight="1">
      <c r="A22" s="28"/>
      <c r="B22" s="28"/>
      <c r="C22" s="28"/>
      <c r="D22" s="28"/>
      <c r="E22" s="33"/>
    </row>
    <row r="23" spans="1:6">
      <c r="A23" s="28"/>
      <c r="B23" s="28"/>
      <c r="C23" s="28"/>
      <c r="D23" s="28"/>
      <c r="E23" s="33"/>
    </row>
  </sheetData>
  <mergeCells count="7">
    <mergeCell ref="C19:D19"/>
    <mergeCell ref="E19:F19"/>
    <mergeCell ref="A5:A6"/>
    <mergeCell ref="A2:E2"/>
    <mergeCell ref="A3:E3"/>
    <mergeCell ref="B5:B6"/>
    <mergeCell ref="C5:D5"/>
  </mergeCells>
  <printOptions horizontalCentered="1"/>
  <pageMargins left="0.70866141732283472" right="0.33" top="0.74803149606299213" bottom="0.74803149606299213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"/>
  <sheetViews>
    <sheetView workbookViewId="0">
      <selection activeCell="T30" sqref="T30"/>
    </sheetView>
  </sheetViews>
  <sheetFormatPr defaultRowHeight="15"/>
  <sheetData>
    <row r="13" spans="2:2">
      <c r="B13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Z47"/>
  <sheetViews>
    <sheetView zoomScaleNormal="100" zoomScaleSheetLayoutView="100" workbookViewId="0">
      <pane xSplit="2" ySplit="4" topLeftCell="D8" activePane="bottomRight" state="frozen"/>
      <selection pane="topRight" activeCell="C1" sqref="C1"/>
      <selection pane="bottomLeft" activeCell="A5" sqref="A5"/>
      <selection pane="bottomRight" activeCell="B30" sqref="B30"/>
    </sheetView>
  </sheetViews>
  <sheetFormatPr defaultRowHeight="15" outlineLevelCol="1"/>
  <cols>
    <col min="1" max="1" width="5.140625" customWidth="1"/>
    <col min="2" max="2" width="32.28515625" customWidth="1"/>
    <col min="3" max="3" width="9" customWidth="1"/>
    <col min="4" max="4" width="11.7109375" customWidth="1"/>
    <col min="5" max="5" width="13.85546875" customWidth="1"/>
    <col min="6" max="6" width="13.28515625" customWidth="1"/>
    <col min="7" max="7" width="14.85546875" customWidth="1"/>
    <col min="8" max="8" width="14.28515625" customWidth="1"/>
    <col min="9" max="9" width="16.5703125" customWidth="1"/>
    <col min="10" max="10" width="33" customWidth="1"/>
    <col min="11" max="11" width="16.42578125" customWidth="1"/>
    <col min="12" max="12" width="17.28515625" customWidth="1"/>
    <col min="13" max="20" width="4.7109375" customWidth="1" outlineLevel="1"/>
    <col min="21" max="23" width="9.140625" customWidth="1" outlineLevel="1"/>
    <col min="25" max="25" width="8.5703125" customWidth="1" outlineLevel="1"/>
    <col min="26" max="28" width="9.140625" outlineLevel="1"/>
    <col min="29" max="29" width="18.7109375" customWidth="1"/>
  </cols>
  <sheetData>
    <row r="1" spans="1:29">
      <c r="A1" s="32" t="s">
        <v>184</v>
      </c>
    </row>
    <row r="2" spans="1:29" s="7" customFormat="1" ht="18.75">
      <c r="A2" s="44" t="s">
        <v>400</v>
      </c>
      <c r="B2" s="44"/>
      <c r="C2" s="44"/>
      <c r="D2" s="44"/>
      <c r="E2" s="44"/>
      <c r="F2" s="44"/>
      <c r="G2" s="44"/>
      <c r="H2" s="44"/>
      <c r="I2" s="44"/>
      <c r="J2" s="44"/>
      <c r="K2" s="44"/>
      <c r="Y2" s="271" t="s">
        <v>428</v>
      </c>
      <c r="Z2" s="271"/>
      <c r="AA2" s="271"/>
      <c r="AB2" s="271"/>
      <c r="AC2" s="272" t="s">
        <v>449</v>
      </c>
    </row>
    <row r="3" spans="1:29" s="1" customFormat="1" ht="30" customHeight="1">
      <c r="A3" s="273" t="s">
        <v>8</v>
      </c>
      <c r="B3" s="273" t="s">
        <v>0</v>
      </c>
      <c r="C3" s="273" t="s">
        <v>1</v>
      </c>
      <c r="D3" s="273"/>
      <c r="E3" s="273" t="s">
        <v>4</v>
      </c>
      <c r="F3" s="276" t="s">
        <v>16</v>
      </c>
      <c r="G3" s="273" t="s">
        <v>5</v>
      </c>
      <c r="H3" s="273" t="s">
        <v>9</v>
      </c>
      <c r="I3" s="273" t="s">
        <v>10</v>
      </c>
      <c r="J3" s="273" t="s">
        <v>456</v>
      </c>
      <c r="K3" s="273" t="s">
        <v>6</v>
      </c>
      <c r="L3" s="278" t="s">
        <v>202</v>
      </c>
      <c r="M3" s="1" t="s">
        <v>175</v>
      </c>
      <c r="N3" s="1" t="s">
        <v>174</v>
      </c>
      <c r="O3" s="1" t="s">
        <v>267</v>
      </c>
      <c r="P3" s="1" t="s">
        <v>176</v>
      </c>
      <c r="Q3" s="1" t="s">
        <v>418</v>
      </c>
      <c r="R3" s="1" t="s">
        <v>268</v>
      </c>
      <c r="S3" s="1" t="s">
        <v>421</v>
      </c>
      <c r="U3" s="283" t="s">
        <v>304</v>
      </c>
      <c r="V3" s="283"/>
      <c r="W3" s="283"/>
      <c r="Y3" s="165" t="s">
        <v>269</v>
      </c>
      <c r="Z3" s="165" t="s">
        <v>425</v>
      </c>
      <c r="AA3" s="165" t="s">
        <v>426</v>
      </c>
      <c r="AB3" s="165" t="s">
        <v>427</v>
      </c>
      <c r="AC3" s="272"/>
    </row>
    <row r="4" spans="1:29" s="1" customFormat="1" ht="30" customHeight="1">
      <c r="A4" s="273"/>
      <c r="B4" s="273"/>
      <c r="C4" s="140" t="s">
        <v>2</v>
      </c>
      <c r="D4" s="140" t="s">
        <v>3</v>
      </c>
      <c r="E4" s="273"/>
      <c r="F4" s="277"/>
      <c r="G4" s="273"/>
      <c r="H4" s="273"/>
      <c r="I4" s="273"/>
      <c r="J4" s="273"/>
      <c r="K4" s="273"/>
      <c r="L4" s="279"/>
      <c r="V4" s="184" t="s">
        <v>305</v>
      </c>
      <c r="W4" s="184" t="s">
        <v>306</v>
      </c>
      <c r="Y4" s="164"/>
      <c r="Z4" s="164"/>
      <c r="AA4" s="164"/>
      <c r="AB4" s="164"/>
      <c r="AC4" s="196"/>
    </row>
    <row r="5" spans="1:29" s="1" customFormat="1" ht="30" customHeight="1">
      <c r="A5" s="119">
        <v>1</v>
      </c>
      <c r="B5" s="146" t="s">
        <v>144</v>
      </c>
      <c r="C5" s="146">
        <v>176</v>
      </c>
      <c r="D5" s="3">
        <v>42003</v>
      </c>
      <c r="E5" s="3" t="s">
        <v>415</v>
      </c>
      <c r="F5" s="145">
        <f>2+5</f>
        <v>7</v>
      </c>
      <c r="G5" s="146" t="s">
        <v>414</v>
      </c>
      <c r="H5" s="146" t="s">
        <v>26</v>
      </c>
      <c r="I5" s="146" t="s">
        <v>15</v>
      </c>
      <c r="J5" s="146" t="s">
        <v>196</v>
      </c>
      <c r="K5" s="146" t="s">
        <v>37</v>
      </c>
      <c r="L5" s="146" t="s">
        <v>108</v>
      </c>
      <c r="M5" s="1">
        <v>1</v>
      </c>
      <c r="V5" s="1">
        <f>SUM(M5:T5)</f>
        <v>1</v>
      </c>
      <c r="W5" s="1">
        <f>V5</f>
        <v>1</v>
      </c>
      <c r="Y5" s="164">
        <v>1</v>
      </c>
      <c r="Z5" s="164"/>
      <c r="AA5" s="164"/>
      <c r="AB5" s="164">
        <v>1</v>
      </c>
      <c r="AC5" s="196"/>
    </row>
    <row r="6" spans="1:29" s="18" customFormat="1">
      <c r="A6" s="120"/>
      <c r="B6" s="284" t="s">
        <v>406</v>
      </c>
      <c r="C6" s="285"/>
      <c r="D6" s="285"/>
      <c r="E6" s="286"/>
      <c r="F6" s="140">
        <f>SUM(F5)</f>
        <v>7</v>
      </c>
      <c r="G6" s="140"/>
      <c r="H6" s="17"/>
      <c r="I6" s="17"/>
      <c r="J6" s="17" t="s">
        <v>457</v>
      </c>
      <c r="K6" s="140">
        <f>SUM(K5)</f>
        <v>0</v>
      </c>
      <c r="L6" s="58"/>
      <c r="M6" s="18">
        <f>SUM(M5)</f>
        <v>1</v>
      </c>
      <c r="N6" s="18">
        <f t="shared" ref="N6:T6" si="0">SUM(N5)</f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8">
        <f>SUM(M6:T6)</f>
        <v>1</v>
      </c>
      <c r="V6" s="106">
        <f>SUM(V5)</f>
        <v>1</v>
      </c>
      <c r="W6" s="1"/>
      <c r="Y6" s="168">
        <f>SUM(Y5)</f>
        <v>1</v>
      </c>
      <c r="Z6" s="168">
        <f>SUM(Z5)</f>
        <v>0</v>
      </c>
      <c r="AA6" s="168">
        <f>SUM(AA5)</f>
        <v>0</v>
      </c>
      <c r="AB6" s="168">
        <f>SUM(AB5)</f>
        <v>1</v>
      </c>
      <c r="AC6" s="197">
        <f>SUM(AC5)</f>
        <v>0</v>
      </c>
    </row>
    <row r="7" spans="1:29" s="18" customFormat="1" ht="30">
      <c r="A7" s="316">
        <v>2</v>
      </c>
      <c r="B7" s="317" t="s">
        <v>401</v>
      </c>
      <c r="C7" s="154">
        <v>3</v>
      </c>
      <c r="D7" s="3">
        <v>42041</v>
      </c>
      <c r="E7" s="3" t="s">
        <v>402</v>
      </c>
      <c r="F7" s="154">
        <v>20</v>
      </c>
      <c r="G7" s="296" t="s">
        <v>430</v>
      </c>
      <c r="H7" s="296" t="s">
        <v>14</v>
      </c>
      <c r="I7" s="296" t="s">
        <v>15</v>
      </c>
      <c r="J7" s="274" t="s">
        <v>452</v>
      </c>
      <c r="K7" s="296">
        <v>50000</v>
      </c>
      <c r="L7" s="296" t="s">
        <v>374</v>
      </c>
      <c r="O7" s="18">
        <v>1</v>
      </c>
      <c r="P7" s="18">
        <v>1</v>
      </c>
      <c r="V7" s="1">
        <f t="shared" ref="V7:V16" si="1">SUM(M7:T7)</f>
        <v>2</v>
      </c>
      <c r="W7" s="1">
        <f t="shared" ref="W7:W16" si="2">V7</f>
        <v>2</v>
      </c>
      <c r="Y7" s="298"/>
      <c r="Z7" s="298">
        <v>1</v>
      </c>
      <c r="AA7" s="298"/>
      <c r="AB7" s="298">
        <v>1</v>
      </c>
      <c r="AC7" s="198"/>
    </row>
    <row r="8" spans="1:29" s="18" customFormat="1" ht="74.25" customHeight="1">
      <c r="A8" s="316"/>
      <c r="B8" s="317"/>
      <c r="C8" s="154">
        <v>6</v>
      </c>
      <c r="D8" s="3">
        <v>42090</v>
      </c>
      <c r="E8" s="3" t="s">
        <v>417</v>
      </c>
      <c r="F8" s="154">
        <v>15</v>
      </c>
      <c r="G8" s="297"/>
      <c r="H8" s="297"/>
      <c r="I8" s="297"/>
      <c r="J8" s="275"/>
      <c r="K8" s="297"/>
      <c r="L8" s="297"/>
      <c r="V8" s="1">
        <f t="shared" si="1"/>
        <v>0</v>
      </c>
      <c r="W8" s="1">
        <f t="shared" si="2"/>
        <v>0</v>
      </c>
      <c r="Y8" s="299"/>
      <c r="Z8" s="299"/>
      <c r="AA8" s="299"/>
      <c r="AB8" s="299"/>
      <c r="AC8" s="198"/>
    </row>
    <row r="9" spans="1:29" s="1" customFormat="1" ht="30" customHeight="1">
      <c r="A9" s="310">
        <v>3</v>
      </c>
      <c r="B9" s="296" t="s">
        <v>381</v>
      </c>
      <c r="C9" s="141">
        <v>5</v>
      </c>
      <c r="D9" s="3">
        <v>42079</v>
      </c>
      <c r="E9" s="3" t="s">
        <v>403</v>
      </c>
      <c r="F9" s="143">
        <v>20</v>
      </c>
      <c r="G9" s="296" t="s">
        <v>430</v>
      </c>
      <c r="H9" s="296" t="s">
        <v>14</v>
      </c>
      <c r="I9" s="296" t="s">
        <v>18</v>
      </c>
      <c r="J9" s="274" t="s">
        <v>429</v>
      </c>
      <c r="K9" s="296" t="s">
        <v>37</v>
      </c>
      <c r="L9" s="296" t="s">
        <v>301</v>
      </c>
      <c r="Q9" s="1">
        <v>1</v>
      </c>
      <c r="V9" s="1">
        <f t="shared" si="1"/>
        <v>1</v>
      </c>
      <c r="W9" s="1">
        <f t="shared" si="2"/>
        <v>1</v>
      </c>
      <c r="Y9" s="299"/>
      <c r="Z9" s="299">
        <v>1</v>
      </c>
      <c r="AA9" s="299">
        <v>1</v>
      </c>
      <c r="AB9" s="299"/>
      <c r="AC9" s="196"/>
    </row>
    <row r="10" spans="1:29" s="1" customFormat="1" ht="30" customHeight="1">
      <c r="A10" s="312"/>
      <c r="B10" s="297"/>
      <c r="C10" s="152">
        <v>22</v>
      </c>
      <c r="D10" s="153">
        <v>42110</v>
      </c>
      <c r="E10" s="3" t="s">
        <v>416</v>
      </c>
      <c r="F10" s="155">
        <v>20</v>
      </c>
      <c r="G10" s="297"/>
      <c r="H10" s="297"/>
      <c r="I10" s="297"/>
      <c r="J10" s="275"/>
      <c r="K10" s="297"/>
      <c r="L10" s="297"/>
      <c r="V10" s="1">
        <f t="shared" si="1"/>
        <v>0</v>
      </c>
      <c r="W10" s="1">
        <f t="shared" si="2"/>
        <v>0</v>
      </c>
      <c r="Y10" s="299"/>
      <c r="Z10" s="299"/>
      <c r="AA10" s="299"/>
      <c r="AB10" s="299"/>
      <c r="AC10" s="196"/>
    </row>
    <row r="11" spans="1:29" s="1" customFormat="1" ht="15" customHeight="1">
      <c r="A11" s="310">
        <v>4</v>
      </c>
      <c r="B11" s="296" t="s">
        <v>245</v>
      </c>
      <c r="C11" s="296">
        <v>21</v>
      </c>
      <c r="D11" s="313">
        <v>42110</v>
      </c>
      <c r="E11" s="296" t="s">
        <v>419</v>
      </c>
      <c r="F11" s="296">
        <v>20</v>
      </c>
      <c r="G11" s="296" t="s">
        <v>430</v>
      </c>
      <c r="H11" s="296" t="s">
        <v>14</v>
      </c>
      <c r="I11" s="296" t="s">
        <v>15</v>
      </c>
      <c r="J11" s="296" t="s">
        <v>196</v>
      </c>
      <c r="K11" s="296" t="s">
        <v>37</v>
      </c>
      <c r="L11" s="157" t="s">
        <v>108</v>
      </c>
      <c r="M11" s="1">
        <v>1</v>
      </c>
      <c r="V11" s="1">
        <f t="shared" si="1"/>
        <v>1</v>
      </c>
      <c r="W11" s="1">
        <f t="shared" si="2"/>
        <v>1</v>
      </c>
      <c r="Y11" s="299"/>
      <c r="Z11" s="299">
        <v>1</v>
      </c>
      <c r="AA11" s="299"/>
      <c r="AB11" s="299">
        <v>1</v>
      </c>
      <c r="AC11" s="292">
        <v>1</v>
      </c>
    </row>
    <row r="12" spans="1:29" s="1" customFormat="1">
      <c r="A12" s="311"/>
      <c r="B12" s="305"/>
      <c r="C12" s="305"/>
      <c r="D12" s="314"/>
      <c r="E12" s="305"/>
      <c r="F12" s="305"/>
      <c r="G12" s="305"/>
      <c r="H12" s="305"/>
      <c r="I12" s="305"/>
      <c r="J12" s="305"/>
      <c r="K12" s="305"/>
      <c r="L12" s="160" t="s">
        <v>107</v>
      </c>
      <c r="N12" s="1">
        <v>1</v>
      </c>
      <c r="V12" s="1">
        <f>SUM(M12:T12)</f>
        <v>1</v>
      </c>
      <c r="W12" s="1">
        <f t="shared" si="2"/>
        <v>1</v>
      </c>
      <c r="Y12" s="299"/>
      <c r="Z12" s="299"/>
      <c r="AA12" s="299"/>
      <c r="AB12" s="299"/>
      <c r="AC12" s="292"/>
    </row>
    <row r="13" spans="1:29" s="1" customFormat="1" ht="14.25" customHeight="1">
      <c r="A13" s="311"/>
      <c r="B13" s="305"/>
      <c r="C13" s="297"/>
      <c r="D13" s="315"/>
      <c r="E13" s="297"/>
      <c r="F13" s="297"/>
      <c r="G13" s="305"/>
      <c r="H13" s="305"/>
      <c r="I13" s="305"/>
      <c r="J13" s="305"/>
      <c r="K13" s="305"/>
      <c r="L13" s="294" t="s">
        <v>374</v>
      </c>
      <c r="O13" s="1">
        <v>1</v>
      </c>
      <c r="P13" s="1">
        <v>1</v>
      </c>
      <c r="V13" s="202">
        <f>SUM(M13:T13)</f>
        <v>2</v>
      </c>
      <c r="W13" s="1">
        <f t="shared" si="2"/>
        <v>2</v>
      </c>
      <c r="Y13" s="299"/>
      <c r="Z13" s="299"/>
      <c r="AA13" s="299"/>
      <c r="AB13" s="299"/>
      <c r="AC13" s="292"/>
    </row>
    <row r="14" spans="1:29" s="1" customFormat="1" ht="32.25" customHeight="1">
      <c r="A14" s="312"/>
      <c r="B14" s="305"/>
      <c r="C14" s="172">
        <v>56</v>
      </c>
      <c r="D14" s="3">
        <v>42150</v>
      </c>
      <c r="E14" s="172" t="s">
        <v>432</v>
      </c>
      <c r="F14" s="172">
        <v>20</v>
      </c>
      <c r="G14" s="297"/>
      <c r="H14" s="297"/>
      <c r="I14" s="297"/>
      <c r="J14" s="297"/>
      <c r="K14" s="297"/>
      <c r="L14" s="295"/>
      <c r="V14" s="181">
        <f t="shared" si="1"/>
        <v>0</v>
      </c>
      <c r="W14" s="181">
        <f t="shared" si="2"/>
        <v>0</v>
      </c>
      <c r="Y14" s="299"/>
      <c r="Z14" s="299"/>
      <c r="AA14" s="299"/>
      <c r="AB14" s="299"/>
      <c r="AC14" s="292"/>
    </row>
    <row r="15" spans="1:29" s="1" customFormat="1" ht="30.75" customHeight="1">
      <c r="A15" s="318">
        <v>5</v>
      </c>
      <c r="B15" s="75" t="s">
        <v>208</v>
      </c>
      <c r="C15" s="174">
        <v>59</v>
      </c>
      <c r="D15" s="95">
        <v>42170</v>
      </c>
      <c r="E15" s="174" t="s">
        <v>431</v>
      </c>
      <c r="F15" s="172">
        <v>12</v>
      </c>
      <c r="G15" s="173" t="s">
        <v>434</v>
      </c>
      <c r="H15" s="174" t="s">
        <v>26</v>
      </c>
      <c r="I15" s="174" t="s">
        <v>15</v>
      </c>
      <c r="J15" s="174" t="s">
        <v>196</v>
      </c>
      <c r="K15" s="171" t="s">
        <v>37</v>
      </c>
      <c r="L15" s="179" t="s">
        <v>420</v>
      </c>
      <c r="R15" s="1">
        <v>1</v>
      </c>
      <c r="V15" s="181">
        <f t="shared" si="1"/>
        <v>1</v>
      </c>
      <c r="W15" s="181">
        <f t="shared" si="2"/>
        <v>1</v>
      </c>
      <c r="Y15" s="299">
        <v>1</v>
      </c>
      <c r="Z15" s="299"/>
      <c r="AA15" s="299"/>
      <c r="AB15" s="299">
        <v>1</v>
      </c>
      <c r="AC15" s="292">
        <v>1</v>
      </c>
    </row>
    <row r="16" spans="1:29" s="1" customFormat="1" ht="34.5" customHeight="1">
      <c r="A16" s="295"/>
      <c r="B16" s="178" t="s">
        <v>433</v>
      </c>
      <c r="C16" s="174">
        <v>59</v>
      </c>
      <c r="D16" s="177">
        <v>42170</v>
      </c>
      <c r="E16" s="174" t="s">
        <v>431</v>
      </c>
      <c r="F16" s="172">
        <v>12</v>
      </c>
      <c r="G16" s="176" t="s">
        <v>434</v>
      </c>
      <c r="H16" s="174" t="s">
        <v>26</v>
      </c>
      <c r="I16" s="174" t="s">
        <v>15</v>
      </c>
      <c r="J16" s="174" t="s">
        <v>196</v>
      </c>
      <c r="K16" s="171" t="s">
        <v>37</v>
      </c>
      <c r="L16" s="182" t="s">
        <v>420</v>
      </c>
      <c r="R16" s="1">
        <v>1</v>
      </c>
      <c r="V16" s="181">
        <f t="shared" si="1"/>
        <v>1</v>
      </c>
      <c r="W16" s="181">
        <f t="shared" si="2"/>
        <v>1</v>
      </c>
      <c r="Y16" s="300"/>
      <c r="Z16" s="300"/>
      <c r="AA16" s="300"/>
      <c r="AB16" s="300"/>
      <c r="AC16" s="293"/>
    </row>
    <row r="17" spans="1:78" s="18" customFormat="1">
      <c r="A17" s="141"/>
      <c r="B17" s="284" t="s">
        <v>407</v>
      </c>
      <c r="C17" s="285"/>
      <c r="D17" s="285"/>
      <c r="E17" s="286"/>
      <c r="F17" s="140">
        <f>SUM(F7:F16)</f>
        <v>139</v>
      </c>
      <c r="G17" s="140"/>
      <c r="H17" s="17"/>
      <c r="I17" s="17"/>
      <c r="J17" s="17" t="s">
        <v>458</v>
      </c>
      <c r="K17" s="125">
        <f>SUM(K7:K13)</f>
        <v>50000</v>
      </c>
      <c r="L17" s="180"/>
      <c r="M17" s="18">
        <f>SUM(M7:M13)</f>
        <v>1</v>
      </c>
      <c r="N17" s="18">
        <f t="shared" ref="N17:T17" si="3">SUM(N7:N13)</f>
        <v>1</v>
      </c>
      <c r="O17" s="18">
        <f t="shared" si="3"/>
        <v>2</v>
      </c>
      <c r="P17" s="18">
        <f t="shared" si="3"/>
        <v>2</v>
      </c>
      <c r="Q17" s="18">
        <f>SUM(Q7:Q13)</f>
        <v>1</v>
      </c>
      <c r="R17" s="18">
        <f>SUM(R7:R16)</f>
        <v>2</v>
      </c>
      <c r="S17" s="18">
        <f t="shared" si="3"/>
        <v>0</v>
      </c>
      <c r="T17" s="18">
        <f t="shared" si="3"/>
        <v>0</v>
      </c>
      <c r="U17" s="18">
        <f>SUM(M17:T17)</f>
        <v>9</v>
      </c>
      <c r="V17" s="106">
        <f>SUM(V7:V16)</f>
        <v>9</v>
      </c>
      <c r="Y17" s="168">
        <f>SUM(Y7:Y16)</f>
        <v>1</v>
      </c>
      <c r="Z17" s="168">
        <f>SUM(Z7:Z16)</f>
        <v>3</v>
      </c>
      <c r="AA17" s="168">
        <f>SUM(AA7:AA16)</f>
        <v>1</v>
      </c>
      <c r="AB17" s="168">
        <f>SUM(AB7:AB16)</f>
        <v>3</v>
      </c>
      <c r="AC17" s="197">
        <f>SUM(AC7:AC16)</f>
        <v>2</v>
      </c>
    </row>
    <row r="18" spans="1:78" s="18" customFormat="1">
      <c r="A18" s="141"/>
      <c r="B18" s="284" t="s">
        <v>408</v>
      </c>
      <c r="C18" s="285"/>
      <c r="D18" s="285"/>
      <c r="E18" s="286"/>
      <c r="F18" s="140">
        <f>SUM(F17,F6)</f>
        <v>146</v>
      </c>
      <c r="G18" s="161"/>
      <c r="H18" s="17"/>
      <c r="I18" s="17"/>
      <c r="J18" s="17" t="s">
        <v>459</v>
      </c>
      <c r="K18" s="125">
        <f>SUM(K6,K17)</f>
        <v>50000</v>
      </c>
      <c r="L18" s="58"/>
      <c r="M18" s="18">
        <f t="shared" ref="M18:T18" si="4">SUM(M17,M6)</f>
        <v>2</v>
      </c>
      <c r="N18" s="18">
        <f t="shared" si="4"/>
        <v>1</v>
      </c>
      <c r="O18" s="18">
        <f t="shared" si="4"/>
        <v>2</v>
      </c>
      <c r="P18" s="18">
        <f t="shared" si="4"/>
        <v>2</v>
      </c>
      <c r="Q18" s="18">
        <f t="shared" si="4"/>
        <v>1</v>
      </c>
      <c r="R18" s="18">
        <f t="shared" si="4"/>
        <v>2</v>
      </c>
      <c r="S18" s="18">
        <f t="shared" si="4"/>
        <v>0</v>
      </c>
      <c r="T18" s="18">
        <f t="shared" si="4"/>
        <v>0</v>
      </c>
      <c r="U18" s="18">
        <f>SUM(M18:T18)</f>
        <v>10</v>
      </c>
      <c r="W18" s="107">
        <f>SUM(W5:W17)</f>
        <v>10</v>
      </c>
      <c r="Y18" s="168">
        <f>SUM(Y17,Y6)</f>
        <v>2</v>
      </c>
      <c r="Z18" s="168">
        <f>SUM(Z17,Z6)</f>
        <v>3</v>
      </c>
      <c r="AA18" s="168">
        <f>SUM(AA17,AA6)</f>
        <v>1</v>
      </c>
      <c r="AB18" s="168">
        <f>SUM(AB17,AB6)</f>
        <v>4</v>
      </c>
      <c r="AC18" s="197">
        <f>SUM(AC17,AC6)</f>
        <v>2</v>
      </c>
    </row>
    <row r="19" spans="1:78" s="18" customFormat="1" ht="30">
      <c r="A19" s="141">
        <v>6</v>
      </c>
      <c r="B19" s="141" t="s">
        <v>440</v>
      </c>
      <c r="C19" s="188">
        <v>67</v>
      </c>
      <c r="D19" s="177">
        <v>42220</v>
      </c>
      <c r="E19" s="188" t="s">
        <v>441</v>
      </c>
      <c r="F19" s="157">
        <v>19</v>
      </c>
      <c r="G19" s="162" t="s">
        <v>430</v>
      </c>
      <c r="H19" s="142" t="s">
        <v>14</v>
      </c>
      <c r="I19" s="141" t="s">
        <v>18</v>
      </c>
      <c r="J19" s="191" t="s">
        <v>196</v>
      </c>
      <c r="K19" s="190" t="s">
        <v>37</v>
      </c>
      <c r="L19" s="141" t="s">
        <v>301</v>
      </c>
      <c r="Q19" s="18">
        <v>1</v>
      </c>
      <c r="V19" s="1">
        <f>SUM(M19:T19)</f>
        <v>1</v>
      </c>
      <c r="W19" s="1">
        <f>V19</f>
        <v>1</v>
      </c>
      <c r="Y19" s="166"/>
      <c r="Z19" s="166">
        <v>1</v>
      </c>
      <c r="AA19" s="166">
        <v>1</v>
      </c>
      <c r="AB19" s="166"/>
      <c r="AC19" s="198"/>
    </row>
    <row r="20" spans="1:78" s="1" customFormat="1" ht="15" customHeight="1">
      <c r="A20" s="141"/>
      <c r="B20" s="319" t="s">
        <v>409</v>
      </c>
      <c r="C20" s="320"/>
      <c r="D20" s="320"/>
      <c r="E20" s="320"/>
      <c r="F20" s="156">
        <f>F19</f>
        <v>19</v>
      </c>
      <c r="G20" s="6"/>
      <c r="H20" s="17"/>
      <c r="I20" s="17"/>
      <c r="J20" s="140" t="s">
        <v>457</v>
      </c>
      <c r="K20" s="125">
        <f>SUM(K19)</f>
        <v>0</v>
      </c>
      <c r="L20" s="141"/>
      <c r="M20" s="18">
        <f t="shared" ref="M20:T20" si="5">SUM(M19)</f>
        <v>0</v>
      </c>
      <c r="N20" s="18">
        <f t="shared" si="5"/>
        <v>0</v>
      </c>
      <c r="O20" s="18">
        <f t="shared" si="5"/>
        <v>0</v>
      </c>
      <c r="P20" s="18">
        <f t="shared" si="5"/>
        <v>0</v>
      </c>
      <c r="Q20" s="18">
        <f t="shared" si="5"/>
        <v>1</v>
      </c>
      <c r="R20" s="18">
        <f t="shared" si="5"/>
        <v>0</v>
      </c>
      <c r="S20" s="18">
        <f t="shared" si="5"/>
        <v>0</v>
      </c>
      <c r="T20" s="18">
        <f t="shared" si="5"/>
        <v>0</v>
      </c>
      <c r="U20" s="18">
        <f>SUM(M20:T20)</f>
        <v>1</v>
      </c>
      <c r="V20" s="106">
        <f>SUM(V19)</f>
        <v>1</v>
      </c>
      <c r="Y20" s="168">
        <f>SUM(Y19)</f>
        <v>0</v>
      </c>
      <c r="Z20" s="168">
        <f>SUM(Z19)</f>
        <v>1</v>
      </c>
      <c r="AA20" s="168">
        <f>SUM(AA19)</f>
        <v>1</v>
      </c>
      <c r="AB20" s="168">
        <f>SUM(AB19)</f>
        <v>0</v>
      </c>
      <c r="AC20" s="197">
        <f>SUM(AC19)</f>
        <v>0</v>
      </c>
    </row>
    <row r="21" spans="1:78" s="1" customFormat="1" ht="15" customHeight="1">
      <c r="A21" s="142"/>
      <c r="B21" s="321" t="s">
        <v>410</v>
      </c>
      <c r="C21" s="321"/>
      <c r="D21" s="321"/>
      <c r="E21" s="321"/>
      <c r="F21" s="156">
        <f>F18+F20</f>
        <v>165</v>
      </c>
      <c r="G21" s="175"/>
      <c r="H21" s="147"/>
      <c r="I21" s="147"/>
      <c r="J21" s="147" t="s">
        <v>460</v>
      </c>
      <c r="K21" s="148">
        <f>SUM(K20,K18)</f>
        <v>50000</v>
      </c>
      <c r="L21" s="141"/>
      <c r="M21" s="18">
        <f t="shared" ref="M21:T21" si="6">SUM(M18,M20)</f>
        <v>2</v>
      </c>
      <c r="N21" s="18">
        <f t="shared" si="6"/>
        <v>1</v>
      </c>
      <c r="O21" s="18">
        <f t="shared" si="6"/>
        <v>2</v>
      </c>
      <c r="P21" s="18">
        <f t="shared" si="6"/>
        <v>2</v>
      </c>
      <c r="Q21" s="18">
        <f t="shared" si="6"/>
        <v>2</v>
      </c>
      <c r="R21" s="18">
        <f t="shared" si="6"/>
        <v>2</v>
      </c>
      <c r="S21" s="18">
        <f t="shared" si="6"/>
        <v>0</v>
      </c>
      <c r="T21" s="18">
        <f t="shared" si="6"/>
        <v>0</v>
      </c>
      <c r="U21" s="18">
        <f>SUM(M21:T21)</f>
        <v>11</v>
      </c>
      <c r="V21" s="18"/>
      <c r="W21" s="107">
        <f>SUM(W18:W20)</f>
        <v>11</v>
      </c>
      <c r="Y21" s="168">
        <f>SUM(Y18,Y20)</f>
        <v>2</v>
      </c>
      <c r="Z21" s="168">
        <f>SUM(Z18,Z20)</f>
        <v>4</v>
      </c>
      <c r="AA21" s="168">
        <f>SUM(AA18,AA20)</f>
        <v>2</v>
      </c>
      <c r="AB21" s="168">
        <f>SUM(AB18,AB20)</f>
        <v>4</v>
      </c>
      <c r="AC21" s="197">
        <f>SUM(AC18,AC20)</f>
        <v>2</v>
      </c>
    </row>
    <row r="22" spans="1:78" s="1" customFormat="1">
      <c r="A22" s="310">
        <v>7</v>
      </c>
      <c r="B22" s="317" t="s">
        <v>112</v>
      </c>
      <c r="C22" s="296">
        <v>70</v>
      </c>
      <c r="D22" s="325">
        <v>42271</v>
      </c>
      <c r="E22" s="296" t="s">
        <v>443</v>
      </c>
      <c r="F22" s="296">
        <v>20</v>
      </c>
      <c r="G22" s="296" t="s">
        <v>430</v>
      </c>
      <c r="H22" s="296" t="s">
        <v>14</v>
      </c>
      <c r="I22" s="296" t="s">
        <v>18</v>
      </c>
      <c r="J22" s="306" t="s">
        <v>455</v>
      </c>
      <c r="K22" s="296"/>
      <c r="L22" s="157" t="s">
        <v>107</v>
      </c>
      <c r="N22" s="1">
        <v>1</v>
      </c>
      <c r="V22" s="1">
        <f t="shared" ref="V22:V30" si="7">SUM(M22:T22)</f>
        <v>1</v>
      </c>
      <c r="W22" s="1">
        <f t="shared" ref="W22:W30" si="8">V22</f>
        <v>1</v>
      </c>
      <c r="Y22" s="298"/>
      <c r="Z22" s="298">
        <v>1</v>
      </c>
      <c r="AA22" s="298">
        <v>1</v>
      </c>
      <c r="AB22" s="298"/>
      <c r="AC22" s="196"/>
    </row>
    <row r="23" spans="1:78" s="1" customFormat="1" ht="76.5" customHeight="1">
      <c r="A23" s="312"/>
      <c r="B23" s="317"/>
      <c r="C23" s="297"/>
      <c r="D23" s="326"/>
      <c r="E23" s="297"/>
      <c r="F23" s="297"/>
      <c r="G23" s="297"/>
      <c r="H23" s="297"/>
      <c r="I23" s="297"/>
      <c r="J23" s="309"/>
      <c r="K23" s="297"/>
      <c r="L23" s="159" t="s">
        <v>374</v>
      </c>
      <c r="O23" s="1">
        <v>1</v>
      </c>
      <c r="S23" s="1">
        <v>1</v>
      </c>
      <c r="V23" s="202">
        <f t="shared" si="7"/>
        <v>2</v>
      </c>
      <c r="W23" s="1">
        <f t="shared" si="8"/>
        <v>2</v>
      </c>
      <c r="Y23" s="299"/>
      <c r="Z23" s="299"/>
      <c r="AA23" s="299"/>
      <c r="AB23" s="299"/>
      <c r="AC23" s="196"/>
    </row>
    <row r="24" spans="1:78" s="1" customFormat="1" ht="15" customHeight="1">
      <c r="A24" s="310">
        <v>8</v>
      </c>
      <c r="B24" s="296" t="s">
        <v>114</v>
      </c>
      <c r="C24" s="317">
        <v>81</v>
      </c>
      <c r="D24" s="327">
        <v>42305</v>
      </c>
      <c r="E24" s="302" t="s">
        <v>450</v>
      </c>
      <c r="F24" s="302">
        <v>39</v>
      </c>
      <c r="G24" s="296" t="s">
        <v>430</v>
      </c>
      <c r="H24" s="296" t="s">
        <v>14</v>
      </c>
      <c r="I24" s="296" t="s">
        <v>18</v>
      </c>
      <c r="J24" s="306" t="s">
        <v>453</v>
      </c>
      <c r="K24" s="296"/>
      <c r="L24" s="157" t="s">
        <v>108</v>
      </c>
      <c r="M24" s="1">
        <v>1</v>
      </c>
      <c r="V24" s="1">
        <f t="shared" si="7"/>
        <v>1</v>
      </c>
      <c r="W24" s="1">
        <f t="shared" si="8"/>
        <v>1</v>
      </c>
      <c r="Y24" s="299"/>
      <c r="Z24" s="299">
        <v>1</v>
      </c>
      <c r="AA24" s="299">
        <v>1</v>
      </c>
      <c r="AB24" s="299"/>
      <c r="AC24" s="196"/>
    </row>
    <row r="25" spans="1:78" s="1" customFormat="1">
      <c r="A25" s="311"/>
      <c r="B25" s="305"/>
      <c r="C25" s="317"/>
      <c r="D25" s="327"/>
      <c r="E25" s="303"/>
      <c r="F25" s="303"/>
      <c r="G25" s="305"/>
      <c r="H25" s="305"/>
      <c r="I25" s="305"/>
      <c r="J25" s="307"/>
      <c r="K25" s="305"/>
      <c r="L25" s="160" t="s">
        <v>107</v>
      </c>
      <c r="N25" s="1">
        <v>1</v>
      </c>
      <c r="V25" s="1">
        <f t="shared" si="7"/>
        <v>1</v>
      </c>
      <c r="W25" s="1">
        <f t="shared" si="8"/>
        <v>1</v>
      </c>
      <c r="Y25" s="299"/>
      <c r="Z25" s="299"/>
      <c r="AA25" s="299"/>
      <c r="AB25" s="299"/>
      <c r="AC25" s="196"/>
    </row>
    <row r="26" spans="1:78" s="1" customFormat="1" ht="71.25" customHeight="1">
      <c r="A26" s="295"/>
      <c r="B26" s="295"/>
      <c r="C26" s="207">
        <v>107</v>
      </c>
      <c r="D26" s="210">
        <v>42341</v>
      </c>
      <c r="E26" s="304"/>
      <c r="F26" s="304"/>
      <c r="G26" s="295"/>
      <c r="H26" s="297"/>
      <c r="I26" s="295"/>
      <c r="J26" s="308"/>
      <c r="K26" s="295"/>
      <c r="L26" s="158" t="s">
        <v>374</v>
      </c>
      <c r="O26" s="1">
        <v>1</v>
      </c>
      <c r="V26" s="1">
        <f t="shared" si="7"/>
        <v>1</v>
      </c>
      <c r="W26" s="1">
        <f t="shared" si="8"/>
        <v>1</v>
      </c>
      <c r="Y26" s="299"/>
      <c r="Z26" s="299"/>
      <c r="AA26" s="299"/>
      <c r="AB26" s="299"/>
      <c r="AC26" s="196"/>
    </row>
    <row r="27" spans="1:78" s="181" customFormat="1" ht="30.75" customHeight="1">
      <c r="A27" s="318">
        <v>9</v>
      </c>
      <c r="B27" s="75" t="s">
        <v>118</v>
      </c>
      <c r="C27" s="193">
        <v>85</v>
      </c>
      <c r="D27" s="95">
        <v>42318</v>
      </c>
      <c r="E27" s="193" t="s">
        <v>444</v>
      </c>
      <c r="F27" s="192">
        <v>4</v>
      </c>
      <c r="G27" s="194" t="s">
        <v>445</v>
      </c>
      <c r="H27" s="193" t="s">
        <v>26</v>
      </c>
      <c r="I27" s="193" t="s">
        <v>446</v>
      </c>
      <c r="J27" s="193" t="s">
        <v>196</v>
      </c>
      <c r="K27" s="195" t="s">
        <v>37</v>
      </c>
      <c r="L27" s="193" t="s">
        <v>420</v>
      </c>
      <c r="R27" s="181">
        <v>1</v>
      </c>
      <c r="V27" s="181">
        <f t="shared" si="7"/>
        <v>1</v>
      </c>
      <c r="W27" s="181">
        <f t="shared" si="8"/>
        <v>1</v>
      </c>
      <c r="Y27" s="299">
        <v>1</v>
      </c>
      <c r="Z27" s="299"/>
      <c r="AA27" s="299">
        <v>1</v>
      </c>
      <c r="AB27" s="299">
        <v>1</v>
      </c>
      <c r="AC27" s="292">
        <v>1</v>
      </c>
    </row>
    <row r="28" spans="1:78" s="181" customFormat="1" ht="30.75" customHeight="1">
      <c r="A28" s="294"/>
      <c r="B28" s="75" t="s">
        <v>447</v>
      </c>
      <c r="C28" s="193">
        <v>85</v>
      </c>
      <c r="D28" s="95">
        <v>42318</v>
      </c>
      <c r="E28" s="193" t="s">
        <v>444</v>
      </c>
      <c r="F28" s="192">
        <v>4</v>
      </c>
      <c r="G28" s="194" t="s">
        <v>445</v>
      </c>
      <c r="H28" s="193" t="s">
        <v>26</v>
      </c>
      <c r="I28" s="193" t="s">
        <v>446</v>
      </c>
      <c r="J28" s="193" t="s">
        <v>196</v>
      </c>
      <c r="K28" s="195" t="s">
        <v>37</v>
      </c>
      <c r="L28" s="193" t="s">
        <v>420</v>
      </c>
      <c r="R28" s="181">
        <v>1</v>
      </c>
      <c r="V28" s="181">
        <f t="shared" si="7"/>
        <v>1</v>
      </c>
      <c r="W28" s="181">
        <f>V28</f>
        <v>1</v>
      </c>
      <c r="Y28" s="299"/>
      <c r="Z28" s="299"/>
      <c r="AA28" s="299"/>
      <c r="AB28" s="299"/>
      <c r="AC28" s="292"/>
    </row>
    <row r="29" spans="1:78" s="181" customFormat="1" ht="30.75" customHeight="1">
      <c r="A29" s="295"/>
      <c r="B29" s="75" t="s">
        <v>448</v>
      </c>
      <c r="C29" s="193">
        <v>85</v>
      </c>
      <c r="D29" s="95">
        <v>42318</v>
      </c>
      <c r="E29" s="193" t="s">
        <v>444</v>
      </c>
      <c r="F29" s="192">
        <v>4</v>
      </c>
      <c r="G29" s="194" t="s">
        <v>445</v>
      </c>
      <c r="H29" s="193" t="s">
        <v>26</v>
      </c>
      <c r="I29" s="193" t="s">
        <v>446</v>
      </c>
      <c r="J29" s="193" t="s">
        <v>196</v>
      </c>
      <c r="K29" s="195" t="s">
        <v>37</v>
      </c>
      <c r="L29" s="193" t="s">
        <v>420</v>
      </c>
      <c r="R29" s="181">
        <v>1</v>
      </c>
      <c r="V29" s="181">
        <f t="shared" si="7"/>
        <v>1</v>
      </c>
      <c r="W29" s="181">
        <f>V29</f>
        <v>1</v>
      </c>
      <c r="Y29" s="299"/>
      <c r="Z29" s="299"/>
      <c r="AA29" s="299"/>
      <c r="AB29" s="299"/>
      <c r="AC29" s="292"/>
    </row>
    <row r="30" spans="1:78" s="58" customFormat="1" ht="116.25" customHeight="1">
      <c r="A30" s="141">
        <v>10</v>
      </c>
      <c r="B30" s="208" t="s">
        <v>243</v>
      </c>
      <c r="C30" s="207" t="s">
        <v>468</v>
      </c>
      <c r="D30" s="209" t="s">
        <v>469</v>
      </c>
      <c r="E30" s="48" t="s">
        <v>451</v>
      </c>
      <c r="F30" s="48">
        <v>40</v>
      </c>
      <c r="G30" s="162" t="s">
        <v>430</v>
      </c>
      <c r="H30" s="141" t="s">
        <v>14</v>
      </c>
      <c r="I30" s="141" t="s">
        <v>15</v>
      </c>
      <c r="J30" s="203" t="s">
        <v>454</v>
      </c>
      <c r="K30" s="144"/>
      <c r="L30" s="141" t="s">
        <v>374</v>
      </c>
      <c r="M30" s="163"/>
      <c r="N30" s="163"/>
      <c r="O30" s="163">
        <v>1</v>
      </c>
      <c r="P30" s="163"/>
      <c r="Q30" s="163"/>
      <c r="R30" s="163"/>
      <c r="S30" s="163"/>
      <c r="T30" s="163"/>
      <c r="U30" s="163"/>
      <c r="V30" s="1">
        <f t="shared" si="7"/>
        <v>1</v>
      </c>
      <c r="W30" s="1">
        <f t="shared" si="8"/>
        <v>1</v>
      </c>
      <c r="X30" s="149"/>
      <c r="Y30" s="167"/>
      <c r="Z30" s="167">
        <v>1</v>
      </c>
      <c r="AA30" s="167"/>
      <c r="AB30" s="167">
        <v>1</v>
      </c>
      <c r="AC30" s="19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</row>
    <row r="31" spans="1:78" s="1" customFormat="1" ht="15" customHeight="1">
      <c r="A31" s="143"/>
      <c r="B31" s="322" t="s">
        <v>411</v>
      </c>
      <c r="C31" s="323"/>
      <c r="D31" s="323"/>
      <c r="E31" s="324"/>
      <c r="F31" s="161">
        <f>SUM(F22:F30)</f>
        <v>111</v>
      </c>
      <c r="G31" s="6"/>
      <c r="H31" s="150"/>
      <c r="I31" s="150"/>
      <c r="J31" s="147" t="s">
        <v>461</v>
      </c>
      <c r="K31" s="170">
        <f>SUM(K22:K30)</f>
        <v>0</v>
      </c>
      <c r="L31" s="143"/>
      <c r="M31" s="18">
        <f>SUM(M22:M30)</f>
        <v>1</v>
      </c>
      <c r="N31" s="18">
        <f t="shared" ref="N31:T31" si="9">SUM(N22:N30)</f>
        <v>2</v>
      </c>
      <c r="O31" s="18">
        <f t="shared" si="9"/>
        <v>3</v>
      </c>
      <c r="P31" s="18">
        <f t="shared" si="9"/>
        <v>0</v>
      </c>
      <c r="Q31" s="18">
        <f t="shared" si="9"/>
        <v>0</v>
      </c>
      <c r="R31" s="18">
        <f t="shared" si="9"/>
        <v>3</v>
      </c>
      <c r="S31" s="18">
        <f t="shared" si="9"/>
        <v>1</v>
      </c>
      <c r="T31" s="18">
        <f t="shared" si="9"/>
        <v>0</v>
      </c>
      <c r="U31" s="18">
        <f>SUM(M31:T31)</f>
        <v>10</v>
      </c>
      <c r="V31" s="107">
        <f>SUM(V22:V30)</f>
        <v>10</v>
      </c>
      <c r="W31" s="18"/>
      <c r="Y31" s="168">
        <f>SUM(Y22:Y30)</f>
        <v>1</v>
      </c>
      <c r="Z31" s="168">
        <f>SUM(Z22:Z30)</f>
        <v>3</v>
      </c>
      <c r="AA31" s="168">
        <f>SUM(AA22:AA30)</f>
        <v>3</v>
      </c>
      <c r="AB31" s="168">
        <f>SUM(AB22:AB30)</f>
        <v>2</v>
      </c>
      <c r="AC31" s="197">
        <f>SUM(AC22:AC30)</f>
        <v>1</v>
      </c>
    </row>
    <row r="32" spans="1:78" s="18" customFormat="1">
      <c r="A32" s="140"/>
      <c r="B32" s="284" t="s">
        <v>412</v>
      </c>
      <c r="C32" s="285"/>
      <c r="D32" s="285"/>
      <c r="E32" s="286"/>
      <c r="F32" s="161">
        <f>SUM(F31,F20)</f>
        <v>130</v>
      </c>
      <c r="G32" s="175"/>
      <c r="H32" s="17"/>
      <c r="I32" s="17"/>
      <c r="J32" s="147" t="s">
        <v>462</v>
      </c>
      <c r="K32" s="125">
        <f>SUM(K31,K20)</f>
        <v>0</v>
      </c>
      <c r="L32" s="141"/>
      <c r="M32" s="18">
        <f>SUM(M31,M20)</f>
        <v>1</v>
      </c>
      <c r="N32" s="18">
        <f t="shared" ref="N32:T32" si="10">SUM(N31,N20)</f>
        <v>2</v>
      </c>
      <c r="O32" s="18">
        <f t="shared" si="10"/>
        <v>3</v>
      </c>
      <c r="P32" s="18">
        <f t="shared" si="10"/>
        <v>0</v>
      </c>
      <c r="Q32" s="18">
        <f t="shared" si="10"/>
        <v>1</v>
      </c>
      <c r="R32" s="18">
        <f t="shared" si="10"/>
        <v>3</v>
      </c>
      <c r="S32" s="18">
        <f t="shared" si="10"/>
        <v>1</v>
      </c>
      <c r="T32" s="18">
        <f t="shared" si="10"/>
        <v>0</v>
      </c>
      <c r="U32" s="18">
        <f>SUM(M32:T32)</f>
        <v>11</v>
      </c>
      <c r="W32" s="107">
        <f>SUM(W21:W31)</f>
        <v>21</v>
      </c>
      <c r="Y32" s="168">
        <f>SUM(Y31,Y20)</f>
        <v>1</v>
      </c>
      <c r="Z32" s="168">
        <f>SUM(Z31,Z20)</f>
        <v>4</v>
      </c>
      <c r="AA32" s="168">
        <f>SUM(AA31,AA20)</f>
        <v>4</v>
      </c>
      <c r="AB32" s="168">
        <f>SUM(AB31,AB20)</f>
        <v>2</v>
      </c>
      <c r="AC32" s="197">
        <f>SUM(AC31,AC20)</f>
        <v>1</v>
      </c>
    </row>
    <row r="33" spans="1:29" s="19" customFormat="1">
      <c r="A33" s="140"/>
      <c r="B33" s="284" t="s">
        <v>413</v>
      </c>
      <c r="C33" s="285"/>
      <c r="D33" s="285"/>
      <c r="E33" s="286"/>
      <c r="F33" s="140">
        <f>SUM(F32,F18)</f>
        <v>276</v>
      </c>
      <c r="G33" s="140"/>
      <c r="H33" s="17"/>
      <c r="I33" s="17"/>
      <c r="J33" s="147" t="s">
        <v>463</v>
      </c>
      <c r="K33" s="125">
        <f>SUM(K32,K18)</f>
        <v>50000</v>
      </c>
      <c r="L33" s="141"/>
      <c r="M33" s="19">
        <f>SUM(M32,M18)</f>
        <v>3</v>
      </c>
      <c r="N33" s="19">
        <f t="shared" ref="N33:T33" si="11">SUM(N32,N18)</f>
        <v>3</v>
      </c>
      <c r="O33" s="19">
        <f t="shared" si="11"/>
        <v>5</v>
      </c>
      <c r="P33" s="19">
        <f t="shared" si="11"/>
        <v>2</v>
      </c>
      <c r="Q33" s="19">
        <f t="shared" si="11"/>
        <v>2</v>
      </c>
      <c r="R33" s="19">
        <f t="shared" si="11"/>
        <v>5</v>
      </c>
      <c r="S33" s="19">
        <f t="shared" si="11"/>
        <v>1</v>
      </c>
      <c r="T33" s="19">
        <f t="shared" si="11"/>
        <v>0</v>
      </c>
      <c r="U33" s="18">
        <f>SUM(M33:T33)</f>
        <v>21</v>
      </c>
      <c r="V33" s="19">
        <f>SUM(V6,V17,V20,V31)</f>
        <v>21</v>
      </c>
      <c r="Y33" s="169">
        <f>SUM(Y32,Y18)</f>
        <v>3</v>
      </c>
      <c r="Z33" s="169">
        <f>SUM(Z32,Z18)</f>
        <v>7</v>
      </c>
      <c r="AA33" s="169">
        <f>SUM(AA32,AA18)</f>
        <v>5</v>
      </c>
      <c r="AB33" s="169">
        <f>SUM(AB32,AB18)</f>
        <v>6</v>
      </c>
      <c r="AC33" s="200">
        <f>SUM(AC32,AC18)</f>
        <v>3</v>
      </c>
    </row>
    <row r="34" spans="1:29">
      <c r="Y34" s="301">
        <f>SUM(Y33:Z33)</f>
        <v>10</v>
      </c>
      <c r="Z34" s="301"/>
      <c r="AA34" s="301">
        <f>SUM(AA33:AB33)</f>
        <v>11</v>
      </c>
      <c r="AB34" s="301"/>
      <c r="AC34" s="201"/>
    </row>
    <row r="36" spans="1:29">
      <c r="I36" s="151"/>
    </row>
    <row r="37" spans="1:29">
      <c r="B37" s="10"/>
      <c r="C37" s="10"/>
      <c r="D37" s="183" t="s">
        <v>435</v>
      </c>
      <c r="E37" s="183" t="s">
        <v>296</v>
      </c>
      <c r="F37" s="183"/>
      <c r="G37" s="183">
        <v>2015</v>
      </c>
      <c r="H37" s="183" t="s">
        <v>296</v>
      </c>
      <c r="I37" s="183"/>
    </row>
    <row r="38" spans="1:29">
      <c r="B38" s="10"/>
      <c r="C38" s="12" t="s">
        <v>335</v>
      </c>
      <c r="D38" s="137">
        <v>14196.547</v>
      </c>
      <c r="E38" s="39">
        <v>1184</v>
      </c>
      <c r="F38" s="99">
        <f>D38/E38*F18</f>
        <v>1750.5877212837838</v>
      </c>
      <c r="G38" s="185">
        <v>26688.139520000001</v>
      </c>
      <c r="H38" s="186">
        <v>2503</v>
      </c>
      <c r="I38" s="187">
        <f>G38/H38*F33</f>
        <v>2942.8391959728328</v>
      </c>
      <c r="L38" s="19" t="s">
        <v>309</v>
      </c>
    </row>
    <row r="40" spans="1:29">
      <c r="A40">
        <f>A30/4</f>
        <v>2.5</v>
      </c>
      <c r="L40" s="10"/>
      <c r="M40" s="10" t="s">
        <v>108</v>
      </c>
      <c r="N40" s="10" t="s">
        <v>107</v>
      </c>
      <c r="O40" s="10" t="s">
        <v>374</v>
      </c>
      <c r="P40" s="10" t="s">
        <v>301</v>
      </c>
      <c r="Q40" s="10" t="s">
        <v>420</v>
      </c>
      <c r="R40" s="10"/>
    </row>
    <row r="41" spans="1:29">
      <c r="A41" s="223">
        <f>2/A40</f>
        <v>0.8</v>
      </c>
      <c r="L41" s="10" t="s">
        <v>302</v>
      </c>
      <c r="M41" s="10">
        <f>SUMIF($L5,M40,$V5)</f>
        <v>1</v>
      </c>
      <c r="N41" s="10">
        <f>SUMIF($L5,N40,$V5)</f>
        <v>0</v>
      </c>
      <c r="O41" s="10">
        <f>SUMIF($L5,O40,$V5)</f>
        <v>0</v>
      </c>
      <c r="P41" s="10">
        <f>SUMIF($L5,P40,$V5)</f>
        <v>0</v>
      </c>
      <c r="Q41" s="10">
        <f>SUMIF($L5,Q40,$V5)</f>
        <v>0</v>
      </c>
      <c r="R41" s="10">
        <f t="shared" ref="R41:R47" si="12">SUM(M41:Q41)</f>
        <v>1</v>
      </c>
    </row>
    <row r="42" spans="1:29">
      <c r="A42" s="223">
        <f>1-A41</f>
        <v>0.19999999999999996</v>
      </c>
      <c r="L42" s="10" t="s">
        <v>303</v>
      </c>
      <c r="M42" s="10">
        <f>SUMIF($L7:$L16,M40,$V7:$V16)</f>
        <v>1</v>
      </c>
      <c r="N42" s="10">
        <f>SUMIF($L7:$L16,N40,$V7:$V16)</f>
        <v>1</v>
      </c>
      <c r="O42" s="10">
        <f>SUMIF($L7:$L16,O40,$V7:$V16)</f>
        <v>4</v>
      </c>
      <c r="P42" s="10">
        <f>SUMIF($L7:$L16,P40,$V7:$V16)</f>
        <v>1</v>
      </c>
      <c r="Q42" s="10">
        <f>SUMIF($L7:$L16,Q40,$V7:$V16)</f>
        <v>2</v>
      </c>
      <c r="R42" s="10">
        <f t="shared" si="12"/>
        <v>9</v>
      </c>
    </row>
    <row r="43" spans="1:29">
      <c r="L43" s="110" t="s">
        <v>422</v>
      </c>
      <c r="M43" s="110">
        <f>SUM(M41:M42)</f>
        <v>2</v>
      </c>
      <c r="N43" s="110">
        <f>SUM(N41:N42)</f>
        <v>1</v>
      </c>
      <c r="O43" s="110">
        <f>SUM(O41:O42)</f>
        <v>4</v>
      </c>
      <c r="P43" s="110">
        <f>SUM(P41:P42)</f>
        <v>1</v>
      </c>
      <c r="Q43" s="110">
        <f>SUM(Q41:Q42)</f>
        <v>2</v>
      </c>
      <c r="R43" s="110">
        <f t="shared" si="12"/>
        <v>10</v>
      </c>
    </row>
    <row r="44" spans="1:29">
      <c r="L44" s="10" t="s">
        <v>307</v>
      </c>
      <c r="M44" s="10">
        <f>SUMIF($L19,M40,$V19)</f>
        <v>0</v>
      </c>
      <c r="N44" s="10">
        <f>SUMIF($L19,N40,$V19)</f>
        <v>0</v>
      </c>
      <c r="O44" s="10">
        <f>SUMIF($L19,O40,$V19)</f>
        <v>0</v>
      </c>
      <c r="P44" s="10">
        <f>SUMIF($L19,P40,$V19)</f>
        <v>1</v>
      </c>
      <c r="Q44" s="10">
        <f>SUMIF($L19,Q40,$V19)</f>
        <v>0</v>
      </c>
      <c r="R44" s="10">
        <f t="shared" si="12"/>
        <v>1</v>
      </c>
    </row>
    <row r="45" spans="1:29">
      <c r="L45" s="110" t="s">
        <v>423</v>
      </c>
      <c r="M45" s="110">
        <f>SUM(M43,M44)</f>
        <v>2</v>
      </c>
      <c r="N45" s="110">
        <f>SUM(N43,N44)</f>
        <v>1</v>
      </c>
      <c r="O45" s="110">
        <f>SUM(O43,O44)</f>
        <v>4</v>
      </c>
      <c r="P45" s="110">
        <f>SUM(P43,P44)</f>
        <v>2</v>
      </c>
      <c r="Q45" s="110">
        <f>SUM(Q43,Q44)</f>
        <v>2</v>
      </c>
      <c r="R45" s="110">
        <f t="shared" si="12"/>
        <v>11</v>
      </c>
    </row>
    <row r="46" spans="1:29">
      <c r="L46" s="10" t="s">
        <v>308</v>
      </c>
      <c r="M46" s="10">
        <f>SUMIF($L22:$L30,M40,$V22:$V30)</f>
        <v>1</v>
      </c>
      <c r="N46" s="10">
        <f>SUMIF($L22:$L30,N40,$V22:$V30)</f>
        <v>2</v>
      </c>
      <c r="O46" s="10">
        <f>SUMIF($L22:$L30,O40,$V22:$V30)</f>
        <v>4</v>
      </c>
      <c r="P46" s="10">
        <f>SUMIF($L22:$L30,P40,$V22:$V30)</f>
        <v>0</v>
      </c>
      <c r="Q46" s="10">
        <f>SUMIF($L22:$L30,Q40,$V22:$V30)</f>
        <v>3</v>
      </c>
      <c r="R46" s="10">
        <f t="shared" si="12"/>
        <v>10</v>
      </c>
    </row>
    <row r="47" spans="1:29">
      <c r="L47" s="110" t="s">
        <v>424</v>
      </c>
      <c r="M47" s="110">
        <f>SUM(M46,M45)</f>
        <v>3</v>
      </c>
      <c r="N47" s="110">
        <f>SUM(N46,N45)</f>
        <v>3</v>
      </c>
      <c r="O47" s="110">
        <f>SUM(O46,O45)</f>
        <v>8</v>
      </c>
      <c r="P47" s="110">
        <f>SUM(P46,P45)</f>
        <v>2</v>
      </c>
      <c r="Q47" s="110">
        <f>SUM(Q46,Q45)</f>
        <v>5</v>
      </c>
      <c r="R47" s="110">
        <f t="shared" si="12"/>
        <v>21</v>
      </c>
    </row>
  </sheetData>
  <autoFilter ref="A4:BZ33"/>
  <mergeCells count="107">
    <mergeCell ref="A27:A29"/>
    <mergeCell ref="I9:I10"/>
    <mergeCell ref="F22:F23"/>
    <mergeCell ref="A24:A26"/>
    <mergeCell ref="B24:B26"/>
    <mergeCell ref="E24:E26"/>
    <mergeCell ref="H9:H10"/>
    <mergeCell ref="G22:G23"/>
    <mergeCell ref="H22:H23"/>
    <mergeCell ref="I22:I23"/>
    <mergeCell ref="C24:C25"/>
    <mergeCell ref="D24:D25"/>
    <mergeCell ref="B33:E33"/>
    <mergeCell ref="B17:E17"/>
    <mergeCell ref="B18:E18"/>
    <mergeCell ref="B20:E20"/>
    <mergeCell ref="B21:E21"/>
    <mergeCell ref="B31:E31"/>
    <mergeCell ref="B32:E32"/>
    <mergeCell ref="C22:C23"/>
    <mergeCell ref="D22:D23"/>
    <mergeCell ref="E22:E23"/>
    <mergeCell ref="B22:B23"/>
    <mergeCell ref="A3:A4"/>
    <mergeCell ref="B3:B4"/>
    <mergeCell ref="C3:D3"/>
    <mergeCell ref="E3:E4"/>
    <mergeCell ref="J22:J23"/>
    <mergeCell ref="F3:F4"/>
    <mergeCell ref="G3:G4"/>
    <mergeCell ref="H3:H4"/>
    <mergeCell ref="I3:I4"/>
    <mergeCell ref="J11:J14"/>
    <mergeCell ref="J3:J4"/>
    <mergeCell ref="B11:B14"/>
    <mergeCell ref="A11:A14"/>
    <mergeCell ref="C11:C13"/>
    <mergeCell ref="D11:D13"/>
    <mergeCell ref="E11:E13"/>
    <mergeCell ref="A7:A8"/>
    <mergeCell ref="B7:B8"/>
    <mergeCell ref="B9:B10"/>
    <mergeCell ref="A9:A10"/>
    <mergeCell ref="B6:E6"/>
    <mergeCell ref="A22:A23"/>
    <mergeCell ref="A15:A16"/>
    <mergeCell ref="J9:J10"/>
    <mergeCell ref="K3:K4"/>
    <mergeCell ref="F11:F13"/>
    <mergeCell ref="G7:G8"/>
    <mergeCell ref="H7:H8"/>
    <mergeCell ref="I7:I8"/>
    <mergeCell ref="J7:J8"/>
    <mergeCell ref="K7:K8"/>
    <mergeCell ref="G9:G10"/>
    <mergeCell ref="K11:K14"/>
    <mergeCell ref="G11:G14"/>
    <mergeCell ref="H11:H14"/>
    <mergeCell ref="I11:I14"/>
    <mergeCell ref="K9:K10"/>
    <mergeCell ref="AA9:AA10"/>
    <mergeCell ref="AB9:AB10"/>
    <mergeCell ref="Y11:Y14"/>
    <mergeCell ref="Y34:Z34"/>
    <mergeCell ref="AA34:AB34"/>
    <mergeCell ref="F24:F26"/>
    <mergeCell ref="G24:G26"/>
    <mergeCell ref="H24:H26"/>
    <mergeCell ref="I24:I26"/>
    <mergeCell ref="J24:J26"/>
    <mergeCell ref="K24:K26"/>
    <mergeCell ref="Y24:Y26"/>
    <mergeCell ref="Z24:Z26"/>
    <mergeCell ref="AA24:AA26"/>
    <mergeCell ref="AB24:AB26"/>
    <mergeCell ref="Y27:Y29"/>
    <mergeCell ref="Z27:Z29"/>
    <mergeCell ref="AA27:AA29"/>
    <mergeCell ref="AB27:AB29"/>
    <mergeCell ref="K22:K23"/>
    <mergeCell ref="Z11:Z14"/>
    <mergeCell ref="AA11:AA14"/>
    <mergeCell ref="AB11:AB14"/>
    <mergeCell ref="AC15:AC16"/>
    <mergeCell ref="AC2:AC3"/>
    <mergeCell ref="AC11:AC14"/>
    <mergeCell ref="AC27:AC29"/>
    <mergeCell ref="L13:L14"/>
    <mergeCell ref="Y2:AB2"/>
    <mergeCell ref="U3:W3"/>
    <mergeCell ref="L3:L4"/>
    <mergeCell ref="L7:L8"/>
    <mergeCell ref="L9:L10"/>
    <mergeCell ref="Y7:Y8"/>
    <mergeCell ref="Z7:Z8"/>
    <mergeCell ref="AA7:AA8"/>
    <mergeCell ref="AB7:AB8"/>
    <mergeCell ref="Y9:Y10"/>
    <mergeCell ref="Z9:Z10"/>
    <mergeCell ref="Y15:Y16"/>
    <mergeCell ref="Z15:Z16"/>
    <mergeCell ref="AA15:AA16"/>
    <mergeCell ref="AB15:AB16"/>
    <mergeCell ref="Y22:Y23"/>
    <mergeCell ref="Z22:Z23"/>
    <mergeCell ref="AA22:AA23"/>
    <mergeCell ref="AB22:AB23"/>
  </mergeCells>
  <printOptions horizontalCentered="1"/>
  <pageMargins left="0.31496062992125984" right="0.19685039370078741" top="0.47244094488188981" bottom="0.23622047244094491" header="0.31496062992125984" footer="0.19685039370078741"/>
  <pageSetup paperSize="9" scale="57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opLeftCell="A13" zoomScaleNormal="100" zoomScaleSheetLayoutView="100" workbookViewId="0">
      <selection activeCell="B9" sqref="B9:B10"/>
    </sheetView>
  </sheetViews>
  <sheetFormatPr defaultRowHeight="15"/>
  <cols>
    <col min="1" max="1" width="5.140625" customWidth="1"/>
    <col min="2" max="2" width="29.85546875" customWidth="1"/>
    <col min="3" max="3" width="7.28515625" customWidth="1"/>
    <col min="4" max="4" width="11.7109375" customWidth="1"/>
    <col min="5" max="5" width="13.85546875" customWidth="1"/>
    <col min="6" max="6" width="13.28515625" customWidth="1"/>
    <col min="7" max="7" width="14.85546875" customWidth="1"/>
    <col min="8" max="8" width="14.28515625" customWidth="1"/>
    <col min="9" max="9" width="16.5703125" customWidth="1"/>
    <col min="10" max="10" width="39" customWidth="1"/>
    <col min="11" max="11" width="16.42578125" customWidth="1"/>
    <col min="12" max="12" width="19.7109375" customWidth="1"/>
    <col min="13" max="20" width="4" customWidth="1"/>
    <col min="21" max="25" width="5.7109375" customWidth="1"/>
  </cols>
  <sheetData>
    <row r="1" spans="1:23">
      <c r="A1" s="32" t="s">
        <v>184</v>
      </c>
    </row>
    <row r="2" spans="1:23" s="7" customFormat="1" ht="18.75">
      <c r="A2" s="44" t="s">
        <v>380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3" s="1" customFormat="1" ht="30" customHeight="1">
      <c r="A3" s="273" t="s">
        <v>8</v>
      </c>
      <c r="B3" s="273" t="s">
        <v>0</v>
      </c>
      <c r="C3" s="273" t="s">
        <v>1</v>
      </c>
      <c r="D3" s="273"/>
      <c r="E3" s="273" t="s">
        <v>4</v>
      </c>
      <c r="F3" s="276" t="s">
        <v>16</v>
      </c>
      <c r="G3" s="273" t="s">
        <v>5</v>
      </c>
      <c r="H3" s="273" t="s">
        <v>9</v>
      </c>
      <c r="I3" s="273" t="s">
        <v>10</v>
      </c>
      <c r="J3" s="273" t="s">
        <v>7</v>
      </c>
      <c r="K3" s="273" t="s">
        <v>6</v>
      </c>
      <c r="L3" s="278" t="s">
        <v>202</v>
      </c>
      <c r="M3" s="1" t="s">
        <v>175</v>
      </c>
      <c r="N3" s="1" t="s">
        <v>174</v>
      </c>
      <c r="O3" s="1" t="s">
        <v>267</v>
      </c>
      <c r="P3" s="1" t="s">
        <v>176</v>
      </c>
      <c r="Q3" s="1" t="s">
        <v>270</v>
      </c>
      <c r="R3" s="1" t="s">
        <v>268</v>
      </c>
      <c r="S3" s="1" t="s">
        <v>269</v>
      </c>
      <c r="T3" s="1" t="s">
        <v>271</v>
      </c>
      <c r="U3" s="283" t="s">
        <v>304</v>
      </c>
      <c r="V3" s="283"/>
      <c r="W3" s="283"/>
    </row>
    <row r="4" spans="1:23" s="1" customFormat="1" ht="30" customHeight="1">
      <c r="A4" s="273"/>
      <c r="B4" s="273"/>
      <c r="C4" s="113" t="s">
        <v>2</v>
      </c>
      <c r="D4" s="113" t="s">
        <v>3</v>
      </c>
      <c r="E4" s="273"/>
      <c r="F4" s="277"/>
      <c r="G4" s="273"/>
      <c r="H4" s="273"/>
      <c r="I4" s="273"/>
      <c r="J4" s="273"/>
      <c r="K4" s="273"/>
      <c r="L4" s="279"/>
      <c r="V4" s="1" t="s">
        <v>305</v>
      </c>
      <c r="W4" s="1" t="s">
        <v>306</v>
      </c>
    </row>
    <row r="5" spans="1:23" s="1" customFormat="1" ht="30" customHeight="1">
      <c r="A5" s="119">
        <v>1</v>
      </c>
      <c r="B5" s="115" t="s">
        <v>337</v>
      </c>
      <c r="C5" s="115">
        <v>4</v>
      </c>
      <c r="D5" s="3">
        <v>41661</v>
      </c>
      <c r="E5" s="3" t="s">
        <v>347</v>
      </c>
      <c r="F5" s="114">
        <v>7</v>
      </c>
      <c r="G5" s="115" t="s">
        <v>350</v>
      </c>
      <c r="H5" s="115" t="s">
        <v>14</v>
      </c>
      <c r="I5" s="115" t="s">
        <v>186</v>
      </c>
      <c r="J5" s="115" t="s">
        <v>196</v>
      </c>
      <c r="K5" s="115" t="s">
        <v>37</v>
      </c>
      <c r="L5" s="115" t="s">
        <v>204</v>
      </c>
      <c r="R5" s="1">
        <v>1</v>
      </c>
      <c r="V5" s="1">
        <f>SUM(M5:T5)</f>
        <v>1</v>
      </c>
      <c r="W5" s="1">
        <f>V5</f>
        <v>1</v>
      </c>
    </row>
    <row r="6" spans="1:23" s="1" customFormat="1" ht="30" customHeight="1">
      <c r="A6" s="119">
        <f>A5+1</f>
        <v>2</v>
      </c>
      <c r="B6" s="115" t="s">
        <v>336</v>
      </c>
      <c r="C6" s="115">
        <v>13</v>
      </c>
      <c r="D6" s="3">
        <v>41673</v>
      </c>
      <c r="E6" s="3" t="s">
        <v>348</v>
      </c>
      <c r="F6" s="114">
        <v>7</v>
      </c>
      <c r="G6" s="115" t="s">
        <v>351</v>
      </c>
      <c r="H6" s="115" t="s">
        <v>14</v>
      </c>
      <c r="I6" s="115" t="s">
        <v>186</v>
      </c>
      <c r="J6" s="115" t="s">
        <v>196</v>
      </c>
      <c r="K6" s="115" t="s">
        <v>37</v>
      </c>
      <c r="L6" s="115" t="s">
        <v>204</v>
      </c>
      <c r="R6" s="1">
        <v>1</v>
      </c>
      <c r="V6" s="1">
        <f>SUM(M6:T6)</f>
        <v>1</v>
      </c>
      <c r="W6" s="1">
        <f>V6</f>
        <v>1</v>
      </c>
    </row>
    <row r="7" spans="1:23" s="1" customFormat="1" ht="30" customHeight="1">
      <c r="A7" s="119">
        <f>A6+1</f>
        <v>3</v>
      </c>
      <c r="B7" s="115" t="s">
        <v>255</v>
      </c>
      <c r="C7" s="115">
        <v>28</v>
      </c>
      <c r="D7" s="3">
        <v>41687</v>
      </c>
      <c r="E7" s="3" t="s">
        <v>349</v>
      </c>
      <c r="F7" s="114">
        <v>5</v>
      </c>
      <c r="G7" s="115" t="s">
        <v>352</v>
      </c>
      <c r="H7" s="115" t="s">
        <v>14</v>
      </c>
      <c r="I7" s="115" t="s">
        <v>186</v>
      </c>
      <c r="J7" s="115" t="s">
        <v>196</v>
      </c>
      <c r="K7" s="115" t="s">
        <v>37</v>
      </c>
      <c r="L7" s="115" t="s">
        <v>204</v>
      </c>
      <c r="R7" s="1">
        <v>1</v>
      </c>
      <c r="V7" s="1">
        <f>SUM(M7:T7)</f>
        <v>1</v>
      </c>
      <c r="W7" s="1">
        <f>V7</f>
        <v>1</v>
      </c>
    </row>
    <row r="8" spans="1:23" s="18" customFormat="1">
      <c r="A8" s="120"/>
      <c r="B8" s="284" t="s">
        <v>339</v>
      </c>
      <c r="C8" s="285"/>
      <c r="D8" s="285"/>
      <c r="E8" s="286"/>
      <c r="F8" s="113">
        <f>SUM(F5:F7)</f>
        <v>19</v>
      </c>
      <c r="G8" s="113"/>
      <c r="H8" s="17" t="s">
        <v>285</v>
      </c>
      <c r="I8" s="17" t="s">
        <v>285</v>
      </c>
      <c r="J8" s="17" t="s">
        <v>285</v>
      </c>
      <c r="K8" s="113">
        <f>SUM(K5:K7)</f>
        <v>0</v>
      </c>
      <c r="L8" s="58"/>
      <c r="M8" s="18">
        <f t="shared" ref="M8:T8" si="0">SUM(M5:M7)</f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3</v>
      </c>
      <c r="S8" s="18">
        <f t="shared" si="0"/>
        <v>0</v>
      </c>
      <c r="T8" s="18">
        <f t="shared" si="0"/>
        <v>0</v>
      </c>
      <c r="U8" s="18">
        <f>SUM(M8:T8)</f>
        <v>3</v>
      </c>
      <c r="V8" s="106">
        <f>SUM(V5:V7)</f>
        <v>3</v>
      </c>
      <c r="W8" s="1"/>
    </row>
    <row r="9" spans="1:23" s="1" customFormat="1" ht="30">
      <c r="A9" s="310">
        <f>A7+1</f>
        <v>4</v>
      </c>
      <c r="B9" s="296" t="s">
        <v>338</v>
      </c>
      <c r="C9" s="118">
        <v>29</v>
      </c>
      <c r="D9" s="3">
        <v>41687</v>
      </c>
      <c r="E9" s="118" t="s">
        <v>353</v>
      </c>
      <c r="F9" s="118">
        <v>20</v>
      </c>
      <c r="G9" s="296" t="s">
        <v>356</v>
      </c>
      <c r="H9" s="296" t="s">
        <v>14</v>
      </c>
      <c r="I9" s="296" t="s">
        <v>15</v>
      </c>
      <c r="J9" s="296" t="s">
        <v>196</v>
      </c>
      <c r="K9" s="296" t="s">
        <v>37</v>
      </c>
      <c r="L9" s="296" t="s">
        <v>108</v>
      </c>
      <c r="M9" s="1">
        <v>1</v>
      </c>
      <c r="V9" s="1">
        <f>SUM(M9:T9)</f>
        <v>1</v>
      </c>
      <c r="W9" s="1">
        <f>V9</f>
        <v>1</v>
      </c>
    </row>
    <row r="10" spans="1:23" s="1" customFormat="1" ht="30">
      <c r="A10" s="295"/>
      <c r="B10" s="295"/>
      <c r="C10" s="118">
        <v>33</v>
      </c>
      <c r="D10" s="3">
        <v>41716</v>
      </c>
      <c r="E10" s="118" t="s">
        <v>355</v>
      </c>
      <c r="F10" s="118">
        <v>20</v>
      </c>
      <c r="G10" s="295"/>
      <c r="H10" s="295"/>
      <c r="I10" s="295"/>
      <c r="J10" s="295"/>
      <c r="K10" s="295"/>
      <c r="L10" s="295"/>
    </row>
    <row r="11" spans="1:23" s="1" customFormat="1" ht="30">
      <c r="A11" s="310">
        <f>A9+1</f>
        <v>5</v>
      </c>
      <c r="B11" s="296" t="s">
        <v>244</v>
      </c>
      <c r="C11" s="118">
        <v>32</v>
      </c>
      <c r="D11" s="3">
        <v>41716</v>
      </c>
      <c r="E11" s="118" t="s">
        <v>354</v>
      </c>
      <c r="F11" s="118">
        <v>20</v>
      </c>
      <c r="G11" s="296" t="s">
        <v>356</v>
      </c>
      <c r="H11" s="296" t="s">
        <v>14</v>
      </c>
      <c r="I11" s="296" t="s">
        <v>186</v>
      </c>
      <c r="J11" s="302" t="s">
        <v>367</v>
      </c>
      <c r="K11" s="328">
        <v>100000</v>
      </c>
      <c r="L11" s="118" t="s">
        <v>107</v>
      </c>
      <c r="N11" s="1">
        <v>1</v>
      </c>
      <c r="V11" s="1">
        <f>SUM(M11:T11)</f>
        <v>1</v>
      </c>
      <c r="W11" s="1">
        <f>V11</f>
        <v>1</v>
      </c>
    </row>
    <row r="12" spans="1:23" s="1" customFormat="1" ht="30">
      <c r="A12" s="312"/>
      <c r="B12" s="297"/>
      <c r="C12" s="115">
        <v>42</v>
      </c>
      <c r="D12" s="3">
        <v>41733</v>
      </c>
      <c r="E12" s="115" t="s">
        <v>366</v>
      </c>
      <c r="F12" s="115">
        <v>20</v>
      </c>
      <c r="G12" s="297"/>
      <c r="H12" s="297"/>
      <c r="I12" s="297"/>
      <c r="J12" s="304"/>
      <c r="K12" s="329"/>
      <c r="L12" s="122" t="s">
        <v>374</v>
      </c>
      <c r="O12" s="1">
        <v>1</v>
      </c>
      <c r="P12" s="1">
        <v>1</v>
      </c>
      <c r="V12" s="1">
        <f>SUM(M12:T12)</f>
        <v>2</v>
      </c>
      <c r="W12" s="1">
        <f>V12</f>
        <v>2</v>
      </c>
    </row>
    <row r="13" spans="1:23" s="1" customFormat="1" ht="30">
      <c r="A13" s="310">
        <v>6</v>
      </c>
      <c r="B13" s="296" t="s">
        <v>144</v>
      </c>
      <c r="C13" s="122">
        <v>44</v>
      </c>
      <c r="D13" s="3">
        <v>41751</v>
      </c>
      <c r="E13" s="122" t="s">
        <v>368</v>
      </c>
      <c r="F13" s="122">
        <v>20</v>
      </c>
      <c r="G13" s="296" t="s">
        <v>356</v>
      </c>
      <c r="H13" s="296" t="s">
        <v>14</v>
      </c>
      <c r="I13" s="296" t="s">
        <v>186</v>
      </c>
      <c r="J13" s="296" t="s">
        <v>196</v>
      </c>
      <c r="K13" s="328" t="s">
        <v>37</v>
      </c>
      <c r="L13" s="122" t="s">
        <v>108</v>
      </c>
      <c r="M13" s="1">
        <v>1</v>
      </c>
      <c r="V13" s="1">
        <f>SUM(M13:T13)</f>
        <v>1</v>
      </c>
      <c r="W13" s="1">
        <f>V13</f>
        <v>1</v>
      </c>
    </row>
    <row r="14" spans="1:23" s="1" customFormat="1" ht="30">
      <c r="A14" s="312"/>
      <c r="B14" s="297"/>
      <c r="C14" s="122">
        <v>120</v>
      </c>
      <c r="D14" s="3" t="s">
        <v>369</v>
      </c>
      <c r="E14" s="122" t="s">
        <v>370</v>
      </c>
      <c r="F14" s="122">
        <v>20</v>
      </c>
      <c r="G14" s="297"/>
      <c r="H14" s="297"/>
      <c r="I14" s="297"/>
      <c r="J14" s="295"/>
      <c r="K14" s="329"/>
      <c r="L14" s="122" t="s">
        <v>107</v>
      </c>
      <c r="N14" s="1">
        <v>1</v>
      </c>
      <c r="V14" s="1">
        <f>SUM(M14:T14)</f>
        <v>1</v>
      </c>
      <c r="W14" s="1">
        <f>V14</f>
        <v>1</v>
      </c>
    </row>
    <row r="15" spans="1:23" s="18" customFormat="1">
      <c r="A15" s="121"/>
      <c r="B15" s="284" t="s">
        <v>342</v>
      </c>
      <c r="C15" s="285"/>
      <c r="D15" s="285"/>
      <c r="E15" s="286"/>
      <c r="F15" s="113">
        <f>SUM(F9:F14)</f>
        <v>120</v>
      </c>
      <c r="G15" s="113"/>
      <c r="H15" s="17" t="s">
        <v>285</v>
      </c>
      <c r="I15" s="17" t="s">
        <v>371</v>
      </c>
      <c r="J15" s="17" t="s">
        <v>371</v>
      </c>
      <c r="K15" s="125">
        <f>SUM(K9:K14)</f>
        <v>100000</v>
      </c>
      <c r="L15" s="58"/>
      <c r="M15" s="18">
        <f t="shared" ref="M15:T15" si="1">SUM(M9:M14)</f>
        <v>2</v>
      </c>
      <c r="N15" s="18">
        <f t="shared" si="1"/>
        <v>2</v>
      </c>
      <c r="O15" s="18">
        <f t="shared" si="1"/>
        <v>1</v>
      </c>
      <c r="P15" s="18">
        <f t="shared" si="1"/>
        <v>1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>SUM(M15:T15)</f>
        <v>6</v>
      </c>
      <c r="V15" s="107">
        <f>SUM(V9:V14)</f>
        <v>6</v>
      </c>
    </row>
    <row r="16" spans="1:23" s="18" customFormat="1">
      <c r="A16" s="121"/>
      <c r="B16" s="284" t="s">
        <v>343</v>
      </c>
      <c r="C16" s="285"/>
      <c r="D16" s="285"/>
      <c r="E16" s="286"/>
      <c r="F16" s="113">
        <f>SUM(F15,F8)</f>
        <v>139</v>
      </c>
      <c r="G16" s="113"/>
      <c r="H16" s="17" t="s">
        <v>173</v>
      </c>
      <c r="I16" s="17" t="s">
        <v>372</v>
      </c>
      <c r="J16" s="17" t="s">
        <v>372</v>
      </c>
      <c r="K16" s="125">
        <f>SUM(K8,K15)</f>
        <v>100000</v>
      </c>
      <c r="L16" s="58"/>
      <c r="M16" s="18">
        <f t="shared" ref="M16:T16" si="2">SUM(M15,M8)</f>
        <v>2</v>
      </c>
      <c r="N16" s="18">
        <f t="shared" si="2"/>
        <v>2</v>
      </c>
      <c r="O16" s="18">
        <f t="shared" si="2"/>
        <v>1</v>
      </c>
      <c r="P16" s="18">
        <f t="shared" si="2"/>
        <v>1</v>
      </c>
      <c r="Q16" s="18">
        <f t="shared" si="2"/>
        <v>0</v>
      </c>
      <c r="R16" s="18">
        <f t="shared" si="2"/>
        <v>3</v>
      </c>
      <c r="S16" s="18">
        <f t="shared" si="2"/>
        <v>0</v>
      </c>
      <c r="T16" s="18">
        <f t="shared" si="2"/>
        <v>0</v>
      </c>
      <c r="U16" s="18">
        <f>SUM(M16:T16)</f>
        <v>9</v>
      </c>
      <c r="W16" s="107">
        <f>SUM(W5:W15)</f>
        <v>9</v>
      </c>
    </row>
    <row r="17" spans="1:23" s="18" customFormat="1">
      <c r="A17" s="121"/>
      <c r="B17" s="333"/>
      <c r="C17" s="334"/>
      <c r="D17" s="334"/>
      <c r="E17" s="335"/>
      <c r="F17" s="115"/>
      <c r="G17" s="115"/>
      <c r="H17" s="8"/>
      <c r="I17" s="8"/>
      <c r="J17" s="8"/>
      <c r="K17" s="124"/>
      <c r="L17" s="115"/>
      <c r="M17" s="98"/>
      <c r="N17" s="98"/>
      <c r="O17" s="98"/>
      <c r="P17" s="98"/>
      <c r="Q17" s="98"/>
      <c r="R17" s="98"/>
      <c r="S17" s="98"/>
      <c r="T17" s="98"/>
      <c r="U17" s="98"/>
      <c r="V17" s="1">
        <f>SUM(M17:T17)</f>
        <v>0</v>
      </c>
      <c r="W17" s="98">
        <f>V17</f>
        <v>0</v>
      </c>
    </row>
    <row r="18" spans="1:23" s="1" customFormat="1" ht="15" customHeight="1">
      <c r="A18" s="121"/>
      <c r="B18" s="330" t="s">
        <v>344</v>
      </c>
      <c r="C18" s="331"/>
      <c r="D18" s="331"/>
      <c r="E18" s="332"/>
      <c r="F18" s="113">
        <f>SUM(F17:F17)</f>
        <v>0</v>
      </c>
      <c r="G18" s="115"/>
      <c r="H18" s="17" t="s">
        <v>385</v>
      </c>
      <c r="I18" s="17" t="s">
        <v>385</v>
      </c>
      <c r="J18" s="113" t="s">
        <v>385</v>
      </c>
      <c r="K18" s="125">
        <f>SUM(K17)</f>
        <v>0</v>
      </c>
      <c r="L18" s="115"/>
      <c r="M18" s="18">
        <f t="shared" ref="M18:T18" si="3">SUM(M17:M17)</f>
        <v>0</v>
      </c>
      <c r="N18" s="18">
        <f t="shared" si="3"/>
        <v>0</v>
      </c>
      <c r="O18" s="18">
        <f t="shared" si="3"/>
        <v>0</v>
      </c>
      <c r="P18" s="18">
        <f t="shared" si="3"/>
        <v>0</v>
      </c>
      <c r="Q18" s="18">
        <f t="shared" si="3"/>
        <v>0</v>
      </c>
      <c r="R18" s="18">
        <f t="shared" si="3"/>
        <v>0</v>
      </c>
      <c r="S18" s="18">
        <f t="shared" si="3"/>
        <v>0</v>
      </c>
      <c r="T18" s="18">
        <f t="shared" si="3"/>
        <v>0</v>
      </c>
      <c r="U18" s="18">
        <f>SUM(M18:T18)</f>
        <v>0</v>
      </c>
      <c r="V18" s="107">
        <f>SUM(V17:V17)</f>
        <v>0</v>
      </c>
      <c r="W18" s="18"/>
    </row>
    <row r="19" spans="1:23" s="1" customFormat="1" ht="15" customHeight="1">
      <c r="A19" s="121"/>
      <c r="B19" s="284" t="s">
        <v>345</v>
      </c>
      <c r="C19" s="285"/>
      <c r="D19" s="285"/>
      <c r="E19" s="286"/>
      <c r="F19" s="113">
        <f>SUM(F18,F16)</f>
        <v>139</v>
      </c>
      <c r="G19" s="113"/>
      <c r="H19" s="17" t="s">
        <v>173</v>
      </c>
      <c r="I19" s="17" t="s">
        <v>372</v>
      </c>
      <c r="J19" s="17" t="s">
        <v>372</v>
      </c>
      <c r="K19" s="125">
        <f>SUM(K18,K16)</f>
        <v>100000</v>
      </c>
      <c r="L19" s="115"/>
      <c r="M19" s="18">
        <f t="shared" ref="M19:T19" si="4">SUM(M16,M18)</f>
        <v>2</v>
      </c>
      <c r="N19" s="18">
        <f t="shared" si="4"/>
        <v>2</v>
      </c>
      <c r="O19" s="18">
        <f t="shared" si="4"/>
        <v>1</v>
      </c>
      <c r="P19" s="18">
        <f t="shared" si="4"/>
        <v>1</v>
      </c>
      <c r="Q19" s="18">
        <f t="shared" si="4"/>
        <v>0</v>
      </c>
      <c r="R19" s="18">
        <f t="shared" si="4"/>
        <v>3</v>
      </c>
      <c r="S19" s="18">
        <f t="shared" si="4"/>
        <v>0</v>
      </c>
      <c r="T19" s="18">
        <f t="shared" si="4"/>
        <v>0</v>
      </c>
      <c r="U19" s="18">
        <f>SUM(M19:T19)</f>
        <v>9</v>
      </c>
      <c r="V19" s="18"/>
      <c r="W19" s="107">
        <f>SUM(W16:W18)</f>
        <v>9</v>
      </c>
    </row>
    <row r="20" spans="1:23" s="18" customFormat="1" ht="16.5" customHeight="1">
      <c r="A20" s="296">
        <v>7</v>
      </c>
      <c r="B20" s="336" t="s">
        <v>109</v>
      </c>
      <c r="C20" s="340">
        <v>129</v>
      </c>
      <c r="D20" s="342">
        <v>41859</v>
      </c>
      <c r="E20" s="344" t="s">
        <v>382</v>
      </c>
      <c r="F20" s="296">
        <v>20</v>
      </c>
      <c r="G20" s="296" t="s">
        <v>356</v>
      </c>
      <c r="H20" s="296" t="s">
        <v>14</v>
      </c>
      <c r="I20" s="296" t="s">
        <v>15</v>
      </c>
      <c r="J20" s="302" t="s">
        <v>398</v>
      </c>
      <c r="K20" s="328" t="s">
        <v>37</v>
      </c>
      <c r="L20" s="135" t="s">
        <v>108</v>
      </c>
      <c r="M20" s="98">
        <v>1</v>
      </c>
      <c r="N20" s="98"/>
      <c r="O20" s="98"/>
      <c r="P20" s="98"/>
      <c r="Q20" s="98"/>
      <c r="R20" s="98"/>
      <c r="S20" s="98"/>
      <c r="T20" s="98"/>
      <c r="U20" s="98"/>
      <c r="V20" s="98">
        <f>SUM(M20:T20)</f>
        <v>1</v>
      </c>
      <c r="W20" s="98">
        <f>V20</f>
        <v>1</v>
      </c>
    </row>
    <row r="21" spans="1:23" s="18" customFormat="1" ht="15" customHeight="1">
      <c r="A21" s="305"/>
      <c r="B21" s="337"/>
      <c r="C21" s="341"/>
      <c r="D21" s="343"/>
      <c r="E21" s="345"/>
      <c r="F21" s="297"/>
      <c r="G21" s="305"/>
      <c r="H21" s="305"/>
      <c r="I21" s="305"/>
      <c r="J21" s="303"/>
      <c r="K21" s="339"/>
      <c r="L21" s="135" t="s">
        <v>107</v>
      </c>
      <c r="M21" s="98"/>
      <c r="N21" s="98">
        <v>1</v>
      </c>
      <c r="O21" s="98"/>
      <c r="P21" s="98"/>
      <c r="Q21" s="98"/>
      <c r="R21" s="98"/>
      <c r="S21" s="98"/>
      <c r="T21" s="98"/>
      <c r="U21" s="98"/>
      <c r="V21" s="98">
        <f>SUM(M21:T21)</f>
        <v>1</v>
      </c>
      <c r="W21" s="98">
        <f>V21</f>
        <v>1</v>
      </c>
    </row>
    <row r="22" spans="1:23" s="18" customFormat="1" ht="64.5" customHeight="1">
      <c r="A22" s="297"/>
      <c r="B22" s="338"/>
      <c r="C22" s="93">
        <v>134</v>
      </c>
      <c r="D22" s="97">
        <v>41908</v>
      </c>
      <c r="E22" s="117" t="s">
        <v>388</v>
      </c>
      <c r="F22" s="115">
        <v>10</v>
      </c>
      <c r="G22" s="297"/>
      <c r="H22" s="295"/>
      <c r="I22" s="295"/>
      <c r="J22" s="304"/>
      <c r="K22" s="329"/>
      <c r="L22" s="115" t="s">
        <v>374</v>
      </c>
      <c r="M22" s="98"/>
      <c r="N22" s="98"/>
      <c r="O22" s="98">
        <v>1</v>
      </c>
      <c r="P22" s="98">
        <v>1</v>
      </c>
      <c r="Q22" s="98"/>
      <c r="R22" s="98"/>
      <c r="S22" s="98"/>
      <c r="T22" s="98"/>
      <c r="U22" s="98"/>
      <c r="V22" s="98">
        <f>SUM(M22:T22)</f>
        <v>2</v>
      </c>
      <c r="W22" s="98">
        <f>V22</f>
        <v>2</v>
      </c>
    </row>
    <row r="23" spans="1:23" s="18" customFormat="1" ht="60" customHeight="1">
      <c r="A23" s="317">
        <v>8</v>
      </c>
      <c r="B23" s="346" t="s">
        <v>394</v>
      </c>
      <c r="C23" s="347">
        <v>141</v>
      </c>
      <c r="D23" s="348">
        <v>41914</v>
      </c>
      <c r="E23" s="349" t="s">
        <v>383</v>
      </c>
      <c r="F23" s="317">
        <v>20</v>
      </c>
      <c r="G23" s="317" t="s">
        <v>356</v>
      </c>
      <c r="H23" s="317" t="s">
        <v>14</v>
      </c>
      <c r="I23" s="317" t="s">
        <v>186</v>
      </c>
      <c r="J23" s="317" t="s">
        <v>399</v>
      </c>
      <c r="K23" s="317" t="s">
        <v>37</v>
      </c>
      <c r="L23" s="135" t="s">
        <v>107</v>
      </c>
      <c r="M23" s="98"/>
      <c r="N23" s="98">
        <v>1</v>
      </c>
      <c r="O23" s="98"/>
      <c r="P23" s="98"/>
      <c r="Q23" s="98"/>
      <c r="R23" s="98"/>
      <c r="S23" s="98"/>
      <c r="T23" s="98"/>
      <c r="U23" s="98"/>
      <c r="V23" s="98">
        <f>SUM(M23:T23)</f>
        <v>1</v>
      </c>
      <c r="W23" s="98">
        <f>V23</f>
        <v>1</v>
      </c>
    </row>
    <row r="24" spans="1:23" s="18" customFormat="1">
      <c r="A24" s="317"/>
      <c r="B24" s="346"/>
      <c r="C24" s="347"/>
      <c r="D24" s="348"/>
      <c r="E24" s="349"/>
      <c r="F24" s="317"/>
      <c r="G24" s="317"/>
      <c r="H24" s="317"/>
      <c r="I24" s="317"/>
      <c r="J24" s="317"/>
      <c r="K24" s="317"/>
      <c r="L24" s="135" t="s">
        <v>374</v>
      </c>
      <c r="M24" s="98"/>
      <c r="N24" s="98"/>
      <c r="O24" s="98">
        <v>1</v>
      </c>
      <c r="P24" s="98"/>
      <c r="Q24" s="98"/>
      <c r="R24" s="98"/>
      <c r="S24" s="98"/>
      <c r="T24" s="98"/>
      <c r="U24" s="98"/>
      <c r="V24" s="98">
        <f>SUM(M24:T24)</f>
        <v>1</v>
      </c>
      <c r="W24" s="98">
        <f>V24</f>
        <v>1</v>
      </c>
    </row>
    <row r="25" spans="1:23" s="1" customFormat="1" ht="15" customHeight="1">
      <c r="A25" s="115"/>
      <c r="B25" s="330" t="s">
        <v>340</v>
      </c>
      <c r="C25" s="331"/>
      <c r="D25" s="331"/>
      <c r="E25" s="332"/>
      <c r="F25" s="113">
        <f>SUM(F20:F23)</f>
        <v>50</v>
      </c>
      <c r="G25" s="115"/>
      <c r="H25" s="17" t="s">
        <v>321</v>
      </c>
      <c r="I25" s="17" t="s">
        <v>384</v>
      </c>
      <c r="J25" s="134" t="s">
        <v>392</v>
      </c>
      <c r="K25" s="124">
        <f>SUM(K20:K23)</f>
        <v>0</v>
      </c>
      <c r="L25" s="115"/>
      <c r="M25" s="18">
        <f t="shared" ref="M25:S25" si="5">SUM(M20:M24)</f>
        <v>1</v>
      </c>
      <c r="N25" s="18">
        <f t="shared" si="5"/>
        <v>2</v>
      </c>
      <c r="O25" s="18">
        <f t="shared" si="5"/>
        <v>2</v>
      </c>
      <c r="P25" s="18">
        <f t="shared" si="5"/>
        <v>1</v>
      </c>
      <c r="Q25" s="18">
        <f t="shared" si="5"/>
        <v>0</v>
      </c>
      <c r="R25" s="18">
        <f t="shared" si="5"/>
        <v>0</v>
      </c>
      <c r="S25" s="18">
        <f t="shared" si="5"/>
        <v>0</v>
      </c>
      <c r="T25" s="18">
        <f>SUM(T20:T24)</f>
        <v>0</v>
      </c>
      <c r="U25" s="18">
        <f>SUM(M25:T25)</f>
        <v>6</v>
      </c>
      <c r="V25" s="107">
        <f>SUM(V20:V24)</f>
        <v>6</v>
      </c>
      <c r="W25" s="18"/>
    </row>
    <row r="26" spans="1:23" s="18" customFormat="1">
      <c r="A26" s="113"/>
      <c r="B26" s="284" t="s">
        <v>341</v>
      </c>
      <c r="C26" s="285"/>
      <c r="D26" s="285"/>
      <c r="E26" s="286"/>
      <c r="F26" s="113">
        <f>SUM(F25,F18)</f>
        <v>50</v>
      </c>
      <c r="G26" s="113"/>
      <c r="H26" s="17" t="s">
        <v>321</v>
      </c>
      <c r="I26" s="17" t="s">
        <v>384</v>
      </c>
      <c r="J26" s="113" t="s">
        <v>392</v>
      </c>
      <c r="K26" s="125">
        <f>SUM(K25,K18)</f>
        <v>0</v>
      </c>
      <c r="L26" s="115"/>
      <c r="M26" s="18">
        <f t="shared" ref="M26:T26" si="6">SUM(M25,M18)</f>
        <v>1</v>
      </c>
      <c r="N26" s="18">
        <f t="shared" si="6"/>
        <v>2</v>
      </c>
      <c r="O26" s="18">
        <f t="shared" si="6"/>
        <v>2</v>
      </c>
      <c r="P26" s="18">
        <f t="shared" si="6"/>
        <v>1</v>
      </c>
      <c r="Q26" s="18">
        <f t="shared" si="6"/>
        <v>0</v>
      </c>
      <c r="R26" s="18">
        <f t="shared" si="6"/>
        <v>0</v>
      </c>
      <c r="S26" s="18">
        <f t="shared" si="6"/>
        <v>0</v>
      </c>
      <c r="T26" s="18">
        <f t="shared" si="6"/>
        <v>0</v>
      </c>
      <c r="U26" s="18">
        <f>SUM(M26:T26)</f>
        <v>6</v>
      </c>
      <c r="W26" s="107">
        <f>SUM(W19:W25)</f>
        <v>15</v>
      </c>
    </row>
    <row r="27" spans="1:23" s="19" customFormat="1">
      <c r="A27" s="113"/>
      <c r="B27" s="284" t="s">
        <v>346</v>
      </c>
      <c r="C27" s="285"/>
      <c r="D27" s="285"/>
      <c r="E27" s="286"/>
      <c r="F27" s="113">
        <f>SUM(F26,F16)</f>
        <v>189</v>
      </c>
      <c r="G27" s="113"/>
      <c r="H27" s="17" t="s">
        <v>387</v>
      </c>
      <c r="I27" s="17" t="s">
        <v>386</v>
      </c>
      <c r="J27" s="113" t="s">
        <v>393</v>
      </c>
      <c r="K27" s="125">
        <f>SUM(K26,K19)</f>
        <v>100000</v>
      </c>
      <c r="L27" s="115"/>
      <c r="M27" s="19">
        <f t="shared" ref="M27:T27" si="7">SUM(M26,M16)</f>
        <v>3</v>
      </c>
      <c r="N27" s="19">
        <f t="shared" si="7"/>
        <v>4</v>
      </c>
      <c r="O27" s="19">
        <f t="shared" si="7"/>
        <v>3</v>
      </c>
      <c r="P27" s="19">
        <f t="shared" si="7"/>
        <v>2</v>
      </c>
      <c r="Q27" s="19">
        <f t="shared" si="7"/>
        <v>0</v>
      </c>
      <c r="R27" s="19">
        <f t="shared" si="7"/>
        <v>3</v>
      </c>
      <c r="S27" s="19">
        <f t="shared" si="7"/>
        <v>0</v>
      </c>
      <c r="T27" s="19">
        <f t="shared" si="7"/>
        <v>0</v>
      </c>
      <c r="U27" s="18">
        <f>SUM(M27:T27)</f>
        <v>15</v>
      </c>
      <c r="V27" s="19">
        <f>SUM(V8,V15,V18,V25)</f>
        <v>15</v>
      </c>
    </row>
    <row r="29" spans="1:23">
      <c r="B29" s="10"/>
      <c r="C29" s="10"/>
      <c r="D29" s="116" t="s">
        <v>373</v>
      </c>
      <c r="E29" s="116" t="s">
        <v>296</v>
      </c>
      <c r="F29" s="116"/>
      <c r="G29" s="116">
        <v>2014</v>
      </c>
      <c r="H29" s="116" t="s">
        <v>296</v>
      </c>
      <c r="I29" s="116"/>
      <c r="L29" s="19" t="s">
        <v>309</v>
      </c>
    </row>
    <row r="30" spans="1:23" hidden="1">
      <c r="B30" s="10"/>
      <c r="C30" s="12" t="s">
        <v>69</v>
      </c>
      <c r="D30" s="10">
        <v>20469.099999999999</v>
      </c>
      <c r="E30" s="10">
        <f>249*11</f>
        <v>2739</v>
      </c>
      <c r="F30" s="10"/>
      <c r="G30" s="13">
        <f>D30/E30*F16</f>
        <v>1038.7750638919313</v>
      </c>
      <c r="H30" s="10">
        <f>249*11</f>
        <v>2739</v>
      </c>
      <c r="I30" s="10"/>
    </row>
    <row r="31" spans="1:23">
      <c r="B31" s="10"/>
      <c r="C31" s="12" t="s">
        <v>335</v>
      </c>
      <c r="D31" s="137">
        <v>13093.01287</v>
      </c>
      <c r="E31" s="39">
        <f>181*6</f>
        <v>1086</v>
      </c>
      <c r="F31" s="99">
        <f>D31/E31*F16</f>
        <v>1675.8091979097605</v>
      </c>
      <c r="G31" s="138">
        <f>26151.627+45</f>
        <v>26196.627</v>
      </c>
      <c r="H31" s="39">
        <v>2327</v>
      </c>
      <c r="I31" s="136">
        <f>G31/H31*F27</f>
        <v>2127.7019780833693</v>
      </c>
      <c r="L31" s="10"/>
      <c r="M31" s="10" t="s">
        <v>107</v>
      </c>
      <c r="N31" s="10" t="s">
        <v>108</v>
      </c>
      <c r="O31" s="10" t="s">
        <v>374</v>
      </c>
      <c r="P31" s="10" t="s">
        <v>301</v>
      </c>
      <c r="Q31" s="10" t="s">
        <v>204</v>
      </c>
      <c r="R31" s="10"/>
      <c r="S31" s="10"/>
    </row>
    <row r="32" spans="1:23">
      <c r="L32" s="10" t="s">
        <v>302</v>
      </c>
      <c r="M32" s="10">
        <f>SUMIF($L5:$L7,M31,$V5:$V7)</f>
        <v>0</v>
      </c>
      <c r="N32" s="10">
        <f>SUMIF($L5:$L7,N31,$V5:$V7)</f>
        <v>0</v>
      </c>
      <c r="O32" s="10">
        <f>SUMIF($L5:$L7,O31,$V5:$V7)</f>
        <v>0</v>
      </c>
      <c r="P32" s="10">
        <f>SUMIF($L5:$L7,P31,$V5:$V7)</f>
        <v>0</v>
      </c>
      <c r="Q32" s="10">
        <f>SUMIF($L5:$L7,Q31,$V5:$V7)</f>
        <v>3</v>
      </c>
      <c r="R32" s="10"/>
      <c r="S32" s="10">
        <f t="shared" ref="S32:S38" si="8">SUM(M32:R32)</f>
        <v>3</v>
      </c>
    </row>
    <row r="33" spans="12:19">
      <c r="L33" s="10" t="s">
        <v>303</v>
      </c>
      <c r="M33" s="10">
        <f>SUMIF($L9:$L14,M31,$V9:$V14)</f>
        <v>2</v>
      </c>
      <c r="N33" s="10">
        <f>SUMIF($L9:$L14,N31,$V9:$V14)</f>
        <v>2</v>
      </c>
      <c r="O33" s="10">
        <f>SUMIF($L9:$L14,O31,$V9:$V14)</f>
        <v>2</v>
      </c>
      <c r="P33" s="10">
        <f>SUMIF($L9:$L14,P31,$V9:$V14)</f>
        <v>0</v>
      </c>
      <c r="Q33" s="10">
        <f>SUMIF($L9:$L14,Q31,$V9:$V14)</f>
        <v>0</v>
      </c>
      <c r="R33" s="10"/>
      <c r="S33" s="10">
        <f t="shared" si="8"/>
        <v>6</v>
      </c>
    </row>
    <row r="34" spans="12:19">
      <c r="L34" s="110" t="s">
        <v>375</v>
      </c>
      <c r="M34" s="110">
        <f>SUM(M32:M33)</f>
        <v>2</v>
      </c>
      <c r="N34" s="110">
        <f>SUM(N32:N33)</f>
        <v>2</v>
      </c>
      <c r="O34" s="110">
        <f>SUM(O32:O33)</f>
        <v>2</v>
      </c>
      <c r="P34" s="110">
        <f>SUM(P32:P33)</f>
        <v>0</v>
      </c>
      <c r="Q34" s="110">
        <f>SUM(Q32:Q33)</f>
        <v>3</v>
      </c>
      <c r="R34" s="110"/>
      <c r="S34" s="110">
        <f t="shared" si="8"/>
        <v>9</v>
      </c>
    </row>
    <row r="35" spans="12:19">
      <c r="L35" s="10" t="s">
        <v>307</v>
      </c>
      <c r="M35" s="10">
        <f>SUMIF($L17:$L17,M31,$V17:$V17)</f>
        <v>0</v>
      </c>
      <c r="N35" s="10">
        <f>SUMIF($L17:$L17,N31,$V17:$V17)</f>
        <v>0</v>
      </c>
      <c r="O35" s="10">
        <f>SUMIF($L17:$L17,O31,$V17:$V17)</f>
        <v>0</v>
      </c>
      <c r="P35" s="10">
        <f>SUMIF($L17:$L17,P31,$V17:$V17)</f>
        <v>0</v>
      </c>
      <c r="Q35" s="10">
        <f>SUMIF($L17:$L17,Q31,$V17:$V17)</f>
        <v>0</v>
      </c>
      <c r="R35" s="10"/>
      <c r="S35" s="10">
        <f t="shared" si="8"/>
        <v>0</v>
      </c>
    </row>
    <row r="36" spans="12:19">
      <c r="L36" s="110" t="s">
        <v>376</v>
      </c>
      <c r="M36" s="110">
        <f>SUM(M34,M35)</f>
        <v>2</v>
      </c>
      <c r="N36" s="110">
        <f>SUM(N34,N35)</f>
        <v>2</v>
      </c>
      <c r="O36" s="110">
        <f>SUM(O34,O35)</f>
        <v>2</v>
      </c>
      <c r="P36" s="110">
        <f>SUM(P34,P35)</f>
        <v>0</v>
      </c>
      <c r="Q36" s="110">
        <f>SUM(Q34,Q35)</f>
        <v>3</v>
      </c>
      <c r="R36" s="110"/>
      <c r="S36" s="110">
        <f t="shared" si="8"/>
        <v>9</v>
      </c>
    </row>
    <row r="37" spans="12:19">
      <c r="L37" s="10" t="s">
        <v>308</v>
      </c>
      <c r="M37" s="10">
        <f>SUMIF($L20:$L24,M31,$V20:$V24)</f>
        <v>2</v>
      </c>
      <c r="N37" s="10">
        <f>SUMIF($L20:$L24,N31,$V20:$V24)</f>
        <v>1</v>
      </c>
      <c r="O37" s="10">
        <f>SUMIF($L20:$L24,O31,$V20:$V24)</f>
        <v>3</v>
      </c>
      <c r="P37" s="10">
        <f>SUMIF($L20:$L24,P31,$V20:$V24)</f>
        <v>0</v>
      </c>
      <c r="Q37" s="10">
        <f>SUMIF($L20:$L24,Q31,$V20:$V24)</f>
        <v>0</v>
      </c>
      <c r="R37" s="10"/>
      <c r="S37" s="10">
        <f t="shared" si="8"/>
        <v>6</v>
      </c>
    </row>
    <row r="38" spans="12:19">
      <c r="L38" s="110" t="s">
        <v>377</v>
      </c>
      <c r="M38" s="110">
        <f>SUM(M37,M36)</f>
        <v>4</v>
      </c>
      <c r="N38" s="110">
        <f>SUM(N37,N36)</f>
        <v>3</v>
      </c>
      <c r="O38" s="110">
        <f>SUM(O37,O36)</f>
        <v>5</v>
      </c>
      <c r="P38" s="110">
        <f>SUM(P37,P36)</f>
        <v>0</v>
      </c>
      <c r="Q38" s="110">
        <f>SUM(Q37,Q36)</f>
        <v>3</v>
      </c>
      <c r="R38" s="110"/>
      <c r="S38" s="110">
        <f t="shared" si="8"/>
        <v>15</v>
      </c>
    </row>
  </sheetData>
  <autoFilter ref="A3:L20">
    <filterColumn colId="2" showButton="0"/>
  </autoFilter>
  <mergeCells count="65">
    <mergeCell ref="I23:I24"/>
    <mergeCell ref="J23:J24"/>
    <mergeCell ref="K23:K24"/>
    <mergeCell ref="A23:A24"/>
    <mergeCell ref="B23:B24"/>
    <mergeCell ref="C23:C24"/>
    <mergeCell ref="D23:D24"/>
    <mergeCell ref="E23:E24"/>
    <mergeCell ref="J13:J14"/>
    <mergeCell ref="A20:A22"/>
    <mergeCell ref="B20:B22"/>
    <mergeCell ref="J20:J22"/>
    <mergeCell ref="K20:K22"/>
    <mergeCell ref="I20:I22"/>
    <mergeCell ref="A13:A14"/>
    <mergeCell ref="B13:B14"/>
    <mergeCell ref="G13:G14"/>
    <mergeCell ref="H13:H14"/>
    <mergeCell ref="I13:I14"/>
    <mergeCell ref="C20:C21"/>
    <mergeCell ref="D20:D21"/>
    <mergeCell ref="E20:E21"/>
    <mergeCell ref="F20:F21"/>
    <mergeCell ref="B8:E8"/>
    <mergeCell ref="B26:E26"/>
    <mergeCell ref="B19:E19"/>
    <mergeCell ref="U3:W3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K13:K14"/>
    <mergeCell ref="B27:E27"/>
    <mergeCell ref="G20:G22"/>
    <mergeCell ref="H20:H22"/>
    <mergeCell ref="B25:E25"/>
    <mergeCell ref="B15:E15"/>
    <mergeCell ref="B16:E16"/>
    <mergeCell ref="B18:E18"/>
    <mergeCell ref="F23:F24"/>
    <mergeCell ref="G23:G24"/>
    <mergeCell ref="H23:H24"/>
    <mergeCell ref="B17:E17"/>
    <mergeCell ref="B9:B10"/>
    <mergeCell ref="G9:G10"/>
    <mergeCell ref="L9:L10"/>
    <mergeCell ref="A11:A12"/>
    <mergeCell ref="B11:B12"/>
    <mergeCell ref="G11:G12"/>
    <mergeCell ref="H11:H12"/>
    <mergeCell ref="I11:I12"/>
    <mergeCell ref="J11:J12"/>
    <mergeCell ref="K11:K12"/>
    <mergeCell ref="A9:A10"/>
    <mergeCell ref="J9:J10"/>
    <mergeCell ref="K9:K10"/>
    <mergeCell ref="H9:H10"/>
    <mergeCell ref="I9:I10"/>
  </mergeCells>
  <printOptions horizontalCentered="1"/>
  <pageMargins left="0.31496062992125984" right="0.19685039370078741" top="0.47244094488188981" bottom="0.23622047244094491" header="0.31496062992125984" footer="0.19685039370078741"/>
  <pageSetup paperSize="9" scale="56" orientation="landscape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opLeftCell="A25" workbookViewId="0">
      <selection activeCell="B39" sqref="B39"/>
    </sheetView>
  </sheetViews>
  <sheetFormatPr defaultRowHeight="15"/>
  <cols>
    <col min="1" max="1" width="5.140625" customWidth="1"/>
    <col min="2" max="2" width="28.85546875" customWidth="1"/>
    <col min="3" max="3" width="7.28515625" customWidth="1"/>
    <col min="4" max="4" width="11.7109375" customWidth="1"/>
    <col min="5" max="5" width="13.85546875" customWidth="1"/>
    <col min="6" max="6" width="13.28515625" customWidth="1"/>
    <col min="7" max="7" width="14.85546875" customWidth="1"/>
    <col min="8" max="8" width="14.28515625" customWidth="1"/>
    <col min="9" max="9" width="16.5703125" customWidth="1"/>
    <col min="10" max="10" width="39" customWidth="1"/>
    <col min="11" max="11" width="16.42578125" customWidth="1"/>
    <col min="12" max="12" width="19.7109375" customWidth="1"/>
    <col min="13" max="20" width="4" customWidth="1"/>
    <col min="21" max="25" width="5.7109375" customWidth="1"/>
  </cols>
  <sheetData>
    <row r="1" spans="1:25">
      <c r="A1" s="32" t="s">
        <v>184</v>
      </c>
    </row>
    <row r="2" spans="1:25" s="7" customFormat="1" ht="18.75">
      <c r="A2" s="44" t="s">
        <v>185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5" s="1" customFormat="1" ht="30" customHeight="1">
      <c r="A3" s="273" t="s">
        <v>8</v>
      </c>
      <c r="B3" s="273" t="s">
        <v>0</v>
      </c>
      <c r="C3" s="273" t="s">
        <v>1</v>
      </c>
      <c r="D3" s="273"/>
      <c r="E3" s="273" t="s">
        <v>4</v>
      </c>
      <c r="F3" s="276" t="s">
        <v>16</v>
      </c>
      <c r="G3" s="273" t="s">
        <v>5</v>
      </c>
      <c r="H3" s="273" t="s">
        <v>9</v>
      </c>
      <c r="I3" s="273" t="s">
        <v>10</v>
      </c>
      <c r="J3" s="273" t="s">
        <v>7</v>
      </c>
      <c r="K3" s="273" t="s">
        <v>6</v>
      </c>
      <c r="L3" s="278" t="s">
        <v>202</v>
      </c>
      <c r="M3" s="1" t="s">
        <v>175</v>
      </c>
      <c r="N3" s="1" t="s">
        <v>174</v>
      </c>
      <c r="O3" s="1" t="s">
        <v>267</v>
      </c>
      <c r="P3" s="1" t="s">
        <v>176</v>
      </c>
      <c r="Q3" s="1" t="s">
        <v>270</v>
      </c>
      <c r="R3" s="1" t="s">
        <v>268</v>
      </c>
      <c r="S3" s="1" t="s">
        <v>269</v>
      </c>
      <c r="T3" s="1" t="s">
        <v>271</v>
      </c>
      <c r="U3" s="283" t="s">
        <v>304</v>
      </c>
      <c r="V3" s="283"/>
      <c r="W3" s="283"/>
    </row>
    <row r="4" spans="1:25" s="1" customFormat="1" ht="30" customHeight="1">
      <c r="A4" s="273"/>
      <c r="B4" s="273"/>
      <c r="C4" s="45" t="s">
        <v>2</v>
      </c>
      <c r="D4" s="45" t="s">
        <v>3</v>
      </c>
      <c r="E4" s="273"/>
      <c r="F4" s="277"/>
      <c r="G4" s="273"/>
      <c r="H4" s="273"/>
      <c r="I4" s="273"/>
      <c r="J4" s="273"/>
      <c r="K4" s="273"/>
      <c r="L4" s="279"/>
      <c r="V4" s="1" t="s">
        <v>305</v>
      </c>
      <c r="W4" s="1" t="s">
        <v>306</v>
      </c>
    </row>
    <row r="5" spans="1:25" s="1" customFormat="1" ht="30" customHeight="1">
      <c r="A5" s="100">
        <v>1</v>
      </c>
      <c r="B5" s="64" t="s">
        <v>233</v>
      </c>
      <c r="C5" s="64">
        <v>177</v>
      </c>
      <c r="D5" s="3">
        <v>41264</v>
      </c>
      <c r="E5" s="3" t="s">
        <v>234</v>
      </c>
      <c r="F5" s="63">
        <f>7+7</f>
        <v>14</v>
      </c>
      <c r="G5" s="64" t="s">
        <v>236</v>
      </c>
      <c r="H5" s="64" t="s">
        <v>26</v>
      </c>
      <c r="I5" s="64" t="s">
        <v>15</v>
      </c>
      <c r="J5" s="64" t="s">
        <v>196</v>
      </c>
      <c r="K5" s="64" t="s">
        <v>37</v>
      </c>
      <c r="L5" s="64" t="s">
        <v>203</v>
      </c>
      <c r="T5" s="1">
        <v>1</v>
      </c>
      <c r="V5" s="1">
        <f>SUM(M5:T5)</f>
        <v>1</v>
      </c>
      <c r="W5" s="1">
        <f>V5</f>
        <v>1</v>
      </c>
    </row>
    <row r="6" spans="1:25" s="1" customFormat="1" ht="30" customHeight="1">
      <c r="A6" s="101">
        <f t="shared" ref="A6:A14" si="0">A5+1</f>
        <v>2</v>
      </c>
      <c r="B6" s="64" t="s">
        <v>237</v>
      </c>
      <c r="C6" s="64">
        <v>180</v>
      </c>
      <c r="D6" s="3">
        <v>41271</v>
      </c>
      <c r="E6" s="3" t="s">
        <v>238</v>
      </c>
      <c r="F6" s="63">
        <f>1+13</f>
        <v>14</v>
      </c>
      <c r="G6" s="64" t="s">
        <v>235</v>
      </c>
      <c r="H6" s="64" t="s">
        <v>26</v>
      </c>
      <c r="I6" s="64" t="s">
        <v>15</v>
      </c>
      <c r="J6" s="64" t="s">
        <v>196</v>
      </c>
      <c r="K6" s="64" t="s">
        <v>37</v>
      </c>
      <c r="L6" s="96" t="s">
        <v>203</v>
      </c>
      <c r="T6" s="1">
        <v>1</v>
      </c>
      <c r="V6" s="1">
        <f t="shared" ref="V6:V16" si="1">SUM(M6:T6)</f>
        <v>1</v>
      </c>
      <c r="W6" s="1">
        <f t="shared" ref="W6:W16" si="2">V6</f>
        <v>1</v>
      </c>
    </row>
    <row r="7" spans="1:25" s="1" customFormat="1" ht="30" customHeight="1">
      <c r="A7" s="100">
        <f t="shared" si="0"/>
        <v>3</v>
      </c>
      <c r="B7" s="57" t="s">
        <v>177</v>
      </c>
      <c r="C7" s="57">
        <v>1</v>
      </c>
      <c r="D7" s="3">
        <v>41283</v>
      </c>
      <c r="E7" s="3" t="s">
        <v>206</v>
      </c>
      <c r="F7" s="56">
        <v>12</v>
      </c>
      <c r="G7" s="57" t="s">
        <v>207</v>
      </c>
      <c r="H7" s="59" t="s">
        <v>26</v>
      </c>
      <c r="I7" s="59" t="s">
        <v>15</v>
      </c>
      <c r="J7" s="59" t="s">
        <v>196</v>
      </c>
      <c r="K7" s="59" t="s">
        <v>37</v>
      </c>
      <c r="L7" s="96" t="s">
        <v>203</v>
      </c>
      <c r="T7" s="1">
        <v>1</v>
      </c>
      <c r="V7" s="1">
        <f t="shared" si="1"/>
        <v>1</v>
      </c>
      <c r="W7" s="1">
        <f t="shared" si="2"/>
        <v>1</v>
      </c>
    </row>
    <row r="8" spans="1:25" s="1" customFormat="1" ht="30">
      <c r="A8" s="100">
        <f t="shared" si="0"/>
        <v>4</v>
      </c>
      <c r="B8" s="57" t="s">
        <v>197</v>
      </c>
      <c r="C8" s="46">
        <v>2</v>
      </c>
      <c r="D8" s="3">
        <v>41283</v>
      </c>
      <c r="E8" s="46" t="s">
        <v>205</v>
      </c>
      <c r="F8" s="46">
        <v>13</v>
      </c>
      <c r="G8" s="46" t="s">
        <v>198</v>
      </c>
      <c r="H8" s="46" t="s">
        <v>26</v>
      </c>
      <c r="I8" s="46" t="s">
        <v>15</v>
      </c>
      <c r="J8" s="46" t="s">
        <v>196</v>
      </c>
      <c r="K8" s="46" t="s">
        <v>37</v>
      </c>
      <c r="L8" s="96" t="s">
        <v>203</v>
      </c>
      <c r="T8" s="1">
        <v>1</v>
      </c>
      <c r="V8" s="1">
        <f t="shared" si="1"/>
        <v>1</v>
      </c>
      <c r="W8" s="1">
        <f t="shared" si="2"/>
        <v>1</v>
      </c>
    </row>
    <row r="9" spans="1:25" s="1" customFormat="1" ht="30">
      <c r="A9" s="100">
        <f t="shared" si="0"/>
        <v>5</v>
      </c>
      <c r="B9" s="57" t="s">
        <v>197</v>
      </c>
      <c r="C9" s="46">
        <v>5</v>
      </c>
      <c r="D9" s="3">
        <v>41297</v>
      </c>
      <c r="E9" s="46" t="s">
        <v>199</v>
      </c>
      <c r="F9" s="46">
        <v>18</v>
      </c>
      <c r="G9" s="46" t="s">
        <v>200</v>
      </c>
      <c r="H9" s="46" t="s">
        <v>26</v>
      </c>
      <c r="I9" s="57" t="s">
        <v>15</v>
      </c>
      <c r="J9" s="50" t="s">
        <v>196</v>
      </c>
      <c r="K9" s="46" t="s">
        <v>37</v>
      </c>
      <c r="L9" s="96" t="s">
        <v>203</v>
      </c>
      <c r="T9" s="1">
        <v>1</v>
      </c>
      <c r="V9" s="1">
        <f t="shared" si="1"/>
        <v>1</v>
      </c>
      <c r="W9" s="1">
        <f t="shared" si="2"/>
        <v>1</v>
      </c>
    </row>
    <row r="10" spans="1:25" s="1" customFormat="1" ht="30">
      <c r="A10" s="64">
        <f t="shared" si="0"/>
        <v>6</v>
      </c>
      <c r="B10" s="57" t="s">
        <v>208</v>
      </c>
      <c r="C10" s="50">
        <v>6</v>
      </c>
      <c r="D10" s="3">
        <v>41302</v>
      </c>
      <c r="E10" s="57" t="s">
        <v>232</v>
      </c>
      <c r="F10" s="57">
        <v>8</v>
      </c>
      <c r="G10" s="57" t="s">
        <v>209</v>
      </c>
      <c r="H10" s="57" t="s">
        <v>14</v>
      </c>
      <c r="I10" s="57" t="s">
        <v>186</v>
      </c>
      <c r="J10" s="57" t="s">
        <v>196</v>
      </c>
      <c r="K10" s="57" t="s">
        <v>37</v>
      </c>
      <c r="L10" s="57" t="s">
        <v>204</v>
      </c>
      <c r="R10" s="1">
        <v>1</v>
      </c>
      <c r="V10" s="1">
        <f t="shared" si="1"/>
        <v>1</v>
      </c>
      <c r="W10" s="1">
        <f t="shared" si="2"/>
        <v>1</v>
      </c>
    </row>
    <row r="11" spans="1:25" s="1" customFormat="1" ht="30">
      <c r="A11" s="64">
        <f t="shared" si="0"/>
        <v>7</v>
      </c>
      <c r="B11" s="57" t="s">
        <v>118</v>
      </c>
      <c r="C11" s="50">
        <v>10</v>
      </c>
      <c r="D11" s="3">
        <v>41316</v>
      </c>
      <c r="E11" s="50" t="s">
        <v>231</v>
      </c>
      <c r="F11" s="50">
        <v>7</v>
      </c>
      <c r="G11" s="50" t="s">
        <v>201</v>
      </c>
      <c r="H11" s="50" t="s">
        <v>14</v>
      </c>
      <c r="I11" s="50" t="s">
        <v>186</v>
      </c>
      <c r="J11" s="50" t="s">
        <v>196</v>
      </c>
      <c r="K11" s="57" t="s">
        <v>37</v>
      </c>
      <c r="L11" s="57" t="s">
        <v>204</v>
      </c>
      <c r="R11" s="1">
        <v>1</v>
      </c>
      <c r="V11" s="1">
        <f t="shared" si="1"/>
        <v>1</v>
      </c>
      <c r="W11" s="1">
        <f t="shared" si="2"/>
        <v>1</v>
      </c>
    </row>
    <row r="12" spans="1:25" s="1" customFormat="1" ht="30">
      <c r="A12" s="101">
        <f t="shared" si="0"/>
        <v>8</v>
      </c>
      <c r="B12" s="57" t="s">
        <v>229</v>
      </c>
      <c r="C12" s="57">
        <v>14</v>
      </c>
      <c r="D12" s="3">
        <v>41320</v>
      </c>
      <c r="E12" s="57" t="s">
        <v>230</v>
      </c>
      <c r="F12" s="57">
        <v>7</v>
      </c>
      <c r="G12" s="57" t="s">
        <v>210</v>
      </c>
      <c r="H12" s="57" t="s">
        <v>26</v>
      </c>
      <c r="I12" s="57" t="s">
        <v>15</v>
      </c>
      <c r="J12" s="50" t="s">
        <v>196</v>
      </c>
      <c r="K12" s="57" t="s">
        <v>37</v>
      </c>
      <c r="L12" s="96" t="s">
        <v>203</v>
      </c>
      <c r="T12" s="1">
        <v>1</v>
      </c>
      <c r="V12" s="1">
        <f t="shared" si="1"/>
        <v>1</v>
      </c>
      <c r="W12" s="1">
        <f t="shared" si="2"/>
        <v>1</v>
      </c>
      <c r="Y12" s="133"/>
    </row>
    <row r="13" spans="1:25" s="1" customFormat="1" ht="30">
      <c r="A13" s="64">
        <f t="shared" si="0"/>
        <v>9</v>
      </c>
      <c r="B13" s="57" t="s">
        <v>211</v>
      </c>
      <c r="C13" s="57">
        <v>21</v>
      </c>
      <c r="D13" s="3">
        <v>41334</v>
      </c>
      <c r="E13" s="57" t="s">
        <v>212</v>
      </c>
      <c r="F13" s="57">
        <v>20</v>
      </c>
      <c r="G13" s="57" t="s">
        <v>213</v>
      </c>
      <c r="H13" s="57" t="s">
        <v>14</v>
      </c>
      <c r="I13" s="57" t="s">
        <v>15</v>
      </c>
      <c r="J13" s="50" t="s">
        <v>196</v>
      </c>
      <c r="K13" s="57" t="s">
        <v>37</v>
      </c>
      <c r="L13" s="96" t="s">
        <v>203</v>
      </c>
      <c r="P13" s="1">
        <v>1</v>
      </c>
      <c r="V13" s="1">
        <f t="shared" si="1"/>
        <v>1</v>
      </c>
      <c r="W13" s="1">
        <f t="shared" si="2"/>
        <v>1</v>
      </c>
    </row>
    <row r="14" spans="1:25" s="1" customFormat="1" ht="30">
      <c r="A14" s="350">
        <f t="shared" si="0"/>
        <v>10</v>
      </c>
      <c r="B14" s="296" t="s">
        <v>214</v>
      </c>
      <c r="C14" s="57">
        <v>22</v>
      </c>
      <c r="D14" s="3">
        <v>41334</v>
      </c>
      <c r="E14" s="57" t="s">
        <v>216</v>
      </c>
      <c r="F14" s="296">
        <v>9</v>
      </c>
      <c r="G14" s="296" t="s">
        <v>215</v>
      </c>
      <c r="H14" s="296" t="s">
        <v>26</v>
      </c>
      <c r="I14" s="296" t="s">
        <v>15</v>
      </c>
      <c r="J14" s="296" t="s">
        <v>196</v>
      </c>
      <c r="K14" s="296" t="s">
        <v>37</v>
      </c>
      <c r="L14" s="96" t="s">
        <v>203</v>
      </c>
      <c r="T14" s="1">
        <v>1</v>
      </c>
      <c r="V14" s="1">
        <f t="shared" si="1"/>
        <v>1</v>
      </c>
      <c r="W14" s="1">
        <f t="shared" si="2"/>
        <v>1</v>
      </c>
    </row>
    <row r="15" spans="1:25" s="1" customFormat="1" ht="30">
      <c r="A15" s="351"/>
      <c r="B15" s="295"/>
      <c r="C15" s="57">
        <v>24</v>
      </c>
      <c r="D15" s="3">
        <v>41340</v>
      </c>
      <c r="E15" s="3" t="s">
        <v>228</v>
      </c>
      <c r="F15" s="297"/>
      <c r="G15" s="295"/>
      <c r="H15" s="295"/>
      <c r="I15" s="295"/>
      <c r="J15" s="295"/>
      <c r="K15" s="295"/>
      <c r="L15" s="96"/>
    </row>
    <row r="16" spans="1:25" s="1" customFormat="1" ht="30">
      <c r="A16" s="100">
        <f>A14+1</f>
        <v>11</v>
      </c>
      <c r="B16" s="57" t="s">
        <v>177</v>
      </c>
      <c r="C16" s="57">
        <v>25</v>
      </c>
      <c r="D16" s="3">
        <v>41340</v>
      </c>
      <c r="E16" s="57" t="s">
        <v>227</v>
      </c>
      <c r="F16" s="57">
        <v>9</v>
      </c>
      <c r="G16" s="57" t="s">
        <v>217</v>
      </c>
      <c r="H16" s="57" t="s">
        <v>26</v>
      </c>
      <c r="I16" s="57" t="s">
        <v>15</v>
      </c>
      <c r="J16" s="57" t="s">
        <v>196</v>
      </c>
      <c r="K16" s="57" t="s">
        <v>37</v>
      </c>
      <c r="L16" s="96" t="s">
        <v>203</v>
      </c>
      <c r="T16" s="1">
        <v>1</v>
      </c>
      <c r="V16" s="1">
        <f t="shared" si="1"/>
        <v>1</v>
      </c>
      <c r="W16" s="1">
        <f t="shared" si="2"/>
        <v>1</v>
      </c>
    </row>
    <row r="17" spans="1:23" s="18" customFormat="1">
      <c r="A17" s="60"/>
      <c r="B17" s="284" t="s">
        <v>219</v>
      </c>
      <c r="C17" s="285"/>
      <c r="D17" s="285"/>
      <c r="E17" s="286"/>
      <c r="F17" s="60">
        <f>SUM(F5:F16)</f>
        <v>131</v>
      </c>
      <c r="G17" s="60"/>
      <c r="H17" s="17" t="s">
        <v>240</v>
      </c>
      <c r="I17" s="17" t="s">
        <v>220</v>
      </c>
      <c r="J17" s="17" t="s">
        <v>148</v>
      </c>
      <c r="K17" s="60"/>
      <c r="L17" s="58"/>
      <c r="M17" s="18">
        <f>SUM(M5:M16)</f>
        <v>0</v>
      </c>
      <c r="N17" s="18">
        <f t="shared" ref="N17:T17" si="3">SUM(N5:N16)</f>
        <v>0</v>
      </c>
      <c r="O17" s="18">
        <f t="shared" si="3"/>
        <v>0</v>
      </c>
      <c r="P17" s="18">
        <f t="shared" si="3"/>
        <v>1</v>
      </c>
      <c r="Q17" s="18">
        <f t="shared" si="3"/>
        <v>0</v>
      </c>
      <c r="R17" s="18">
        <f t="shared" si="3"/>
        <v>2</v>
      </c>
      <c r="S17" s="18">
        <f t="shared" si="3"/>
        <v>0</v>
      </c>
      <c r="T17" s="18">
        <f t="shared" si="3"/>
        <v>8</v>
      </c>
      <c r="U17" s="18">
        <f>SUM(M17:T17)</f>
        <v>11</v>
      </c>
      <c r="V17" s="106">
        <f>SUM(V5:V16)</f>
        <v>11</v>
      </c>
      <c r="W17" s="1"/>
    </row>
    <row r="18" spans="1:23" s="1" customFormat="1" ht="30">
      <c r="A18" s="101">
        <f>A16+1</f>
        <v>12</v>
      </c>
      <c r="B18" s="57" t="s">
        <v>229</v>
      </c>
      <c r="C18" s="57">
        <v>30</v>
      </c>
      <c r="D18" s="3">
        <v>41359</v>
      </c>
      <c r="E18" s="57" t="s">
        <v>226</v>
      </c>
      <c r="F18" s="57">
        <v>11</v>
      </c>
      <c r="G18" s="57" t="s">
        <v>218</v>
      </c>
      <c r="H18" s="57" t="s">
        <v>26</v>
      </c>
      <c r="I18" s="57" t="s">
        <v>15</v>
      </c>
      <c r="J18" s="64" t="s">
        <v>196</v>
      </c>
      <c r="K18" s="64" t="s">
        <v>37</v>
      </c>
      <c r="L18" s="57" t="s">
        <v>203</v>
      </c>
      <c r="T18" s="1">
        <v>1</v>
      </c>
      <c r="V18" s="1">
        <f t="shared" ref="V18:V29" si="4">SUM(M18:T18)</f>
        <v>1</v>
      </c>
      <c r="W18" s="1">
        <f t="shared" ref="W18:W29" si="5">V18</f>
        <v>1</v>
      </c>
    </row>
    <row r="19" spans="1:23" s="1" customFormat="1" ht="30">
      <c r="A19" s="100">
        <f>A18+1</f>
        <v>13</v>
      </c>
      <c r="B19" s="57" t="s">
        <v>197</v>
      </c>
      <c r="C19" s="57">
        <v>31</v>
      </c>
      <c r="D19" s="3">
        <v>41360</v>
      </c>
      <c r="E19" s="57" t="s">
        <v>225</v>
      </c>
      <c r="F19" s="57">
        <v>12</v>
      </c>
      <c r="G19" s="61" t="s">
        <v>218</v>
      </c>
      <c r="H19" s="61" t="s">
        <v>26</v>
      </c>
      <c r="I19" s="61" t="s">
        <v>15</v>
      </c>
      <c r="J19" s="64" t="s">
        <v>196</v>
      </c>
      <c r="K19" s="64" t="s">
        <v>37</v>
      </c>
      <c r="L19" s="61" t="s">
        <v>203</v>
      </c>
      <c r="T19" s="1">
        <v>1</v>
      </c>
      <c r="V19" s="1">
        <f t="shared" si="4"/>
        <v>1</v>
      </c>
      <c r="W19" s="1">
        <f t="shared" si="5"/>
        <v>1</v>
      </c>
    </row>
    <row r="20" spans="1:23" s="1" customFormat="1" ht="30">
      <c r="A20" s="100">
        <f t="shared" ref="A20:A29" si="6">A19+1</f>
        <v>14</v>
      </c>
      <c r="B20" s="64" t="s">
        <v>197</v>
      </c>
      <c r="C20" s="64">
        <v>33</v>
      </c>
      <c r="D20" s="3">
        <v>41365</v>
      </c>
      <c r="E20" s="64" t="s">
        <v>224</v>
      </c>
      <c r="F20" s="64">
        <v>6</v>
      </c>
      <c r="G20" s="64" t="s">
        <v>223</v>
      </c>
      <c r="H20" s="64" t="s">
        <v>26</v>
      </c>
      <c r="I20" s="64" t="s">
        <v>15</v>
      </c>
      <c r="J20" s="64" t="s">
        <v>196</v>
      </c>
      <c r="K20" s="64" t="s">
        <v>37</v>
      </c>
      <c r="L20" s="64" t="s">
        <v>203</v>
      </c>
      <c r="T20" s="1">
        <v>1</v>
      </c>
      <c r="V20" s="1">
        <f t="shared" si="4"/>
        <v>1</v>
      </c>
      <c r="W20" s="1">
        <f t="shared" si="5"/>
        <v>1</v>
      </c>
    </row>
    <row r="21" spans="1:23" s="1" customFormat="1" ht="30">
      <c r="A21" s="65">
        <f t="shared" si="6"/>
        <v>15</v>
      </c>
      <c r="B21" s="64" t="s">
        <v>241</v>
      </c>
      <c r="C21" s="64">
        <v>35</v>
      </c>
      <c r="D21" s="3">
        <v>41365</v>
      </c>
      <c r="E21" s="64" t="s">
        <v>242</v>
      </c>
      <c r="F21" s="64">
        <v>18</v>
      </c>
      <c r="G21" s="64" t="s">
        <v>213</v>
      </c>
      <c r="H21" s="64" t="s">
        <v>14</v>
      </c>
      <c r="I21" s="64" t="s">
        <v>15</v>
      </c>
      <c r="J21" s="64" t="s">
        <v>196</v>
      </c>
      <c r="K21" s="112" t="s">
        <v>37</v>
      </c>
      <c r="L21" s="64" t="s">
        <v>107</v>
      </c>
      <c r="N21" s="1">
        <v>1</v>
      </c>
      <c r="V21" s="1">
        <f t="shared" si="4"/>
        <v>1</v>
      </c>
      <c r="W21" s="1">
        <f t="shared" si="5"/>
        <v>1</v>
      </c>
    </row>
    <row r="22" spans="1:23" s="1" customFormat="1" ht="30">
      <c r="A22" s="65">
        <f t="shared" si="6"/>
        <v>16</v>
      </c>
      <c r="B22" s="64" t="s">
        <v>90</v>
      </c>
      <c r="C22" s="64">
        <v>36</v>
      </c>
      <c r="D22" s="3">
        <v>41367</v>
      </c>
      <c r="E22" s="64" t="s">
        <v>221</v>
      </c>
      <c r="F22" s="64">
        <v>20</v>
      </c>
      <c r="G22" s="64" t="s">
        <v>222</v>
      </c>
      <c r="H22" s="64" t="s">
        <v>14</v>
      </c>
      <c r="I22" s="64" t="s">
        <v>18</v>
      </c>
      <c r="J22" s="57" t="s">
        <v>196</v>
      </c>
      <c r="K22" s="112" t="s">
        <v>37</v>
      </c>
      <c r="L22" s="64" t="s">
        <v>107</v>
      </c>
      <c r="N22" s="1">
        <v>1</v>
      </c>
      <c r="V22" s="1">
        <f t="shared" si="4"/>
        <v>1</v>
      </c>
      <c r="W22" s="1">
        <f t="shared" si="5"/>
        <v>1</v>
      </c>
    </row>
    <row r="23" spans="1:23" s="1" customFormat="1" ht="30">
      <c r="A23" s="100">
        <f t="shared" si="6"/>
        <v>17</v>
      </c>
      <c r="B23" s="65" t="s">
        <v>233</v>
      </c>
      <c r="C23" s="65">
        <v>44</v>
      </c>
      <c r="D23" s="3">
        <v>41382</v>
      </c>
      <c r="E23" s="65" t="s">
        <v>246</v>
      </c>
      <c r="F23" s="65">
        <v>15</v>
      </c>
      <c r="G23" s="65" t="s">
        <v>247</v>
      </c>
      <c r="H23" s="65" t="s">
        <v>26</v>
      </c>
      <c r="I23" s="65" t="s">
        <v>15</v>
      </c>
      <c r="J23" s="65" t="s">
        <v>196</v>
      </c>
      <c r="K23" s="112" t="s">
        <v>37</v>
      </c>
      <c r="L23" s="65" t="s">
        <v>203</v>
      </c>
      <c r="T23" s="1">
        <v>1</v>
      </c>
      <c r="V23" s="1">
        <f t="shared" si="4"/>
        <v>1</v>
      </c>
      <c r="W23" s="1">
        <f t="shared" si="5"/>
        <v>1</v>
      </c>
    </row>
    <row r="24" spans="1:23" s="1" customFormat="1" ht="30">
      <c r="A24" s="296">
        <f t="shared" si="6"/>
        <v>18</v>
      </c>
      <c r="B24" s="296" t="s">
        <v>117</v>
      </c>
      <c r="C24" s="65">
        <v>45</v>
      </c>
      <c r="D24" s="3">
        <v>41389</v>
      </c>
      <c r="E24" s="65" t="s">
        <v>248</v>
      </c>
      <c r="F24" s="65">
        <v>20</v>
      </c>
      <c r="G24" s="65" t="s">
        <v>249</v>
      </c>
      <c r="H24" s="296" t="s">
        <v>14</v>
      </c>
      <c r="I24" s="296" t="s">
        <v>15</v>
      </c>
      <c r="J24" s="302" t="s">
        <v>196</v>
      </c>
      <c r="K24" s="296" t="s">
        <v>37</v>
      </c>
      <c r="L24" s="96" t="s">
        <v>107</v>
      </c>
      <c r="N24" s="1">
        <v>1</v>
      </c>
      <c r="V24" s="1">
        <f t="shared" si="4"/>
        <v>1</v>
      </c>
      <c r="W24" s="1">
        <f t="shared" si="5"/>
        <v>1</v>
      </c>
    </row>
    <row r="25" spans="1:23" s="1" customFormat="1" ht="30">
      <c r="A25" s="297"/>
      <c r="B25" s="297"/>
      <c r="C25" s="85">
        <v>131</v>
      </c>
      <c r="D25" s="3">
        <v>41428</v>
      </c>
      <c r="E25" s="85" t="s">
        <v>272</v>
      </c>
      <c r="F25" s="85">
        <v>20</v>
      </c>
      <c r="G25" s="85" t="s">
        <v>249</v>
      </c>
      <c r="H25" s="297"/>
      <c r="I25" s="297"/>
      <c r="J25" s="304"/>
      <c r="K25" s="297"/>
      <c r="L25" s="96" t="s">
        <v>203</v>
      </c>
      <c r="O25" s="1">
        <v>1</v>
      </c>
      <c r="P25" s="1">
        <v>1</v>
      </c>
      <c r="V25" s="1">
        <f t="shared" si="4"/>
        <v>2</v>
      </c>
      <c r="W25" s="1">
        <f t="shared" si="5"/>
        <v>2</v>
      </c>
    </row>
    <row r="26" spans="1:23" s="1" customFormat="1" ht="30">
      <c r="A26" s="100">
        <f>A24+1</f>
        <v>19</v>
      </c>
      <c r="B26" s="64" t="s">
        <v>261</v>
      </c>
      <c r="C26" s="64">
        <v>124</v>
      </c>
      <c r="D26" s="3">
        <v>41407</v>
      </c>
      <c r="E26" s="64" t="s">
        <v>262</v>
      </c>
      <c r="F26" s="64">
        <v>15</v>
      </c>
      <c r="G26" s="64" t="s">
        <v>263</v>
      </c>
      <c r="H26" s="64" t="s">
        <v>26</v>
      </c>
      <c r="I26" s="64" t="s">
        <v>15</v>
      </c>
      <c r="J26" s="64" t="s">
        <v>196</v>
      </c>
      <c r="K26" s="64" t="s">
        <v>37</v>
      </c>
      <c r="L26" s="64" t="s">
        <v>203</v>
      </c>
      <c r="T26" s="1">
        <v>1</v>
      </c>
      <c r="V26" s="1">
        <f t="shared" si="4"/>
        <v>1</v>
      </c>
      <c r="W26" s="1">
        <f t="shared" si="5"/>
        <v>1</v>
      </c>
    </row>
    <row r="27" spans="1:23" s="1" customFormat="1" ht="30">
      <c r="A27" s="100">
        <f t="shared" si="6"/>
        <v>20</v>
      </c>
      <c r="B27" s="67" t="s">
        <v>197</v>
      </c>
      <c r="C27" s="57">
        <v>128</v>
      </c>
      <c r="D27" s="3">
        <v>41418</v>
      </c>
      <c r="E27" s="57" t="s">
        <v>264</v>
      </c>
      <c r="F27" s="57">
        <v>19</v>
      </c>
      <c r="G27" s="57" t="s">
        <v>265</v>
      </c>
      <c r="H27" s="57" t="s">
        <v>26</v>
      </c>
      <c r="I27" s="67" t="s">
        <v>15</v>
      </c>
      <c r="J27" s="46" t="s">
        <v>196</v>
      </c>
      <c r="K27" s="112" t="s">
        <v>37</v>
      </c>
      <c r="L27" s="67" t="s">
        <v>203</v>
      </c>
      <c r="T27" s="1">
        <v>1</v>
      </c>
      <c r="V27" s="1">
        <f t="shared" si="4"/>
        <v>1</v>
      </c>
      <c r="W27" s="1">
        <f t="shared" si="5"/>
        <v>1</v>
      </c>
    </row>
    <row r="28" spans="1:23" s="1" customFormat="1" ht="30">
      <c r="A28" s="100">
        <f t="shared" si="6"/>
        <v>21</v>
      </c>
      <c r="B28" s="67" t="s">
        <v>197</v>
      </c>
      <c r="C28" s="67">
        <v>129</v>
      </c>
      <c r="D28" s="3">
        <v>41423</v>
      </c>
      <c r="E28" s="67" t="s">
        <v>266</v>
      </c>
      <c r="F28" s="67">
        <v>7</v>
      </c>
      <c r="G28" s="67" t="s">
        <v>263</v>
      </c>
      <c r="H28" s="67" t="s">
        <v>26</v>
      </c>
      <c r="I28" s="67" t="s">
        <v>15</v>
      </c>
      <c r="J28" s="67" t="s">
        <v>196</v>
      </c>
      <c r="K28" s="112" t="s">
        <v>37</v>
      </c>
      <c r="L28" s="67" t="s">
        <v>203</v>
      </c>
      <c r="T28" s="1">
        <v>1</v>
      </c>
      <c r="V28" s="1">
        <f t="shared" si="4"/>
        <v>1</v>
      </c>
      <c r="W28" s="1">
        <f t="shared" si="5"/>
        <v>1</v>
      </c>
    </row>
    <row r="29" spans="1:23" s="1" customFormat="1" ht="30">
      <c r="A29" s="100">
        <f t="shared" si="6"/>
        <v>22</v>
      </c>
      <c r="B29" s="85" t="s">
        <v>197</v>
      </c>
      <c r="C29" s="85">
        <v>132</v>
      </c>
      <c r="D29" s="3">
        <v>41432</v>
      </c>
      <c r="E29" s="85" t="s">
        <v>273</v>
      </c>
      <c r="F29" s="48">
        <v>19</v>
      </c>
      <c r="G29" s="85" t="s">
        <v>274</v>
      </c>
      <c r="H29" s="85" t="s">
        <v>26</v>
      </c>
      <c r="I29" s="85" t="s">
        <v>15</v>
      </c>
      <c r="J29" s="85" t="s">
        <v>196</v>
      </c>
      <c r="K29" s="112" t="s">
        <v>37</v>
      </c>
      <c r="L29" s="85" t="s">
        <v>203</v>
      </c>
      <c r="T29" s="1">
        <v>1</v>
      </c>
      <c r="V29" s="1">
        <f t="shared" si="4"/>
        <v>1</v>
      </c>
      <c r="W29" s="1">
        <f t="shared" si="5"/>
        <v>1</v>
      </c>
    </row>
    <row r="30" spans="1:23" s="18" customFormat="1">
      <c r="A30" s="62"/>
      <c r="B30" s="284" t="s">
        <v>239</v>
      </c>
      <c r="C30" s="285"/>
      <c r="D30" s="285"/>
      <c r="E30" s="286"/>
      <c r="F30" s="62">
        <f>SUM(F18:F29)</f>
        <v>182</v>
      </c>
      <c r="G30" s="62"/>
      <c r="H30" s="17" t="s">
        <v>240</v>
      </c>
      <c r="I30" s="17" t="s">
        <v>275</v>
      </c>
      <c r="J30" s="17" t="s">
        <v>148</v>
      </c>
      <c r="K30" s="62"/>
      <c r="L30" s="58"/>
      <c r="M30" s="18">
        <f>SUM(M18:M29)</f>
        <v>0</v>
      </c>
      <c r="N30" s="18">
        <f t="shared" ref="N30:T30" si="7">SUM(N18:N29)</f>
        <v>3</v>
      </c>
      <c r="O30" s="18">
        <f t="shared" si="7"/>
        <v>1</v>
      </c>
      <c r="P30" s="18">
        <f t="shared" si="7"/>
        <v>1</v>
      </c>
      <c r="Q30" s="18">
        <f t="shared" si="7"/>
        <v>0</v>
      </c>
      <c r="R30" s="18">
        <f t="shared" si="7"/>
        <v>0</v>
      </c>
      <c r="S30" s="18">
        <f t="shared" si="7"/>
        <v>0</v>
      </c>
      <c r="T30" s="18">
        <f t="shared" si="7"/>
        <v>8</v>
      </c>
      <c r="U30" s="18">
        <f>SUM(M30:T30)</f>
        <v>13</v>
      </c>
      <c r="V30" s="107">
        <f>SUM(V18:V29)</f>
        <v>13</v>
      </c>
    </row>
    <row r="31" spans="1:23" s="18" customFormat="1">
      <c r="A31" s="45"/>
      <c r="B31" s="284" t="s">
        <v>187</v>
      </c>
      <c r="C31" s="285"/>
      <c r="D31" s="285"/>
      <c r="E31" s="286"/>
      <c r="F31" s="45">
        <f>SUM(F30,F17)</f>
        <v>313</v>
      </c>
      <c r="G31" s="45"/>
      <c r="H31" s="17" t="s">
        <v>276</v>
      </c>
      <c r="I31" s="17" t="s">
        <v>277</v>
      </c>
      <c r="J31" s="17" t="s">
        <v>278</v>
      </c>
      <c r="K31" s="45"/>
      <c r="L31" s="58"/>
      <c r="M31" s="18">
        <f>SUM(M30,M17)</f>
        <v>0</v>
      </c>
      <c r="N31" s="18">
        <f t="shared" ref="N31:T31" si="8">SUM(N30,N17)</f>
        <v>3</v>
      </c>
      <c r="O31" s="18">
        <f t="shared" si="8"/>
        <v>1</v>
      </c>
      <c r="P31" s="18">
        <f t="shared" si="8"/>
        <v>2</v>
      </c>
      <c r="Q31" s="18">
        <f t="shared" si="8"/>
        <v>0</v>
      </c>
      <c r="R31" s="18">
        <f t="shared" si="8"/>
        <v>2</v>
      </c>
      <c r="S31" s="18">
        <f t="shared" si="8"/>
        <v>0</v>
      </c>
      <c r="T31" s="18">
        <f t="shared" si="8"/>
        <v>16</v>
      </c>
      <c r="U31" s="18">
        <f>SUM(M31:T31)</f>
        <v>24</v>
      </c>
      <c r="W31" s="107">
        <f>SUM(W5:W30)</f>
        <v>24</v>
      </c>
    </row>
    <row r="32" spans="1:23" s="18" customFormat="1" ht="30">
      <c r="A32" s="100">
        <v>23</v>
      </c>
      <c r="B32" s="94" t="s">
        <v>144</v>
      </c>
      <c r="C32" s="93">
        <v>136</v>
      </c>
      <c r="D32" s="97">
        <v>41471</v>
      </c>
      <c r="E32" s="88" t="s">
        <v>280</v>
      </c>
      <c r="F32" s="87">
        <v>20</v>
      </c>
      <c r="G32" s="87" t="s">
        <v>281</v>
      </c>
      <c r="H32" s="8" t="s">
        <v>26</v>
      </c>
      <c r="I32" s="8" t="s">
        <v>15</v>
      </c>
      <c r="J32" s="8" t="s">
        <v>196</v>
      </c>
      <c r="K32" s="87" t="s">
        <v>37</v>
      </c>
      <c r="L32" s="90" t="s">
        <v>108</v>
      </c>
      <c r="M32" s="98"/>
      <c r="N32" s="98"/>
      <c r="O32" s="98"/>
      <c r="P32" s="98"/>
      <c r="Q32" s="98"/>
      <c r="R32" s="98"/>
      <c r="S32" s="98"/>
      <c r="T32" s="98">
        <v>1</v>
      </c>
      <c r="U32" s="98"/>
      <c r="V32" s="1">
        <f>SUM(M32:T32)</f>
        <v>1</v>
      </c>
      <c r="W32" s="98">
        <f>V32</f>
        <v>1</v>
      </c>
    </row>
    <row r="33" spans="1:25" s="18" customFormat="1" ht="30">
      <c r="A33" s="101">
        <v>24</v>
      </c>
      <c r="B33" s="94" t="s">
        <v>121</v>
      </c>
      <c r="C33" s="75">
        <v>137</v>
      </c>
      <c r="D33" s="95">
        <v>41471</v>
      </c>
      <c r="E33" s="88" t="s">
        <v>293</v>
      </c>
      <c r="F33" s="87">
        <v>7</v>
      </c>
      <c r="G33" s="87" t="s">
        <v>282</v>
      </c>
      <c r="H33" s="8" t="s">
        <v>26</v>
      </c>
      <c r="I33" s="8" t="s">
        <v>15</v>
      </c>
      <c r="J33" s="8" t="s">
        <v>196</v>
      </c>
      <c r="K33" s="112" t="s">
        <v>37</v>
      </c>
      <c r="L33" s="90" t="s">
        <v>203</v>
      </c>
      <c r="M33" s="98"/>
      <c r="N33" s="98"/>
      <c r="O33" s="98"/>
      <c r="P33" s="98"/>
      <c r="Q33" s="98"/>
      <c r="R33" s="98"/>
      <c r="S33" s="98"/>
      <c r="T33" s="98">
        <v>1</v>
      </c>
      <c r="U33" s="98"/>
      <c r="V33" s="1">
        <f>SUM(M33:T33)</f>
        <v>1</v>
      </c>
      <c r="W33" s="98">
        <f>V33</f>
        <v>1</v>
      </c>
    </row>
    <row r="34" spans="1:25" s="18" customFormat="1" ht="30">
      <c r="A34" s="100">
        <v>25</v>
      </c>
      <c r="B34" s="94" t="s">
        <v>233</v>
      </c>
      <c r="C34" s="75">
        <v>141</v>
      </c>
      <c r="D34" s="95">
        <v>41500</v>
      </c>
      <c r="E34" s="88" t="s">
        <v>283</v>
      </c>
      <c r="F34" s="87">
        <v>14</v>
      </c>
      <c r="G34" s="87" t="s">
        <v>284</v>
      </c>
      <c r="H34" s="8" t="s">
        <v>26</v>
      </c>
      <c r="I34" s="8" t="s">
        <v>15</v>
      </c>
      <c r="J34" s="8" t="s">
        <v>196</v>
      </c>
      <c r="K34" s="112" t="s">
        <v>37</v>
      </c>
      <c r="L34" s="90" t="s">
        <v>203</v>
      </c>
      <c r="M34" s="98"/>
      <c r="N34" s="98"/>
      <c r="O34" s="98"/>
      <c r="P34" s="98"/>
      <c r="Q34" s="98"/>
      <c r="R34" s="98"/>
      <c r="S34" s="98"/>
      <c r="T34" s="98">
        <v>1</v>
      </c>
      <c r="U34" s="98"/>
      <c r="V34" s="1">
        <f>SUM(M34:T34)</f>
        <v>1</v>
      </c>
      <c r="W34" s="98">
        <f>V34</f>
        <v>1</v>
      </c>
    </row>
    <row r="35" spans="1:25" s="1" customFormat="1" ht="15" customHeight="1">
      <c r="A35" s="87"/>
      <c r="B35" s="330" t="s">
        <v>279</v>
      </c>
      <c r="C35" s="331"/>
      <c r="D35" s="331"/>
      <c r="E35" s="332"/>
      <c r="F35" s="86">
        <f>SUM(F32:F34)</f>
        <v>41</v>
      </c>
      <c r="G35" s="87"/>
      <c r="H35" s="17" t="s">
        <v>292</v>
      </c>
      <c r="I35" s="17" t="s">
        <v>292</v>
      </c>
      <c r="J35" s="86" t="s">
        <v>285</v>
      </c>
      <c r="K35" s="87"/>
      <c r="L35" s="90"/>
      <c r="M35" s="18">
        <f>SUM(M32:M34)</f>
        <v>0</v>
      </c>
      <c r="N35" s="18">
        <f t="shared" ref="N35:T35" si="9">SUM(N32:N34)</f>
        <v>0</v>
      </c>
      <c r="O35" s="18">
        <f t="shared" si="9"/>
        <v>0</v>
      </c>
      <c r="P35" s="18">
        <f t="shared" si="9"/>
        <v>0</v>
      </c>
      <c r="Q35" s="18">
        <f t="shared" si="9"/>
        <v>0</v>
      </c>
      <c r="R35" s="18">
        <f t="shared" si="9"/>
        <v>0</v>
      </c>
      <c r="S35" s="18">
        <f t="shared" si="9"/>
        <v>0</v>
      </c>
      <c r="T35" s="18">
        <f t="shared" si="9"/>
        <v>3</v>
      </c>
      <c r="U35" s="18">
        <f>SUM(M35:T35)</f>
        <v>3</v>
      </c>
      <c r="V35" s="107">
        <f>SUM(V32:V34)</f>
        <v>3</v>
      </c>
      <c r="W35" s="18"/>
    </row>
    <row r="36" spans="1:25" s="1" customFormat="1" ht="15" customHeight="1">
      <c r="A36" s="89"/>
      <c r="B36" s="284" t="s">
        <v>286</v>
      </c>
      <c r="C36" s="285"/>
      <c r="D36" s="285"/>
      <c r="E36" s="286"/>
      <c r="F36" s="89">
        <f>SUM(F35,F31)</f>
        <v>354</v>
      </c>
      <c r="G36" s="89"/>
      <c r="H36" s="17" t="s">
        <v>287</v>
      </c>
      <c r="I36" s="17" t="s">
        <v>288</v>
      </c>
      <c r="J36" s="17" t="s">
        <v>294</v>
      </c>
      <c r="K36" s="89"/>
      <c r="L36" s="90"/>
      <c r="M36" s="18">
        <f>SUM(M31,M35)</f>
        <v>0</v>
      </c>
      <c r="N36" s="18">
        <f t="shared" ref="N36:T36" si="10">SUM(N31,N35)</f>
        <v>3</v>
      </c>
      <c r="O36" s="18">
        <f t="shared" si="10"/>
        <v>1</v>
      </c>
      <c r="P36" s="18">
        <f t="shared" si="10"/>
        <v>2</v>
      </c>
      <c r="Q36" s="18">
        <f t="shared" si="10"/>
        <v>0</v>
      </c>
      <c r="R36" s="18">
        <f t="shared" si="10"/>
        <v>2</v>
      </c>
      <c r="S36" s="18">
        <f t="shared" si="10"/>
        <v>0</v>
      </c>
      <c r="T36" s="18">
        <f t="shared" si="10"/>
        <v>19</v>
      </c>
      <c r="U36" s="18">
        <f>SUM(M36:T36)</f>
        <v>27</v>
      </c>
      <c r="V36" s="18"/>
      <c r="W36" s="107">
        <f>SUM(W31:W35)</f>
        <v>27</v>
      </c>
    </row>
    <row r="37" spans="1:25" s="18" customFormat="1" ht="37.5" customHeight="1">
      <c r="A37" s="296">
        <v>26</v>
      </c>
      <c r="B37" s="336" t="s">
        <v>113</v>
      </c>
      <c r="C37" s="93">
        <v>148</v>
      </c>
      <c r="D37" s="97">
        <v>41548</v>
      </c>
      <c r="E37" s="92" t="s">
        <v>290</v>
      </c>
      <c r="F37" s="90">
        <v>20</v>
      </c>
      <c r="G37" s="296" t="s">
        <v>291</v>
      </c>
      <c r="H37" s="352" t="s">
        <v>14</v>
      </c>
      <c r="I37" s="296" t="s">
        <v>186</v>
      </c>
      <c r="J37" s="352" t="s">
        <v>316</v>
      </c>
      <c r="K37" s="296" t="s">
        <v>37</v>
      </c>
      <c r="L37" s="90" t="s">
        <v>107</v>
      </c>
      <c r="M37" s="98"/>
      <c r="N37" s="98">
        <v>1</v>
      </c>
      <c r="O37" s="98"/>
      <c r="P37" s="98"/>
      <c r="Q37" s="98"/>
      <c r="R37" s="98"/>
      <c r="S37" s="98"/>
      <c r="T37" s="98"/>
      <c r="U37" s="98">
        <f>SUM(M37:T37)</f>
        <v>1</v>
      </c>
      <c r="V37" s="98">
        <f>U37</f>
        <v>1</v>
      </c>
      <c r="W37" s="98">
        <f>V37</f>
        <v>1</v>
      </c>
    </row>
    <row r="38" spans="1:25" s="18" customFormat="1" ht="37.5" customHeight="1">
      <c r="A38" s="297"/>
      <c r="B38" s="338"/>
      <c r="C38" s="93">
        <v>161</v>
      </c>
      <c r="D38" s="97">
        <v>41579</v>
      </c>
      <c r="E38" s="109" t="s">
        <v>315</v>
      </c>
      <c r="F38" s="108">
        <v>10</v>
      </c>
      <c r="G38" s="297"/>
      <c r="H38" s="353"/>
      <c r="I38" s="297"/>
      <c r="J38" s="353"/>
      <c r="K38" s="297"/>
      <c r="L38" s="10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</row>
    <row r="39" spans="1:25" s="18" customFormat="1" ht="30">
      <c r="A39" s="90">
        <v>27</v>
      </c>
      <c r="B39" s="94" t="s">
        <v>237</v>
      </c>
      <c r="C39" s="93">
        <v>160</v>
      </c>
      <c r="D39" s="97">
        <v>41572</v>
      </c>
      <c r="E39" s="109" t="s">
        <v>314</v>
      </c>
      <c r="F39" s="90">
        <v>20</v>
      </c>
      <c r="G39" s="108" t="s">
        <v>249</v>
      </c>
      <c r="H39" s="8" t="s">
        <v>14</v>
      </c>
      <c r="I39" s="108" t="s">
        <v>186</v>
      </c>
      <c r="J39" s="8" t="s">
        <v>332</v>
      </c>
      <c r="K39" s="90">
        <v>100000</v>
      </c>
      <c r="L39" s="108" t="s">
        <v>203</v>
      </c>
      <c r="M39" s="98"/>
      <c r="N39" s="98"/>
      <c r="O39" s="98"/>
      <c r="P39" s="98">
        <v>1</v>
      </c>
      <c r="Q39" s="98"/>
      <c r="R39" s="98"/>
      <c r="S39" s="98"/>
      <c r="T39" s="98"/>
      <c r="U39" s="98">
        <f>SUM(M39:T39)</f>
        <v>1</v>
      </c>
      <c r="V39" s="98">
        <f>U39</f>
        <v>1</v>
      </c>
      <c r="W39" s="98"/>
    </row>
    <row r="40" spans="1:25" s="1" customFormat="1" ht="15" customHeight="1">
      <c r="A40" s="90"/>
      <c r="B40" s="330" t="s">
        <v>289</v>
      </c>
      <c r="C40" s="331"/>
      <c r="D40" s="331"/>
      <c r="E40" s="332"/>
      <c r="F40" s="89">
        <f>SUM(F37:F39)</f>
        <v>50</v>
      </c>
      <c r="G40" s="90"/>
      <c r="H40" s="17" t="s">
        <v>321</v>
      </c>
      <c r="I40" s="17" t="s">
        <v>319</v>
      </c>
      <c r="J40" s="111" t="s">
        <v>329</v>
      </c>
      <c r="K40" s="90"/>
      <c r="L40" s="90"/>
      <c r="M40" s="18">
        <f t="shared" ref="M40:T40" si="11">SUM(M37:M39)</f>
        <v>0</v>
      </c>
      <c r="N40" s="18">
        <f t="shared" si="11"/>
        <v>1</v>
      </c>
      <c r="O40" s="18">
        <f t="shared" si="11"/>
        <v>0</v>
      </c>
      <c r="P40" s="18">
        <f t="shared" si="11"/>
        <v>1</v>
      </c>
      <c r="Q40" s="18">
        <f t="shared" si="11"/>
        <v>0</v>
      </c>
      <c r="R40" s="18">
        <f t="shared" si="11"/>
        <v>0</v>
      </c>
      <c r="S40" s="18">
        <f t="shared" si="11"/>
        <v>0</v>
      </c>
      <c r="T40" s="18">
        <f t="shared" si="11"/>
        <v>0</v>
      </c>
      <c r="U40" s="18">
        <f>SUM(M40:T40)</f>
        <v>2</v>
      </c>
      <c r="V40" s="107">
        <f>SUM(V37:V39)</f>
        <v>2</v>
      </c>
      <c r="W40" s="18"/>
    </row>
    <row r="41" spans="1:25" s="18" customFormat="1">
      <c r="A41" s="45"/>
      <c r="B41" s="284" t="s">
        <v>188</v>
      </c>
      <c r="C41" s="285"/>
      <c r="D41" s="285"/>
      <c r="E41" s="286"/>
      <c r="F41" s="45">
        <f>SUM(F40,F35)</f>
        <v>91</v>
      </c>
      <c r="G41" s="45"/>
      <c r="H41" s="17" t="s">
        <v>322</v>
      </c>
      <c r="I41" s="17" t="s">
        <v>320</v>
      </c>
      <c r="J41" s="45" t="s">
        <v>330</v>
      </c>
      <c r="K41" s="45"/>
      <c r="L41" s="90"/>
      <c r="M41" s="18">
        <f t="shared" ref="M41:T41" si="12">SUM(M40,M35)</f>
        <v>0</v>
      </c>
      <c r="N41" s="18">
        <f t="shared" si="12"/>
        <v>1</v>
      </c>
      <c r="O41" s="18">
        <f t="shared" si="12"/>
        <v>0</v>
      </c>
      <c r="P41" s="18">
        <f t="shared" si="12"/>
        <v>1</v>
      </c>
      <c r="Q41" s="18">
        <f t="shared" si="12"/>
        <v>0</v>
      </c>
      <c r="R41" s="18">
        <f t="shared" si="12"/>
        <v>0</v>
      </c>
      <c r="S41" s="18">
        <f t="shared" si="12"/>
        <v>0</v>
      </c>
      <c r="T41" s="18">
        <f t="shared" si="12"/>
        <v>3</v>
      </c>
      <c r="U41" s="18">
        <f>SUM(M41:T41)</f>
        <v>5</v>
      </c>
      <c r="W41" s="107">
        <f>SUM(W36:W40)</f>
        <v>28</v>
      </c>
    </row>
    <row r="42" spans="1:25" s="19" customFormat="1">
      <c r="A42" s="45"/>
      <c r="B42" s="284" t="s">
        <v>189</v>
      </c>
      <c r="C42" s="285"/>
      <c r="D42" s="285"/>
      <c r="E42" s="286"/>
      <c r="F42" s="45">
        <f>SUM(F41,F31)</f>
        <v>404</v>
      </c>
      <c r="G42" s="45"/>
      <c r="H42" s="17" t="s">
        <v>317</v>
      </c>
      <c r="I42" s="17" t="s">
        <v>318</v>
      </c>
      <c r="J42" s="45" t="s">
        <v>331</v>
      </c>
      <c r="K42" s="45"/>
      <c r="L42" s="90"/>
      <c r="M42" s="19">
        <f t="shared" ref="M42:T42" si="13">SUM(M41,M31)</f>
        <v>0</v>
      </c>
      <c r="N42" s="19">
        <f t="shared" si="13"/>
        <v>4</v>
      </c>
      <c r="O42" s="19">
        <f t="shared" si="13"/>
        <v>1</v>
      </c>
      <c r="P42" s="19">
        <f t="shared" si="13"/>
        <v>3</v>
      </c>
      <c r="Q42" s="19">
        <f t="shared" si="13"/>
        <v>0</v>
      </c>
      <c r="R42" s="19">
        <f t="shared" si="13"/>
        <v>2</v>
      </c>
      <c r="S42" s="19">
        <f t="shared" si="13"/>
        <v>0</v>
      </c>
      <c r="T42" s="19">
        <f t="shared" si="13"/>
        <v>19</v>
      </c>
      <c r="U42" s="18">
        <f>SUM(M42:T42)</f>
        <v>29</v>
      </c>
      <c r="V42" s="19">
        <f>SUM(V17,V30,V35,V40)</f>
        <v>29</v>
      </c>
    </row>
    <row r="44" spans="1:25">
      <c r="B44" s="10"/>
      <c r="C44" s="10"/>
      <c r="D44" s="47" t="s">
        <v>295</v>
      </c>
      <c r="E44" s="47" t="s">
        <v>296</v>
      </c>
      <c r="F44" s="91"/>
      <c r="G44" s="47">
        <v>2013</v>
      </c>
      <c r="H44" s="91" t="s">
        <v>296</v>
      </c>
      <c r="I44" s="47"/>
      <c r="L44" s="19" t="s">
        <v>309</v>
      </c>
      <c r="U44" t="s">
        <v>313</v>
      </c>
    </row>
    <row r="45" spans="1:25" hidden="1">
      <c r="B45" s="10"/>
      <c r="C45" s="12" t="s">
        <v>69</v>
      </c>
      <c r="D45" s="10">
        <v>20469.099999999999</v>
      </c>
      <c r="E45" s="10">
        <f>249*11</f>
        <v>2739</v>
      </c>
      <c r="F45" s="10"/>
      <c r="G45" s="13">
        <f>D45/E45*F31</f>
        <v>2339.1121942314712</v>
      </c>
      <c r="H45" s="10">
        <f>249*11</f>
        <v>2739</v>
      </c>
      <c r="I45" s="10"/>
    </row>
    <row r="46" spans="1:25">
      <c r="B46" s="10"/>
      <c r="C46" s="12" t="s">
        <v>335</v>
      </c>
      <c r="D46" s="10">
        <v>15508.724</v>
      </c>
      <c r="E46" s="39">
        <f>182*12</f>
        <v>2184</v>
      </c>
      <c r="F46" s="99">
        <f>D46/E46*F36</f>
        <v>2513.7766923076924</v>
      </c>
      <c r="G46" s="13">
        <f>22262914.33/1000</f>
        <v>22262.91433</v>
      </c>
      <c r="H46" s="39">
        <v>2217</v>
      </c>
      <c r="I46" s="13">
        <f>G46/H46*F42</f>
        <v>4056.9316144880468</v>
      </c>
      <c r="L46" s="10"/>
      <c r="M46" s="10" t="s">
        <v>107</v>
      </c>
      <c r="N46" s="10" t="s">
        <v>108</v>
      </c>
      <c r="O46" s="10" t="s">
        <v>203</v>
      </c>
      <c r="P46" s="10" t="s">
        <v>301</v>
      </c>
      <c r="Q46" s="10" t="s">
        <v>204</v>
      </c>
      <c r="R46" s="10"/>
      <c r="S46" s="10"/>
      <c r="U46" s="10" t="s">
        <v>107</v>
      </c>
      <c r="V46" s="10" t="s">
        <v>108</v>
      </c>
      <c r="W46" s="10" t="s">
        <v>203</v>
      </c>
      <c r="X46" s="10" t="s">
        <v>204</v>
      </c>
      <c r="Y46" s="10"/>
    </row>
    <row r="47" spans="1:25">
      <c r="L47" s="10" t="s">
        <v>302</v>
      </c>
      <c r="M47" s="10">
        <f>SUMIF($L5:$L16,M46,$V5:$V16)</f>
        <v>0</v>
      </c>
      <c r="N47" s="10">
        <f>SUMIF($L5:$L16,N46,$V5:$V16)</f>
        <v>0</v>
      </c>
      <c r="O47" s="10">
        <f>SUMIF($L5:$L16,O46,$V5:$V16)</f>
        <v>9</v>
      </c>
      <c r="P47" s="10">
        <f>SUMIF($L5:$L16,P46,$V5:$V16)</f>
        <v>0</v>
      </c>
      <c r="Q47" s="10">
        <f>SUMIF($L5:$L16,Q46,$V5:$V16)</f>
        <v>2</v>
      </c>
      <c r="R47" s="10"/>
      <c r="S47" s="10">
        <f t="shared" ref="S47:S53" si="14">SUM(M47:R47)</f>
        <v>11</v>
      </c>
      <c r="U47" s="10">
        <f>SUMIF($L5:$L16,U46,$V5:$V16)</f>
        <v>0</v>
      </c>
      <c r="V47" s="10">
        <f>SUMIF($L5:$L16,V46,$V5:$V16)</f>
        <v>0</v>
      </c>
      <c r="W47" s="10">
        <v>7</v>
      </c>
      <c r="X47" s="10">
        <f>SUMIF($L5:$L16,X46,$V5:$V16)</f>
        <v>2</v>
      </c>
      <c r="Y47" s="10">
        <f t="shared" ref="Y47:Y53" si="15">SUM(U47:X47)</f>
        <v>9</v>
      </c>
    </row>
    <row r="48" spans="1:25">
      <c r="L48" s="10" t="s">
        <v>303</v>
      </c>
      <c r="M48" s="10">
        <f>SUMIF($L18:$L29,M46,$V18:$V29)</f>
        <v>3</v>
      </c>
      <c r="N48" s="10">
        <f>SUMIF($L18:$L29,N46,$V18:$V29)</f>
        <v>0</v>
      </c>
      <c r="O48" s="10">
        <f>SUMIF($L18:$L29,O46,$V18:$V29)</f>
        <v>10</v>
      </c>
      <c r="P48" s="10">
        <f>SUMIF($L18:$L29,P46,$V18:$V29)</f>
        <v>0</v>
      </c>
      <c r="Q48" s="10">
        <f>SUMIF($L18:$L29,Q46,$V18:$V29)</f>
        <v>0</v>
      </c>
      <c r="R48" s="10"/>
      <c r="S48" s="10">
        <f t="shared" si="14"/>
        <v>13</v>
      </c>
      <c r="U48" s="10">
        <v>2</v>
      </c>
      <c r="V48" s="10">
        <f>SUMIF($L18:$L29,V46,$V18:$V29)</f>
        <v>0</v>
      </c>
      <c r="W48" s="10">
        <v>16</v>
      </c>
      <c r="X48" s="10">
        <v>2</v>
      </c>
      <c r="Y48" s="10">
        <f t="shared" si="15"/>
        <v>20</v>
      </c>
    </row>
    <row r="49" spans="12:25">
      <c r="L49" s="110" t="s">
        <v>310</v>
      </c>
      <c r="M49" s="110">
        <f>SUM(M47:M48)</f>
        <v>3</v>
      </c>
      <c r="N49" s="110">
        <f>SUM(N47:N48)</f>
        <v>0</v>
      </c>
      <c r="O49" s="110">
        <f>SUM(O47:O48)</f>
        <v>19</v>
      </c>
      <c r="P49" s="110">
        <f>SUM(P47:P48)</f>
        <v>0</v>
      </c>
      <c r="Q49" s="110">
        <f>SUM(Q47:Q48)</f>
        <v>2</v>
      </c>
      <c r="R49" s="110"/>
      <c r="S49" s="110">
        <f t="shared" si="14"/>
        <v>24</v>
      </c>
      <c r="U49" s="110">
        <f>SUM(U47:U48)</f>
        <v>2</v>
      </c>
      <c r="V49" s="110">
        <f>SUM(V47:V48)</f>
        <v>0</v>
      </c>
      <c r="W49" s="110">
        <f>SUM(W47:W48)</f>
        <v>23</v>
      </c>
      <c r="X49" s="110">
        <f>SUM(X47:X48)</f>
        <v>4</v>
      </c>
      <c r="Y49" s="110">
        <f t="shared" si="15"/>
        <v>29</v>
      </c>
    </row>
    <row r="50" spans="12:25">
      <c r="L50" s="10" t="s">
        <v>307</v>
      </c>
      <c r="M50" s="10">
        <f>SUMIF($L32:$L34,M46,$V32:$V34)</f>
        <v>0</v>
      </c>
      <c r="N50" s="10">
        <f>SUMIF($L32:$L34,N46,$V32:$V34)</f>
        <v>1</v>
      </c>
      <c r="O50" s="10">
        <f>SUMIF($L32:$L34,O46,$V32:$V34)</f>
        <v>2</v>
      </c>
      <c r="P50" s="10">
        <f>SUMIF($L32:$L34,P46,$V32:$V34)</f>
        <v>0</v>
      </c>
      <c r="Q50" s="10">
        <f>SUMIF($L32:$L34,Q46,$V32:$V34)</f>
        <v>0</v>
      </c>
      <c r="R50" s="10"/>
      <c r="S50" s="10">
        <f t="shared" si="14"/>
        <v>3</v>
      </c>
      <c r="U50" s="10"/>
      <c r="V50" s="10"/>
      <c r="W50" s="10"/>
      <c r="X50" s="10"/>
      <c r="Y50" s="10">
        <f t="shared" si="15"/>
        <v>0</v>
      </c>
    </row>
    <row r="51" spans="12:25">
      <c r="L51" s="110" t="s">
        <v>311</v>
      </c>
      <c r="M51" s="110">
        <f>SUM(M49,M50)</f>
        <v>3</v>
      </c>
      <c r="N51" s="110">
        <f>SUM(N49,N50)</f>
        <v>1</v>
      </c>
      <c r="O51" s="110">
        <f>SUM(O49,O50)</f>
        <v>21</v>
      </c>
      <c r="P51" s="110">
        <f>SUM(P49,P50)</f>
        <v>0</v>
      </c>
      <c r="Q51" s="110">
        <f>SUM(Q49,Q50)</f>
        <v>2</v>
      </c>
      <c r="R51" s="110"/>
      <c r="S51" s="110">
        <f t="shared" si="14"/>
        <v>27</v>
      </c>
      <c r="U51" s="110">
        <f>SUM(U49,U50)</f>
        <v>2</v>
      </c>
      <c r="V51" s="110">
        <f>SUM(V49,V50)</f>
        <v>0</v>
      </c>
      <c r="W51" s="110">
        <f>SUM(W49,W50)</f>
        <v>23</v>
      </c>
      <c r="X51" s="110">
        <f>SUM(X49,X50)</f>
        <v>4</v>
      </c>
      <c r="Y51" s="110">
        <f t="shared" si="15"/>
        <v>29</v>
      </c>
    </row>
    <row r="52" spans="12:25">
      <c r="L52" s="10" t="s">
        <v>308</v>
      </c>
      <c r="M52" s="10">
        <f>SUMIF($L37:$L39,M46,$V37:$V39)</f>
        <v>1</v>
      </c>
      <c r="N52" s="10">
        <f>SUMIF($L37:$L39,N46,$V37:$V39)</f>
        <v>0</v>
      </c>
      <c r="O52" s="10">
        <f>SUMIF($L37:$L39,O46,$V37:$V39)</f>
        <v>1</v>
      </c>
      <c r="P52" s="10">
        <f>SUMIF($L37:$L39,P46,$V37:$V39)</f>
        <v>0</v>
      </c>
      <c r="Q52" s="10">
        <f>SUMIF($L37:$L39,Q46,$V37:$V39)</f>
        <v>0</v>
      </c>
      <c r="R52" s="10"/>
      <c r="S52" s="10">
        <f t="shared" si="14"/>
        <v>2</v>
      </c>
      <c r="U52" s="10"/>
      <c r="V52" s="10"/>
      <c r="W52" s="10"/>
      <c r="X52" s="10"/>
      <c r="Y52" s="10">
        <f t="shared" si="15"/>
        <v>0</v>
      </c>
    </row>
    <row r="53" spans="12:25">
      <c r="L53" s="110" t="s">
        <v>312</v>
      </c>
      <c r="M53" s="110">
        <f>SUM(M52,M51)</f>
        <v>4</v>
      </c>
      <c r="N53" s="110">
        <f>SUM(N52,N51)</f>
        <v>1</v>
      </c>
      <c r="O53" s="110">
        <f>SUM(O52,O51)</f>
        <v>22</v>
      </c>
      <c r="P53" s="110">
        <f>SUM(P52,P51)</f>
        <v>0</v>
      </c>
      <c r="Q53" s="110">
        <f>SUM(Q52,Q51)</f>
        <v>2</v>
      </c>
      <c r="R53" s="110"/>
      <c r="S53" s="110">
        <f t="shared" si="14"/>
        <v>29</v>
      </c>
      <c r="U53" s="110">
        <f>SUM(U52,U51)</f>
        <v>2</v>
      </c>
      <c r="V53" s="110">
        <f>SUM(V52,V51)</f>
        <v>0</v>
      </c>
      <c r="W53" s="110">
        <f>SUM(W52,W51)</f>
        <v>23</v>
      </c>
      <c r="X53" s="110">
        <f>SUM(X52,X51)</f>
        <v>4</v>
      </c>
      <c r="Y53" s="110">
        <f t="shared" si="15"/>
        <v>29</v>
      </c>
    </row>
  </sheetData>
  <autoFilter ref="A3:L37">
    <filterColumn colId="2" showButton="0"/>
  </autoFilter>
  <mergeCells count="41">
    <mergeCell ref="J37:J38"/>
    <mergeCell ref="K37:K38"/>
    <mergeCell ref="A37:A38"/>
    <mergeCell ref="B37:B38"/>
    <mergeCell ref="G37:G38"/>
    <mergeCell ref="H37:H38"/>
    <mergeCell ref="I37:I38"/>
    <mergeCell ref="U3:W3"/>
    <mergeCell ref="A24:A25"/>
    <mergeCell ref="H24:H25"/>
    <mergeCell ref="I24:I25"/>
    <mergeCell ref="K24:K25"/>
    <mergeCell ref="J24:J25"/>
    <mergeCell ref="L3:L4"/>
    <mergeCell ref="J3:J4"/>
    <mergeCell ref="K3:K4"/>
    <mergeCell ref="A3:A4"/>
    <mergeCell ref="B3:B4"/>
    <mergeCell ref="C3:D3"/>
    <mergeCell ref="E3:E4"/>
    <mergeCell ref="F3:F4"/>
    <mergeCell ref="G3:G4"/>
    <mergeCell ref="K14:K15"/>
    <mergeCell ref="B31:E31"/>
    <mergeCell ref="B41:E41"/>
    <mergeCell ref="B42:E42"/>
    <mergeCell ref="H3:H4"/>
    <mergeCell ref="I3:I4"/>
    <mergeCell ref="B14:B15"/>
    <mergeCell ref="B17:E17"/>
    <mergeCell ref="F14:F15"/>
    <mergeCell ref="B30:E30"/>
    <mergeCell ref="B24:B25"/>
    <mergeCell ref="B35:E35"/>
    <mergeCell ref="B36:E36"/>
    <mergeCell ref="B40:E40"/>
    <mergeCell ref="A14:A15"/>
    <mergeCell ref="G14:G15"/>
    <mergeCell ref="H14:H15"/>
    <mergeCell ref="I14:I15"/>
    <mergeCell ref="J14:J15"/>
  </mergeCells>
  <printOptions horizontalCentered="1"/>
  <pageMargins left="0.31496062992125984" right="0.19685039370078741" top="0.47244094488188981" bottom="0.23622047244094491" header="0.31496062992125984" footer="0.19685039370078741"/>
  <pageSetup paperSize="9" scale="13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A9" sqref="A9"/>
    </sheetView>
  </sheetViews>
  <sheetFormatPr defaultRowHeight="15"/>
  <cols>
    <col min="2" max="2" width="5.140625" customWidth="1"/>
    <col min="3" max="3" width="24.42578125" customWidth="1"/>
    <col min="4" max="4" width="7.28515625" customWidth="1"/>
    <col min="5" max="5" width="11.7109375" customWidth="1"/>
    <col min="6" max="6" width="13.85546875" customWidth="1"/>
    <col min="7" max="7" width="12" customWidth="1"/>
    <col min="8" max="8" width="13.7109375" customWidth="1"/>
    <col min="9" max="9" width="13.28515625" customWidth="1"/>
    <col min="10" max="10" width="15.85546875" customWidth="1"/>
    <col min="11" max="11" width="43.85546875" customWidth="1"/>
    <col min="12" max="12" width="16.42578125" customWidth="1"/>
    <col min="13" max="20" width="4.42578125" customWidth="1"/>
  </cols>
  <sheetData>
    <row r="1" spans="1:20">
      <c r="B1" s="32" t="s">
        <v>178</v>
      </c>
    </row>
    <row r="2" spans="1:20" s="7" customFormat="1" ht="18.75">
      <c r="B2" s="44" t="s">
        <v>172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20" s="1" customFormat="1" ht="30" customHeight="1">
      <c r="B3" s="273" t="s">
        <v>8</v>
      </c>
      <c r="C3" s="273" t="s">
        <v>0</v>
      </c>
      <c r="D3" s="273" t="s">
        <v>1</v>
      </c>
      <c r="E3" s="273"/>
      <c r="F3" s="273" t="s">
        <v>4</v>
      </c>
      <c r="G3" s="276" t="s">
        <v>16</v>
      </c>
      <c r="H3" s="273" t="s">
        <v>5</v>
      </c>
      <c r="I3" s="273" t="s">
        <v>9</v>
      </c>
      <c r="J3" s="273" t="s">
        <v>10</v>
      </c>
      <c r="K3" s="273" t="s">
        <v>7</v>
      </c>
      <c r="L3" s="273" t="s">
        <v>6</v>
      </c>
      <c r="M3" s="1" t="s">
        <v>175</v>
      </c>
      <c r="N3" s="1" t="s">
        <v>174</v>
      </c>
      <c r="O3" s="1" t="s">
        <v>267</v>
      </c>
      <c r="P3" s="1" t="s">
        <v>176</v>
      </c>
      <c r="Q3" s="1" t="s">
        <v>270</v>
      </c>
      <c r="R3" s="1" t="s">
        <v>268</v>
      </c>
      <c r="S3" s="1" t="s">
        <v>269</v>
      </c>
      <c r="T3" s="1" t="s">
        <v>271</v>
      </c>
    </row>
    <row r="4" spans="1:20" s="1" customFormat="1" ht="30" customHeight="1">
      <c r="B4" s="273"/>
      <c r="C4" s="273"/>
      <c r="D4" s="14" t="s">
        <v>2</v>
      </c>
      <c r="E4" s="14" t="s">
        <v>3</v>
      </c>
      <c r="F4" s="273"/>
      <c r="G4" s="277"/>
      <c r="H4" s="273"/>
      <c r="I4" s="273"/>
      <c r="J4" s="273"/>
      <c r="K4" s="273"/>
      <c r="L4" s="273"/>
    </row>
    <row r="5" spans="1:20" s="1" customFormat="1" ht="30">
      <c r="A5" s="1">
        <v>1</v>
      </c>
      <c r="B5" s="2">
        <v>1</v>
      </c>
      <c r="C5" s="2" t="s">
        <v>11</v>
      </c>
      <c r="D5" s="2">
        <v>3</v>
      </c>
      <c r="E5" s="3">
        <v>40931</v>
      </c>
      <c r="F5" s="2" t="s">
        <v>12</v>
      </c>
      <c r="G5" s="2">
        <v>20</v>
      </c>
      <c r="H5" s="2" t="s">
        <v>13</v>
      </c>
      <c r="I5" s="2" t="s">
        <v>14</v>
      </c>
      <c r="J5" s="2" t="s">
        <v>15</v>
      </c>
      <c r="K5" s="2" t="s">
        <v>36</v>
      </c>
      <c r="L5" s="2" t="s">
        <v>37</v>
      </c>
      <c r="M5" s="1">
        <v>1</v>
      </c>
    </row>
    <row r="6" spans="1:20" s="1" customFormat="1" ht="30">
      <c r="A6" s="1">
        <v>2</v>
      </c>
      <c r="B6" s="2">
        <v>2</v>
      </c>
      <c r="C6" s="2" t="s">
        <v>17</v>
      </c>
      <c r="D6" s="2">
        <v>4</v>
      </c>
      <c r="E6" s="3">
        <v>40932</v>
      </c>
      <c r="F6" s="2" t="s">
        <v>12</v>
      </c>
      <c r="G6" s="2">
        <v>20</v>
      </c>
      <c r="H6" s="2" t="s">
        <v>13</v>
      </c>
      <c r="I6" s="2" t="s">
        <v>14</v>
      </c>
      <c r="J6" s="2" t="s">
        <v>18</v>
      </c>
      <c r="K6" s="2" t="s">
        <v>36</v>
      </c>
      <c r="L6" s="2" t="s">
        <v>37</v>
      </c>
      <c r="M6" s="1">
        <v>1</v>
      </c>
      <c r="N6" s="1">
        <v>1</v>
      </c>
      <c r="O6" s="1">
        <v>1</v>
      </c>
    </row>
    <row r="7" spans="1:20" s="1" customFormat="1" ht="30">
      <c r="A7" s="1">
        <v>3</v>
      </c>
      <c r="B7" s="2">
        <v>3</v>
      </c>
      <c r="C7" s="2" t="s">
        <v>19</v>
      </c>
      <c r="D7" s="2">
        <v>5</v>
      </c>
      <c r="E7" s="3">
        <v>40932</v>
      </c>
      <c r="F7" s="2" t="s">
        <v>20</v>
      </c>
      <c r="G7" s="2">
        <v>14</v>
      </c>
      <c r="H7" s="2" t="s">
        <v>13</v>
      </c>
      <c r="I7" s="2" t="s">
        <v>14</v>
      </c>
      <c r="J7" s="2" t="s">
        <v>18</v>
      </c>
      <c r="K7" s="2" t="s">
        <v>36</v>
      </c>
      <c r="L7" s="2" t="s">
        <v>37</v>
      </c>
      <c r="N7" s="1">
        <v>1</v>
      </c>
    </row>
    <row r="8" spans="1:20" s="1" customFormat="1" ht="30">
      <c r="A8" s="1">
        <v>4</v>
      </c>
      <c r="B8" s="2">
        <v>4</v>
      </c>
      <c r="C8" s="2" t="s">
        <v>21</v>
      </c>
      <c r="D8" s="2">
        <v>9</v>
      </c>
      <c r="E8" s="3">
        <v>40954</v>
      </c>
      <c r="F8" s="2" t="s">
        <v>22</v>
      </c>
      <c r="G8" s="2">
        <v>6</v>
      </c>
      <c r="H8" s="2" t="s">
        <v>13</v>
      </c>
      <c r="I8" s="2" t="s">
        <v>14</v>
      </c>
      <c r="J8" s="2" t="s">
        <v>18</v>
      </c>
      <c r="K8" s="2" t="s">
        <v>36</v>
      </c>
      <c r="L8" s="2" t="s">
        <v>37</v>
      </c>
      <c r="N8" s="1">
        <v>1</v>
      </c>
    </row>
    <row r="9" spans="1:20" s="1" customFormat="1" ht="75">
      <c r="A9" s="1">
        <v>5</v>
      </c>
      <c r="B9" s="2">
        <v>5</v>
      </c>
      <c r="C9" s="2" t="s">
        <v>23</v>
      </c>
      <c r="D9" s="2">
        <v>11</v>
      </c>
      <c r="E9" s="3">
        <v>40956</v>
      </c>
      <c r="F9" s="2" t="s">
        <v>24</v>
      </c>
      <c r="G9" s="2">
        <v>4</v>
      </c>
      <c r="H9" s="2" t="s">
        <v>25</v>
      </c>
      <c r="I9" s="2" t="s">
        <v>26</v>
      </c>
      <c r="J9" s="2" t="s">
        <v>15</v>
      </c>
      <c r="K9" s="4" t="s">
        <v>39</v>
      </c>
      <c r="L9" s="5" t="s">
        <v>38</v>
      </c>
      <c r="S9" s="1">
        <v>1</v>
      </c>
    </row>
    <row r="10" spans="1:20" s="1" customFormat="1" ht="30">
      <c r="B10" s="296">
        <v>6</v>
      </c>
      <c r="C10" s="296" t="s">
        <v>23</v>
      </c>
      <c r="D10" s="2">
        <v>13</v>
      </c>
      <c r="E10" s="3">
        <v>40963</v>
      </c>
      <c r="F10" s="2" t="s">
        <v>27</v>
      </c>
      <c r="G10" s="2">
        <v>10</v>
      </c>
      <c r="H10" s="296" t="s">
        <v>28</v>
      </c>
      <c r="I10" s="296" t="s">
        <v>14</v>
      </c>
      <c r="J10" s="296" t="s">
        <v>18</v>
      </c>
      <c r="K10" s="296" t="s">
        <v>40</v>
      </c>
      <c r="L10" s="354" t="s">
        <v>41</v>
      </c>
      <c r="P10" s="1">
        <v>1</v>
      </c>
    </row>
    <row r="11" spans="1:20" s="1" customFormat="1" ht="30">
      <c r="B11" s="297"/>
      <c r="C11" s="297"/>
      <c r="D11" s="2">
        <v>19</v>
      </c>
      <c r="E11" s="3">
        <v>40983</v>
      </c>
      <c r="F11" s="2" t="s">
        <v>29</v>
      </c>
      <c r="G11" s="2">
        <v>20</v>
      </c>
      <c r="H11" s="297"/>
      <c r="I11" s="297"/>
      <c r="J11" s="297"/>
      <c r="K11" s="297"/>
      <c r="L11" s="355"/>
    </row>
    <row r="12" spans="1:20" s="1" customFormat="1" ht="30">
      <c r="A12" s="1">
        <v>6</v>
      </c>
      <c r="B12" s="2">
        <v>7</v>
      </c>
      <c r="C12" s="2" t="s">
        <v>30</v>
      </c>
      <c r="D12" s="2">
        <v>15</v>
      </c>
      <c r="E12" s="3">
        <v>40966</v>
      </c>
      <c r="F12" s="2" t="s">
        <v>31</v>
      </c>
      <c r="G12" s="2">
        <v>20</v>
      </c>
      <c r="H12" s="2" t="s">
        <v>13</v>
      </c>
      <c r="I12" s="2" t="s">
        <v>14</v>
      </c>
      <c r="J12" s="2" t="s">
        <v>18</v>
      </c>
      <c r="K12" s="2" t="s">
        <v>36</v>
      </c>
      <c r="L12" s="2" t="s">
        <v>37</v>
      </c>
      <c r="N12" s="1">
        <v>1</v>
      </c>
      <c r="O12" s="1">
        <v>1</v>
      </c>
    </row>
    <row r="13" spans="1:20" s="1" customFormat="1" ht="30">
      <c r="A13" s="1">
        <v>7</v>
      </c>
      <c r="B13" s="2">
        <v>8</v>
      </c>
      <c r="C13" s="2" t="s">
        <v>32</v>
      </c>
      <c r="D13" s="2">
        <v>26</v>
      </c>
      <c r="E13" s="3">
        <v>41001</v>
      </c>
      <c r="F13" s="2" t="s">
        <v>33</v>
      </c>
      <c r="G13" s="2">
        <v>20</v>
      </c>
      <c r="H13" s="2">
        <v>2012</v>
      </c>
      <c r="I13" s="2" t="s">
        <v>14</v>
      </c>
      <c r="J13" s="2" t="s">
        <v>15</v>
      </c>
      <c r="K13" s="2" t="s">
        <v>36</v>
      </c>
      <c r="L13" s="2" t="s">
        <v>37</v>
      </c>
      <c r="Q13" s="1">
        <v>1</v>
      </c>
    </row>
    <row r="14" spans="1:20" s="1" customFormat="1" ht="45">
      <c r="A14" s="1">
        <v>8</v>
      </c>
      <c r="B14" s="2">
        <v>9</v>
      </c>
      <c r="C14" s="2" t="s">
        <v>34</v>
      </c>
      <c r="D14" s="2">
        <v>27</v>
      </c>
      <c r="E14" s="3">
        <v>41001</v>
      </c>
      <c r="F14" s="2" t="s">
        <v>33</v>
      </c>
      <c r="G14" s="2">
        <v>20</v>
      </c>
      <c r="H14" s="2">
        <v>2012</v>
      </c>
      <c r="I14" s="2" t="s">
        <v>14</v>
      </c>
      <c r="J14" s="2" t="s">
        <v>15</v>
      </c>
      <c r="K14" s="2" t="s">
        <v>36</v>
      </c>
      <c r="L14" s="2" t="s">
        <v>37</v>
      </c>
      <c r="Q14" s="1">
        <v>1</v>
      </c>
    </row>
    <row r="15" spans="1:20" s="1" customFormat="1" ht="30">
      <c r="A15" s="1">
        <v>9</v>
      </c>
      <c r="B15" s="2">
        <v>10</v>
      </c>
      <c r="C15" s="2" t="s">
        <v>35</v>
      </c>
      <c r="D15" s="2">
        <v>28</v>
      </c>
      <c r="E15" s="3">
        <v>41001</v>
      </c>
      <c r="F15" s="2" t="s">
        <v>33</v>
      </c>
      <c r="G15" s="2">
        <v>20</v>
      </c>
      <c r="H15" s="2">
        <v>2012</v>
      </c>
      <c r="I15" s="2" t="s">
        <v>14</v>
      </c>
      <c r="J15" s="2" t="s">
        <v>15</v>
      </c>
      <c r="K15" s="2" t="s">
        <v>36</v>
      </c>
      <c r="L15" s="2" t="s">
        <v>37</v>
      </c>
      <c r="Q15" s="1">
        <v>1</v>
      </c>
    </row>
    <row r="16" spans="1:20" s="18" customFormat="1">
      <c r="B16" s="15"/>
      <c r="C16" s="284" t="s">
        <v>63</v>
      </c>
      <c r="D16" s="285"/>
      <c r="E16" s="285"/>
      <c r="F16" s="286"/>
      <c r="G16" s="15">
        <f>SUM(G5:G15)</f>
        <v>174</v>
      </c>
      <c r="H16" s="15"/>
      <c r="I16" s="17" t="s">
        <v>66</v>
      </c>
      <c r="J16" s="17" t="s">
        <v>67</v>
      </c>
      <c r="K16" s="17" t="s">
        <v>68</v>
      </c>
      <c r="L16" s="15"/>
    </row>
    <row r="17" spans="1:20" s="1" customFormat="1" ht="30">
      <c r="B17" s="4">
        <v>11</v>
      </c>
      <c r="C17" s="22" t="s">
        <v>23</v>
      </c>
      <c r="D17" s="4">
        <v>110</v>
      </c>
      <c r="E17" s="3">
        <v>41144</v>
      </c>
      <c r="F17" s="16" t="s">
        <v>119</v>
      </c>
      <c r="G17" s="4">
        <v>9</v>
      </c>
      <c r="H17" s="16" t="s">
        <v>120</v>
      </c>
      <c r="I17" s="16" t="s">
        <v>26</v>
      </c>
      <c r="J17" s="16" t="s">
        <v>15</v>
      </c>
      <c r="K17" s="16" t="s">
        <v>36</v>
      </c>
      <c r="L17" s="16" t="s">
        <v>37</v>
      </c>
      <c r="T17" s="1">
        <v>1</v>
      </c>
    </row>
    <row r="18" spans="1:20" s="1" customFormat="1" ht="30">
      <c r="A18" s="1">
        <v>10</v>
      </c>
      <c r="B18" s="4">
        <v>12</v>
      </c>
      <c r="C18" s="27" t="s">
        <v>121</v>
      </c>
      <c r="D18" s="4">
        <v>112</v>
      </c>
      <c r="E18" s="3">
        <v>41150</v>
      </c>
      <c r="F18" s="16" t="s">
        <v>122</v>
      </c>
      <c r="G18" s="4">
        <v>6</v>
      </c>
      <c r="H18" s="16" t="s">
        <v>123</v>
      </c>
      <c r="I18" s="16" t="s">
        <v>26</v>
      </c>
      <c r="J18" s="16" t="s">
        <v>15</v>
      </c>
      <c r="K18" s="16" t="s">
        <v>36</v>
      </c>
      <c r="L18" s="16" t="s">
        <v>37</v>
      </c>
      <c r="T18" s="1">
        <v>1</v>
      </c>
    </row>
    <row r="19" spans="1:20" s="1" customFormat="1" ht="30">
      <c r="B19" s="4">
        <v>13</v>
      </c>
      <c r="C19" s="16" t="s">
        <v>23</v>
      </c>
      <c r="D19" s="16">
        <v>126</v>
      </c>
      <c r="E19" s="3">
        <v>41184</v>
      </c>
      <c r="F19" s="16" t="s">
        <v>124</v>
      </c>
      <c r="G19" s="16">
        <v>11</v>
      </c>
      <c r="H19" s="16" t="s">
        <v>125</v>
      </c>
      <c r="I19" s="16" t="s">
        <v>26</v>
      </c>
      <c r="J19" s="16" t="s">
        <v>15</v>
      </c>
      <c r="K19" s="23" t="s">
        <v>36</v>
      </c>
      <c r="L19" s="23" t="s">
        <v>37</v>
      </c>
      <c r="T19" s="1">
        <v>1</v>
      </c>
    </row>
    <row r="20" spans="1:20" s="1" customFormat="1" ht="30">
      <c r="B20" s="27">
        <v>14</v>
      </c>
      <c r="C20" s="27" t="s">
        <v>121</v>
      </c>
      <c r="D20" s="27">
        <v>159</v>
      </c>
      <c r="E20" s="3">
        <v>41235</v>
      </c>
      <c r="F20" s="27" t="s">
        <v>167</v>
      </c>
      <c r="G20" s="27">
        <v>5</v>
      </c>
      <c r="H20" s="27" t="s">
        <v>169</v>
      </c>
      <c r="I20" s="27" t="s">
        <v>26</v>
      </c>
      <c r="J20" s="27" t="s">
        <v>15</v>
      </c>
      <c r="K20" s="27" t="s">
        <v>36</v>
      </c>
      <c r="L20" s="27" t="s">
        <v>37</v>
      </c>
      <c r="T20" s="1">
        <v>1</v>
      </c>
    </row>
    <row r="21" spans="1:20" s="1" customFormat="1" ht="30">
      <c r="B21" s="27">
        <v>15</v>
      </c>
      <c r="C21" s="27" t="s">
        <v>23</v>
      </c>
      <c r="D21" s="27">
        <v>163</v>
      </c>
      <c r="E21" s="3">
        <v>41241</v>
      </c>
      <c r="F21" s="38" t="s">
        <v>171</v>
      </c>
      <c r="G21" s="1">
        <v>18</v>
      </c>
      <c r="H21" s="27" t="s">
        <v>170</v>
      </c>
      <c r="I21" s="27" t="s">
        <v>26</v>
      </c>
      <c r="J21" s="27" t="s">
        <v>15</v>
      </c>
      <c r="K21" s="37" t="s">
        <v>36</v>
      </c>
      <c r="L21" s="37" t="s">
        <v>37</v>
      </c>
      <c r="T21" s="1">
        <v>1</v>
      </c>
    </row>
    <row r="22" spans="1:20" s="1" customFormat="1" ht="30">
      <c r="B22" s="4">
        <v>16</v>
      </c>
      <c r="C22" s="27" t="s">
        <v>23</v>
      </c>
      <c r="D22" s="4">
        <v>167</v>
      </c>
      <c r="E22" s="3">
        <v>41246</v>
      </c>
      <c r="F22" s="27" t="s">
        <v>168</v>
      </c>
      <c r="G22" s="27">
        <v>11</v>
      </c>
      <c r="H22" s="27" t="s">
        <v>170</v>
      </c>
      <c r="I22" s="27" t="s">
        <v>26</v>
      </c>
      <c r="J22" s="27" t="s">
        <v>15</v>
      </c>
      <c r="K22" s="27" t="s">
        <v>36</v>
      </c>
      <c r="L22" s="27" t="s">
        <v>37</v>
      </c>
      <c r="T22" s="1">
        <v>1</v>
      </c>
    </row>
    <row r="23" spans="1:20" s="18" customFormat="1">
      <c r="B23" s="15"/>
      <c r="C23" s="284" t="s">
        <v>126</v>
      </c>
      <c r="D23" s="285"/>
      <c r="E23" s="285"/>
      <c r="F23" s="286"/>
      <c r="G23" s="15">
        <f>SUM(G17:G22)</f>
        <v>60</v>
      </c>
      <c r="H23" s="15"/>
      <c r="I23" s="17" t="s">
        <v>363</v>
      </c>
      <c r="J23" s="17" t="s">
        <v>363</v>
      </c>
      <c r="K23" s="36" t="s">
        <v>173</v>
      </c>
      <c r="L23" s="15"/>
    </row>
    <row r="24" spans="1:20" s="19" customFormat="1">
      <c r="B24" s="15"/>
      <c r="C24" s="284" t="s">
        <v>127</v>
      </c>
      <c r="D24" s="285"/>
      <c r="E24" s="285"/>
      <c r="F24" s="286"/>
      <c r="G24" s="15">
        <f>SUM(G23,G16)</f>
        <v>234</v>
      </c>
      <c r="H24" s="15"/>
      <c r="I24" s="17" t="s">
        <v>362</v>
      </c>
      <c r="J24" s="15" t="s">
        <v>364</v>
      </c>
      <c r="K24" s="15" t="s">
        <v>365</v>
      </c>
      <c r="L24" s="15"/>
      <c r="M24" s="19">
        <f>SUM(M5:M22)</f>
        <v>2</v>
      </c>
      <c r="N24" s="19">
        <f t="shared" ref="N24:T24" si="0">SUM(N5:N22)</f>
        <v>4</v>
      </c>
      <c r="O24" s="19">
        <f t="shared" si="0"/>
        <v>2</v>
      </c>
      <c r="P24" s="19">
        <f t="shared" si="0"/>
        <v>1</v>
      </c>
      <c r="Q24" s="19">
        <f t="shared" si="0"/>
        <v>3</v>
      </c>
      <c r="R24" s="19">
        <f t="shared" si="0"/>
        <v>0</v>
      </c>
      <c r="S24" s="19">
        <f t="shared" si="0"/>
        <v>1</v>
      </c>
      <c r="T24" s="19">
        <f t="shared" si="0"/>
        <v>6</v>
      </c>
    </row>
    <row r="26" spans="1:20">
      <c r="C26" s="10"/>
      <c r="D26" s="10"/>
      <c r="E26" s="11" t="s">
        <v>70</v>
      </c>
      <c r="F26" s="11" t="s">
        <v>71</v>
      </c>
      <c r="G26" s="11" t="s">
        <v>72</v>
      </c>
      <c r="H26" s="11">
        <v>2012</v>
      </c>
      <c r="M26">
        <f>SUM(M24:T24)</f>
        <v>19</v>
      </c>
    </row>
    <row r="27" spans="1:20" hidden="1">
      <c r="C27" s="10"/>
      <c r="D27" s="12" t="s">
        <v>69</v>
      </c>
      <c r="E27" s="10">
        <v>20469.099999999999</v>
      </c>
      <c r="F27" s="10">
        <f>249*11</f>
        <v>2739</v>
      </c>
      <c r="G27" s="13">
        <f>E27/F27*G16</f>
        <v>1300.33713033954</v>
      </c>
      <c r="H27" s="10"/>
    </row>
    <row r="28" spans="1:20">
      <c r="C28" s="10"/>
      <c r="D28" s="12" t="s">
        <v>69</v>
      </c>
      <c r="E28" s="10">
        <v>21539.7</v>
      </c>
      <c r="F28" s="39">
        <f>249*10</f>
        <v>2490</v>
      </c>
      <c r="G28" s="13"/>
      <c r="H28" s="13">
        <f>E28/F28*G24</f>
        <v>2024.2127710843376</v>
      </c>
    </row>
  </sheetData>
  <mergeCells count="20">
    <mergeCell ref="C23:F23"/>
    <mergeCell ref="C24:F24"/>
    <mergeCell ref="C16:F16"/>
    <mergeCell ref="C10:C11"/>
    <mergeCell ref="B10:B11"/>
    <mergeCell ref="K3:K4"/>
    <mergeCell ref="L3:L4"/>
    <mergeCell ref="B3:B4"/>
    <mergeCell ref="G3:G4"/>
    <mergeCell ref="D3:E3"/>
    <mergeCell ref="C3:C4"/>
    <mergeCell ref="F3:F4"/>
    <mergeCell ref="H3:H4"/>
    <mergeCell ref="I3:I4"/>
    <mergeCell ref="J3:J4"/>
    <mergeCell ref="K10:K11"/>
    <mergeCell ref="L10:L11"/>
    <mergeCell ref="H10:H11"/>
    <mergeCell ref="I10:I11"/>
    <mergeCell ref="J10:J11"/>
  </mergeCells>
  <printOptions horizontalCentered="1"/>
  <pageMargins left="0.33" right="0.19" top="0.74803149606299213" bottom="0.4" header="0.31496062992125984" footer="0.31496062992125984"/>
  <pageSetup paperSize="9" scale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16"/>
  <sheetViews>
    <sheetView workbookViewId="0"/>
  </sheetViews>
  <sheetFormatPr defaultRowHeight="15"/>
  <cols>
    <col min="1" max="1" width="5.140625" customWidth="1"/>
    <col min="2" max="2" width="24.42578125" customWidth="1"/>
    <col min="3" max="3" width="7.28515625" customWidth="1"/>
    <col min="4" max="4" width="11.7109375" customWidth="1"/>
    <col min="5" max="5" width="13.85546875" customWidth="1"/>
    <col min="6" max="6" width="12" customWidth="1"/>
    <col min="7" max="7" width="13.7109375" customWidth="1"/>
    <col min="8" max="8" width="13.28515625" customWidth="1"/>
    <col min="9" max="9" width="15.85546875" customWidth="1"/>
    <col min="10" max="10" width="43.85546875" customWidth="1"/>
    <col min="11" max="11" width="16.42578125" customWidth="1"/>
  </cols>
  <sheetData>
    <row r="1" spans="1:11">
      <c r="A1" s="32" t="s">
        <v>183</v>
      </c>
    </row>
    <row r="2" spans="1:11" s="7" customFormat="1" ht="18.75">
      <c r="A2" s="356" t="s">
        <v>130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s="1" customFormat="1" ht="30" customHeight="1">
      <c r="A3" s="273" t="s">
        <v>8</v>
      </c>
      <c r="B3" s="273" t="s">
        <v>0</v>
      </c>
      <c r="C3" s="273" t="s">
        <v>1</v>
      </c>
      <c r="D3" s="273"/>
      <c r="E3" s="273" t="s">
        <v>4</v>
      </c>
      <c r="F3" s="276" t="s">
        <v>16</v>
      </c>
      <c r="G3" s="273" t="s">
        <v>5</v>
      </c>
      <c r="H3" s="273" t="s">
        <v>9</v>
      </c>
      <c r="I3" s="273" t="s">
        <v>10</v>
      </c>
      <c r="J3" s="273" t="s">
        <v>7</v>
      </c>
      <c r="K3" s="273" t="s">
        <v>6</v>
      </c>
    </row>
    <row r="4" spans="1:11" s="1" customFormat="1" ht="30" customHeight="1">
      <c r="A4" s="273"/>
      <c r="B4" s="273"/>
      <c r="C4" s="24" t="s">
        <v>2</v>
      </c>
      <c r="D4" s="24" t="s">
        <v>3</v>
      </c>
      <c r="E4" s="273"/>
      <c r="F4" s="277"/>
      <c r="G4" s="273"/>
      <c r="H4" s="273"/>
      <c r="I4" s="273"/>
      <c r="J4" s="273"/>
      <c r="K4" s="273"/>
    </row>
    <row r="5" spans="1:11" s="1" customFormat="1" ht="30" customHeight="1">
      <c r="A5" s="26">
        <v>1</v>
      </c>
      <c r="B5" s="20" t="s">
        <v>109</v>
      </c>
      <c r="C5" s="26">
        <v>10</v>
      </c>
      <c r="D5" s="3">
        <v>40571</v>
      </c>
      <c r="E5" s="26" t="s">
        <v>131</v>
      </c>
      <c r="F5" s="25">
        <v>20</v>
      </c>
      <c r="G5" s="26" t="s">
        <v>132</v>
      </c>
      <c r="H5" s="26" t="s">
        <v>14</v>
      </c>
      <c r="I5" s="26" t="s">
        <v>15</v>
      </c>
      <c r="J5" s="26" t="s">
        <v>36</v>
      </c>
      <c r="K5" s="26" t="s">
        <v>37</v>
      </c>
    </row>
    <row r="6" spans="1:11" s="1" customFormat="1" ht="30" customHeight="1">
      <c r="A6" s="26">
        <v>2</v>
      </c>
      <c r="B6" s="20" t="s">
        <v>133</v>
      </c>
      <c r="C6" s="26">
        <v>11</v>
      </c>
      <c r="D6" s="3">
        <v>40571</v>
      </c>
      <c r="E6" s="26" t="s">
        <v>131</v>
      </c>
      <c r="F6" s="25">
        <v>20</v>
      </c>
      <c r="G6" s="26" t="s">
        <v>132</v>
      </c>
      <c r="H6" s="26" t="s">
        <v>14</v>
      </c>
      <c r="I6" s="26" t="s">
        <v>15</v>
      </c>
      <c r="J6" s="26" t="s">
        <v>36</v>
      </c>
      <c r="K6" s="26" t="s">
        <v>37</v>
      </c>
    </row>
    <row r="7" spans="1:11" s="1" customFormat="1" ht="30" customHeight="1">
      <c r="A7" s="26">
        <v>3</v>
      </c>
      <c r="B7" s="20" t="s">
        <v>115</v>
      </c>
      <c r="C7" s="26">
        <v>12</v>
      </c>
      <c r="D7" s="3">
        <v>40571</v>
      </c>
      <c r="E7" s="26" t="s">
        <v>134</v>
      </c>
      <c r="F7" s="25">
        <v>20</v>
      </c>
      <c r="G7" s="26" t="s">
        <v>132</v>
      </c>
      <c r="H7" s="26" t="s">
        <v>14</v>
      </c>
      <c r="I7" s="26" t="s">
        <v>15</v>
      </c>
      <c r="J7" s="26" t="s">
        <v>36</v>
      </c>
      <c r="K7" s="26" t="s">
        <v>37</v>
      </c>
    </row>
    <row r="8" spans="1:11" s="1" customFormat="1" ht="30" customHeight="1">
      <c r="A8" s="26">
        <v>4</v>
      </c>
      <c r="B8" s="20" t="s">
        <v>116</v>
      </c>
      <c r="C8" s="26">
        <v>13</v>
      </c>
      <c r="D8" s="3">
        <v>40571</v>
      </c>
      <c r="E8" s="26" t="s">
        <v>131</v>
      </c>
      <c r="F8" s="25">
        <v>20</v>
      </c>
      <c r="G8" s="26" t="s">
        <v>132</v>
      </c>
      <c r="H8" s="26" t="s">
        <v>14</v>
      </c>
      <c r="I8" s="26" t="s">
        <v>15</v>
      </c>
      <c r="J8" s="26" t="s">
        <v>36</v>
      </c>
      <c r="K8" s="26" t="s">
        <v>37</v>
      </c>
    </row>
    <row r="9" spans="1:11" s="1" customFormat="1" ht="30" customHeight="1">
      <c r="A9" s="26">
        <v>5</v>
      </c>
      <c r="B9" s="20" t="s">
        <v>135</v>
      </c>
      <c r="C9" s="26">
        <v>21</v>
      </c>
      <c r="D9" s="3">
        <v>40607</v>
      </c>
      <c r="E9" s="26" t="s">
        <v>136</v>
      </c>
      <c r="F9" s="25">
        <v>14</v>
      </c>
      <c r="G9" s="26" t="s">
        <v>28</v>
      </c>
      <c r="H9" s="26" t="s">
        <v>14</v>
      </c>
      <c r="I9" s="26" t="s">
        <v>15</v>
      </c>
      <c r="J9" s="26" t="s">
        <v>36</v>
      </c>
      <c r="K9" s="26" t="s">
        <v>37</v>
      </c>
    </row>
    <row r="10" spans="1:11" s="1" customFormat="1" ht="30" customHeight="1">
      <c r="A10" s="26">
        <v>6</v>
      </c>
      <c r="B10" s="21" t="s">
        <v>137</v>
      </c>
      <c r="C10" s="26">
        <v>22</v>
      </c>
      <c r="D10" s="3">
        <v>40607</v>
      </c>
      <c r="E10" s="26" t="s">
        <v>136</v>
      </c>
      <c r="F10" s="25">
        <v>14</v>
      </c>
      <c r="G10" s="26" t="s">
        <v>28</v>
      </c>
      <c r="H10" s="26" t="s">
        <v>14</v>
      </c>
      <c r="I10" s="26" t="s">
        <v>15</v>
      </c>
      <c r="J10" s="26" t="s">
        <v>36</v>
      </c>
      <c r="K10" s="26" t="s">
        <v>37</v>
      </c>
    </row>
    <row r="11" spans="1:11" s="1" customFormat="1" ht="30" customHeight="1">
      <c r="A11" s="26">
        <v>7</v>
      </c>
      <c r="B11" s="20" t="s">
        <v>32</v>
      </c>
      <c r="C11" s="26">
        <v>23</v>
      </c>
      <c r="D11" s="3">
        <v>40607</v>
      </c>
      <c r="E11" s="26" t="s">
        <v>136</v>
      </c>
      <c r="F11" s="25">
        <v>14</v>
      </c>
      <c r="G11" s="26" t="s">
        <v>28</v>
      </c>
      <c r="H11" s="26" t="s">
        <v>14</v>
      </c>
      <c r="I11" s="26" t="s">
        <v>15</v>
      </c>
      <c r="J11" s="26" t="s">
        <v>36</v>
      </c>
      <c r="K11" s="26"/>
    </row>
    <row r="12" spans="1:11" s="1" customFormat="1" ht="30" customHeight="1">
      <c r="A12" s="26">
        <v>8</v>
      </c>
      <c r="B12" s="20" t="s">
        <v>138</v>
      </c>
      <c r="C12" s="26">
        <v>26</v>
      </c>
      <c r="D12" s="3">
        <v>40612</v>
      </c>
      <c r="E12" s="26" t="s">
        <v>139</v>
      </c>
      <c r="F12" s="25">
        <v>10</v>
      </c>
      <c r="G12" s="26" t="s">
        <v>140</v>
      </c>
      <c r="H12" s="26" t="s">
        <v>14</v>
      </c>
      <c r="I12" s="26" t="s">
        <v>18</v>
      </c>
      <c r="J12" s="26" t="s">
        <v>36</v>
      </c>
      <c r="K12" s="26"/>
    </row>
    <row r="13" spans="1:11" s="1" customFormat="1" ht="30" customHeight="1">
      <c r="A13" s="26">
        <v>9</v>
      </c>
      <c r="B13" s="21" t="s">
        <v>141</v>
      </c>
      <c r="C13" s="26">
        <v>51</v>
      </c>
      <c r="D13" s="3">
        <v>40666</v>
      </c>
      <c r="E13" s="26" t="s">
        <v>142</v>
      </c>
      <c r="F13" s="25">
        <v>11</v>
      </c>
      <c r="G13" s="26" t="s">
        <v>143</v>
      </c>
      <c r="H13" s="26" t="s">
        <v>14</v>
      </c>
      <c r="I13" s="26" t="s">
        <v>18</v>
      </c>
      <c r="J13" s="26" t="s">
        <v>36</v>
      </c>
      <c r="K13" s="26" t="s">
        <v>37</v>
      </c>
    </row>
    <row r="14" spans="1:11" s="1" customFormat="1" ht="30">
      <c r="A14" s="26">
        <v>10</v>
      </c>
      <c r="B14" s="21" t="s">
        <v>144</v>
      </c>
      <c r="C14" s="26">
        <v>64</v>
      </c>
      <c r="D14" s="3">
        <v>40702</v>
      </c>
      <c r="E14" s="26" t="s">
        <v>145</v>
      </c>
      <c r="F14" s="26">
        <v>5</v>
      </c>
      <c r="G14" s="26" t="s">
        <v>143</v>
      </c>
      <c r="H14" s="26" t="s">
        <v>14</v>
      </c>
      <c r="I14" s="26" t="s">
        <v>18</v>
      </c>
      <c r="J14" s="26" t="s">
        <v>36</v>
      </c>
      <c r="K14" s="26" t="s">
        <v>37</v>
      </c>
    </row>
    <row r="15" spans="1:11" s="1" customFormat="1" ht="30">
      <c r="A15" s="26">
        <v>11</v>
      </c>
      <c r="B15" s="21" t="s">
        <v>111</v>
      </c>
      <c r="C15" s="26">
        <v>63</v>
      </c>
      <c r="D15" s="3">
        <v>40702</v>
      </c>
      <c r="E15" s="26" t="s">
        <v>146</v>
      </c>
      <c r="F15" s="26">
        <v>5</v>
      </c>
      <c r="G15" s="26" t="s">
        <v>143</v>
      </c>
      <c r="H15" s="26" t="s">
        <v>14</v>
      </c>
      <c r="I15" s="26" t="s">
        <v>18</v>
      </c>
      <c r="J15" s="26" t="s">
        <v>36</v>
      </c>
      <c r="K15" s="26" t="s">
        <v>37</v>
      </c>
    </row>
    <row r="16" spans="1:11" s="18" customFormat="1">
      <c r="A16" s="24"/>
      <c r="B16" s="284" t="s">
        <v>147</v>
      </c>
      <c r="C16" s="285"/>
      <c r="D16" s="285"/>
      <c r="E16" s="286"/>
      <c r="F16" s="24">
        <f>SUM(F5:F15)</f>
        <v>153</v>
      </c>
      <c r="G16" s="24"/>
      <c r="H16" s="17" t="s">
        <v>148</v>
      </c>
      <c r="I16" s="17" t="s">
        <v>149</v>
      </c>
      <c r="J16" s="17" t="s">
        <v>148</v>
      </c>
      <c r="K16" s="24"/>
    </row>
  </sheetData>
  <mergeCells count="12">
    <mergeCell ref="K3:K4"/>
    <mergeCell ref="B16:E16"/>
    <mergeCell ref="A2:K2"/>
    <mergeCell ref="A3:A4"/>
    <mergeCell ref="B3:B4"/>
    <mergeCell ref="C3:D3"/>
    <mergeCell ref="E3:E4"/>
    <mergeCell ref="F3:F4"/>
    <mergeCell ref="G3:G4"/>
    <mergeCell ref="H3:H4"/>
    <mergeCell ref="I3:I4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B16" sqref="B16"/>
    </sheetView>
  </sheetViews>
  <sheetFormatPr defaultRowHeight="15"/>
  <cols>
    <col min="1" max="1" width="4.140625" style="28" customWidth="1"/>
    <col min="2" max="2" width="48.28515625" style="28" customWidth="1"/>
    <col min="3" max="4" width="9.140625" style="28"/>
    <col min="5" max="5" width="15.140625" style="28" customWidth="1"/>
    <col min="6" max="6" width="13" style="28" customWidth="1"/>
    <col min="7" max="8" width="9.140625" style="28"/>
    <col min="9" max="9" width="19" style="28" customWidth="1"/>
    <col min="10" max="10" width="14.42578125" style="28" customWidth="1"/>
    <col min="11" max="11" width="24.42578125" style="28" customWidth="1"/>
    <col min="12" max="12" width="20.28515625" style="28" customWidth="1"/>
    <col min="13" max="13" width="17" style="28" customWidth="1"/>
    <col min="14" max="255" width="9.140625" style="28"/>
    <col min="256" max="256" width="4.140625" style="28" customWidth="1"/>
    <col min="257" max="257" width="34" style="28" customWidth="1"/>
    <col min="258" max="259" width="9.140625" style="28"/>
    <col min="260" max="260" width="11" style="28" customWidth="1"/>
    <col min="261" max="264" width="9.140625" style="28"/>
    <col min="265" max="265" width="7.5703125" style="28" customWidth="1"/>
    <col min="266" max="267" width="11" style="28" customWidth="1"/>
    <col min="268" max="511" width="9.140625" style="28"/>
    <col min="512" max="512" width="4.140625" style="28" customWidth="1"/>
    <col min="513" max="513" width="34" style="28" customWidth="1"/>
    <col min="514" max="515" width="9.140625" style="28"/>
    <col min="516" max="516" width="11" style="28" customWidth="1"/>
    <col min="517" max="520" width="9.140625" style="28"/>
    <col min="521" max="521" width="7.5703125" style="28" customWidth="1"/>
    <col min="522" max="523" width="11" style="28" customWidth="1"/>
    <col min="524" max="767" width="9.140625" style="28"/>
    <col min="768" max="768" width="4.140625" style="28" customWidth="1"/>
    <col min="769" max="769" width="34" style="28" customWidth="1"/>
    <col min="770" max="771" width="9.140625" style="28"/>
    <col min="772" max="772" width="11" style="28" customWidth="1"/>
    <col min="773" max="776" width="9.140625" style="28"/>
    <col min="777" max="777" width="7.5703125" style="28" customWidth="1"/>
    <col min="778" max="779" width="11" style="28" customWidth="1"/>
    <col min="780" max="1023" width="9.140625" style="28"/>
    <col min="1024" max="1024" width="4.140625" style="28" customWidth="1"/>
    <col min="1025" max="1025" width="34" style="28" customWidth="1"/>
    <col min="1026" max="1027" width="9.140625" style="28"/>
    <col min="1028" max="1028" width="11" style="28" customWidth="1"/>
    <col min="1029" max="1032" width="9.140625" style="28"/>
    <col min="1033" max="1033" width="7.5703125" style="28" customWidth="1"/>
    <col min="1034" max="1035" width="11" style="28" customWidth="1"/>
    <col min="1036" max="1279" width="9.140625" style="28"/>
    <col min="1280" max="1280" width="4.140625" style="28" customWidth="1"/>
    <col min="1281" max="1281" width="34" style="28" customWidth="1"/>
    <col min="1282" max="1283" width="9.140625" style="28"/>
    <col min="1284" max="1284" width="11" style="28" customWidth="1"/>
    <col min="1285" max="1288" width="9.140625" style="28"/>
    <col min="1289" max="1289" width="7.5703125" style="28" customWidth="1"/>
    <col min="1290" max="1291" width="11" style="28" customWidth="1"/>
    <col min="1292" max="1535" width="9.140625" style="28"/>
    <col min="1536" max="1536" width="4.140625" style="28" customWidth="1"/>
    <col min="1537" max="1537" width="34" style="28" customWidth="1"/>
    <col min="1538" max="1539" width="9.140625" style="28"/>
    <col min="1540" max="1540" width="11" style="28" customWidth="1"/>
    <col min="1541" max="1544" width="9.140625" style="28"/>
    <col min="1545" max="1545" width="7.5703125" style="28" customWidth="1"/>
    <col min="1546" max="1547" width="11" style="28" customWidth="1"/>
    <col min="1548" max="1791" width="9.140625" style="28"/>
    <col min="1792" max="1792" width="4.140625" style="28" customWidth="1"/>
    <col min="1793" max="1793" width="34" style="28" customWidth="1"/>
    <col min="1794" max="1795" width="9.140625" style="28"/>
    <col min="1796" max="1796" width="11" style="28" customWidth="1"/>
    <col min="1797" max="1800" width="9.140625" style="28"/>
    <col min="1801" max="1801" width="7.5703125" style="28" customWidth="1"/>
    <col min="1802" max="1803" width="11" style="28" customWidth="1"/>
    <col min="1804" max="2047" width="9.140625" style="28"/>
    <col min="2048" max="2048" width="4.140625" style="28" customWidth="1"/>
    <col min="2049" max="2049" width="34" style="28" customWidth="1"/>
    <col min="2050" max="2051" width="9.140625" style="28"/>
    <col min="2052" max="2052" width="11" style="28" customWidth="1"/>
    <col min="2053" max="2056" width="9.140625" style="28"/>
    <col min="2057" max="2057" width="7.5703125" style="28" customWidth="1"/>
    <col min="2058" max="2059" width="11" style="28" customWidth="1"/>
    <col min="2060" max="2303" width="9.140625" style="28"/>
    <col min="2304" max="2304" width="4.140625" style="28" customWidth="1"/>
    <col min="2305" max="2305" width="34" style="28" customWidth="1"/>
    <col min="2306" max="2307" width="9.140625" style="28"/>
    <col min="2308" max="2308" width="11" style="28" customWidth="1"/>
    <col min="2309" max="2312" width="9.140625" style="28"/>
    <col min="2313" max="2313" width="7.5703125" style="28" customWidth="1"/>
    <col min="2314" max="2315" width="11" style="28" customWidth="1"/>
    <col min="2316" max="2559" width="9.140625" style="28"/>
    <col min="2560" max="2560" width="4.140625" style="28" customWidth="1"/>
    <col min="2561" max="2561" width="34" style="28" customWidth="1"/>
    <col min="2562" max="2563" width="9.140625" style="28"/>
    <col min="2564" max="2564" width="11" style="28" customWidth="1"/>
    <col min="2565" max="2568" width="9.140625" style="28"/>
    <col min="2569" max="2569" width="7.5703125" style="28" customWidth="1"/>
    <col min="2570" max="2571" width="11" style="28" customWidth="1"/>
    <col min="2572" max="2815" width="9.140625" style="28"/>
    <col min="2816" max="2816" width="4.140625" style="28" customWidth="1"/>
    <col min="2817" max="2817" width="34" style="28" customWidth="1"/>
    <col min="2818" max="2819" width="9.140625" style="28"/>
    <col min="2820" max="2820" width="11" style="28" customWidth="1"/>
    <col min="2821" max="2824" width="9.140625" style="28"/>
    <col min="2825" max="2825" width="7.5703125" style="28" customWidth="1"/>
    <col min="2826" max="2827" width="11" style="28" customWidth="1"/>
    <col min="2828" max="3071" width="9.140625" style="28"/>
    <col min="3072" max="3072" width="4.140625" style="28" customWidth="1"/>
    <col min="3073" max="3073" width="34" style="28" customWidth="1"/>
    <col min="3074" max="3075" width="9.140625" style="28"/>
    <col min="3076" max="3076" width="11" style="28" customWidth="1"/>
    <col min="3077" max="3080" width="9.140625" style="28"/>
    <col min="3081" max="3081" width="7.5703125" style="28" customWidth="1"/>
    <col min="3082" max="3083" width="11" style="28" customWidth="1"/>
    <col min="3084" max="3327" width="9.140625" style="28"/>
    <col min="3328" max="3328" width="4.140625" style="28" customWidth="1"/>
    <col min="3329" max="3329" width="34" style="28" customWidth="1"/>
    <col min="3330" max="3331" width="9.140625" style="28"/>
    <col min="3332" max="3332" width="11" style="28" customWidth="1"/>
    <col min="3333" max="3336" width="9.140625" style="28"/>
    <col min="3337" max="3337" width="7.5703125" style="28" customWidth="1"/>
    <col min="3338" max="3339" width="11" style="28" customWidth="1"/>
    <col min="3340" max="3583" width="9.140625" style="28"/>
    <col min="3584" max="3584" width="4.140625" style="28" customWidth="1"/>
    <col min="3585" max="3585" width="34" style="28" customWidth="1"/>
    <col min="3586" max="3587" width="9.140625" style="28"/>
    <col min="3588" max="3588" width="11" style="28" customWidth="1"/>
    <col min="3589" max="3592" width="9.140625" style="28"/>
    <col min="3593" max="3593" width="7.5703125" style="28" customWidth="1"/>
    <col min="3594" max="3595" width="11" style="28" customWidth="1"/>
    <col min="3596" max="3839" width="9.140625" style="28"/>
    <col min="3840" max="3840" width="4.140625" style="28" customWidth="1"/>
    <col min="3841" max="3841" width="34" style="28" customWidth="1"/>
    <col min="3842" max="3843" width="9.140625" style="28"/>
    <col min="3844" max="3844" width="11" style="28" customWidth="1"/>
    <col min="3845" max="3848" width="9.140625" style="28"/>
    <col min="3849" max="3849" width="7.5703125" style="28" customWidth="1"/>
    <col min="3850" max="3851" width="11" style="28" customWidth="1"/>
    <col min="3852" max="4095" width="9.140625" style="28"/>
    <col min="4096" max="4096" width="4.140625" style="28" customWidth="1"/>
    <col min="4097" max="4097" width="34" style="28" customWidth="1"/>
    <col min="4098" max="4099" width="9.140625" style="28"/>
    <col min="4100" max="4100" width="11" style="28" customWidth="1"/>
    <col min="4101" max="4104" width="9.140625" style="28"/>
    <col min="4105" max="4105" width="7.5703125" style="28" customWidth="1"/>
    <col min="4106" max="4107" width="11" style="28" customWidth="1"/>
    <col min="4108" max="4351" width="9.140625" style="28"/>
    <col min="4352" max="4352" width="4.140625" style="28" customWidth="1"/>
    <col min="4353" max="4353" width="34" style="28" customWidth="1"/>
    <col min="4354" max="4355" width="9.140625" style="28"/>
    <col min="4356" max="4356" width="11" style="28" customWidth="1"/>
    <col min="4357" max="4360" width="9.140625" style="28"/>
    <col min="4361" max="4361" width="7.5703125" style="28" customWidth="1"/>
    <col min="4362" max="4363" width="11" style="28" customWidth="1"/>
    <col min="4364" max="4607" width="9.140625" style="28"/>
    <col min="4608" max="4608" width="4.140625" style="28" customWidth="1"/>
    <col min="4609" max="4609" width="34" style="28" customWidth="1"/>
    <col min="4610" max="4611" width="9.140625" style="28"/>
    <col min="4612" max="4612" width="11" style="28" customWidth="1"/>
    <col min="4613" max="4616" width="9.140625" style="28"/>
    <col min="4617" max="4617" width="7.5703125" style="28" customWidth="1"/>
    <col min="4618" max="4619" width="11" style="28" customWidth="1"/>
    <col min="4620" max="4863" width="9.140625" style="28"/>
    <col min="4864" max="4864" width="4.140625" style="28" customWidth="1"/>
    <col min="4865" max="4865" width="34" style="28" customWidth="1"/>
    <col min="4866" max="4867" width="9.140625" style="28"/>
    <col min="4868" max="4868" width="11" style="28" customWidth="1"/>
    <col min="4869" max="4872" width="9.140625" style="28"/>
    <col min="4873" max="4873" width="7.5703125" style="28" customWidth="1"/>
    <col min="4874" max="4875" width="11" style="28" customWidth="1"/>
    <col min="4876" max="5119" width="9.140625" style="28"/>
    <col min="5120" max="5120" width="4.140625" style="28" customWidth="1"/>
    <col min="5121" max="5121" width="34" style="28" customWidth="1"/>
    <col min="5122" max="5123" width="9.140625" style="28"/>
    <col min="5124" max="5124" width="11" style="28" customWidth="1"/>
    <col min="5125" max="5128" width="9.140625" style="28"/>
    <col min="5129" max="5129" width="7.5703125" style="28" customWidth="1"/>
    <col min="5130" max="5131" width="11" style="28" customWidth="1"/>
    <col min="5132" max="5375" width="9.140625" style="28"/>
    <col min="5376" max="5376" width="4.140625" style="28" customWidth="1"/>
    <col min="5377" max="5377" width="34" style="28" customWidth="1"/>
    <col min="5378" max="5379" width="9.140625" style="28"/>
    <col min="5380" max="5380" width="11" style="28" customWidth="1"/>
    <col min="5381" max="5384" width="9.140625" style="28"/>
    <col min="5385" max="5385" width="7.5703125" style="28" customWidth="1"/>
    <col min="5386" max="5387" width="11" style="28" customWidth="1"/>
    <col min="5388" max="5631" width="9.140625" style="28"/>
    <col min="5632" max="5632" width="4.140625" style="28" customWidth="1"/>
    <col min="5633" max="5633" width="34" style="28" customWidth="1"/>
    <col min="5634" max="5635" width="9.140625" style="28"/>
    <col min="5636" max="5636" width="11" style="28" customWidth="1"/>
    <col min="5637" max="5640" width="9.140625" style="28"/>
    <col min="5641" max="5641" width="7.5703125" style="28" customWidth="1"/>
    <col min="5642" max="5643" width="11" style="28" customWidth="1"/>
    <col min="5644" max="5887" width="9.140625" style="28"/>
    <col min="5888" max="5888" width="4.140625" style="28" customWidth="1"/>
    <col min="5889" max="5889" width="34" style="28" customWidth="1"/>
    <col min="5890" max="5891" width="9.140625" style="28"/>
    <col min="5892" max="5892" width="11" style="28" customWidth="1"/>
    <col min="5893" max="5896" width="9.140625" style="28"/>
    <col min="5897" max="5897" width="7.5703125" style="28" customWidth="1"/>
    <col min="5898" max="5899" width="11" style="28" customWidth="1"/>
    <col min="5900" max="6143" width="9.140625" style="28"/>
    <col min="6144" max="6144" width="4.140625" style="28" customWidth="1"/>
    <col min="6145" max="6145" width="34" style="28" customWidth="1"/>
    <col min="6146" max="6147" width="9.140625" style="28"/>
    <col min="6148" max="6148" width="11" style="28" customWidth="1"/>
    <col min="6149" max="6152" width="9.140625" style="28"/>
    <col min="6153" max="6153" width="7.5703125" style="28" customWidth="1"/>
    <col min="6154" max="6155" width="11" style="28" customWidth="1"/>
    <col min="6156" max="6399" width="9.140625" style="28"/>
    <col min="6400" max="6400" width="4.140625" style="28" customWidth="1"/>
    <col min="6401" max="6401" width="34" style="28" customWidth="1"/>
    <col min="6402" max="6403" width="9.140625" style="28"/>
    <col min="6404" max="6404" width="11" style="28" customWidth="1"/>
    <col min="6405" max="6408" width="9.140625" style="28"/>
    <col min="6409" max="6409" width="7.5703125" style="28" customWidth="1"/>
    <col min="6410" max="6411" width="11" style="28" customWidth="1"/>
    <col min="6412" max="6655" width="9.140625" style="28"/>
    <col min="6656" max="6656" width="4.140625" style="28" customWidth="1"/>
    <col min="6657" max="6657" width="34" style="28" customWidth="1"/>
    <col min="6658" max="6659" width="9.140625" style="28"/>
    <col min="6660" max="6660" width="11" style="28" customWidth="1"/>
    <col min="6661" max="6664" width="9.140625" style="28"/>
    <col min="6665" max="6665" width="7.5703125" style="28" customWidth="1"/>
    <col min="6666" max="6667" width="11" style="28" customWidth="1"/>
    <col min="6668" max="6911" width="9.140625" style="28"/>
    <col min="6912" max="6912" width="4.140625" style="28" customWidth="1"/>
    <col min="6913" max="6913" width="34" style="28" customWidth="1"/>
    <col min="6914" max="6915" width="9.140625" style="28"/>
    <col min="6916" max="6916" width="11" style="28" customWidth="1"/>
    <col min="6917" max="6920" width="9.140625" style="28"/>
    <col min="6921" max="6921" width="7.5703125" style="28" customWidth="1"/>
    <col min="6922" max="6923" width="11" style="28" customWidth="1"/>
    <col min="6924" max="7167" width="9.140625" style="28"/>
    <col min="7168" max="7168" width="4.140625" style="28" customWidth="1"/>
    <col min="7169" max="7169" width="34" style="28" customWidth="1"/>
    <col min="7170" max="7171" width="9.140625" style="28"/>
    <col min="7172" max="7172" width="11" style="28" customWidth="1"/>
    <col min="7173" max="7176" width="9.140625" style="28"/>
    <col min="7177" max="7177" width="7.5703125" style="28" customWidth="1"/>
    <col min="7178" max="7179" width="11" style="28" customWidth="1"/>
    <col min="7180" max="7423" width="9.140625" style="28"/>
    <col min="7424" max="7424" width="4.140625" style="28" customWidth="1"/>
    <col min="7425" max="7425" width="34" style="28" customWidth="1"/>
    <col min="7426" max="7427" width="9.140625" style="28"/>
    <col min="7428" max="7428" width="11" style="28" customWidth="1"/>
    <col min="7429" max="7432" width="9.140625" style="28"/>
    <col min="7433" max="7433" width="7.5703125" style="28" customWidth="1"/>
    <col min="7434" max="7435" width="11" style="28" customWidth="1"/>
    <col min="7436" max="7679" width="9.140625" style="28"/>
    <col min="7680" max="7680" width="4.140625" style="28" customWidth="1"/>
    <col min="7681" max="7681" width="34" style="28" customWidth="1"/>
    <col min="7682" max="7683" width="9.140625" style="28"/>
    <col min="7684" max="7684" width="11" style="28" customWidth="1"/>
    <col min="7685" max="7688" width="9.140625" style="28"/>
    <col min="7689" max="7689" width="7.5703125" style="28" customWidth="1"/>
    <col min="7690" max="7691" width="11" style="28" customWidth="1"/>
    <col min="7692" max="7935" width="9.140625" style="28"/>
    <col min="7936" max="7936" width="4.140625" style="28" customWidth="1"/>
    <col min="7937" max="7937" width="34" style="28" customWidth="1"/>
    <col min="7938" max="7939" width="9.140625" style="28"/>
    <col min="7940" max="7940" width="11" style="28" customWidth="1"/>
    <col min="7941" max="7944" width="9.140625" style="28"/>
    <col min="7945" max="7945" width="7.5703125" style="28" customWidth="1"/>
    <col min="7946" max="7947" width="11" style="28" customWidth="1"/>
    <col min="7948" max="8191" width="9.140625" style="28"/>
    <col min="8192" max="8192" width="4.140625" style="28" customWidth="1"/>
    <col min="8193" max="8193" width="34" style="28" customWidth="1"/>
    <col min="8194" max="8195" width="9.140625" style="28"/>
    <col min="8196" max="8196" width="11" style="28" customWidth="1"/>
    <col min="8197" max="8200" width="9.140625" style="28"/>
    <col min="8201" max="8201" width="7.5703125" style="28" customWidth="1"/>
    <col min="8202" max="8203" width="11" style="28" customWidth="1"/>
    <col min="8204" max="8447" width="9.140625" style="28"/>
    <col min="8448" max="8448" width="4.140625" style="28" customWidth="1"/>
    <col min="8449" max="8449" width="34" style="28" customWidth="1"/>
    <col min="8450" max="8451" width="9.140625" style="28"/>
    <col min="8452" max="8452" width="11" style="28" customWidth="1"/>
    <col min="8453" max="8456" width="9.140625" style="28"/>
    <col min="8457" max="8457" width="7.5703125" style="28" customWidth="1"/>
    <col min="8458" max="8459" width="11" style="28" customWidth="1"/>
    <col min="8460" max="8703" width="9.140625" style="28"/>
    <col min="8704" max="8704" width="4.140625" style="28" customWidth="1"/>
    <col min="8705" max="8705" width="34" style="28" customWidth="1"/>
    <col min="8706" max="8707" width="9.140625" style="28"/>
    <col min="8708" max="8708" width="11" style="28" customWidth="1"/>
    <col min="8709" max="8712" width="9.140625" style="28"/>
    <col min="8713" max="8713" width="7.5703125" style="28" customWidth="1"/>
    <col min="8714" max="8715" width="11" style="28" customWidth="1"/>
    <col min="8716" max="8959" width="9.140625" style="28"/>
    <col min="8960" max="8960" width="4.140625" style="28" customWidth="1"/>
    <col min="8961" max="8961" width="34" style="28" customWidth="1"/>
    <col min="8962" max="8963" width="9.140625" style="28"/>
    <col min="8964" max="8964" width="11" style="28" customWidth="1"/>
    <col min="8965" max="8968" width="9.140625" style="28"/>
    <col min="8969" max="8969" width="7.5703125" style="28" customWidth="1"/>
    <col min="8970" max="8971" width="11" style="28" customWidth="1"/>
    <col min="8972" max="9215" width="9.140625" style="28"/>
    <col min="9216" max="9216" width="4.140625" style="28" customWidth="1"/>
    <col min="9217" max="9217" width="34" style="28" customWidth="1"/>
    <col min="9218" max="9219" width="9.140625" style="28"/>
    <col min="9220" max="9220" width="11" style="28" customWidth="1"/>
    <col min="9221" max="9224" width="9.140625" style="28"/>
    <col min="9225" max="9225" width="7.5703125" style="28" customWidth="1"/>
    <col min="9226" max="9227" width="11" style="28" customWidth="1"/>
    <col min="9228" max="9471" width="9.140625" style="28"/>
    <col min="9472" max="9472" width="4.140625" style="28" customWidth="1"/>
    <col min="9473" max="9473" width="34" style="28" customWidth="1"/>
    <col min="9474" max="9475" width="9.140625" style="28"/>
    <col min="9476" max="9476" width="11" style="28" customWidth="1"/>
    <col min="9477" max="9480" width="9.140625" style="28"/>
    <col min="9481" max="9481" width="7.5703125" style="28" customWidth="1"/>
    <col min="9482" max="9483" width="11" style="28" customWidth="1"/>
    <col min="9484" max="9727" width="9.140625" style="28"/>
    <col min="9728" max="9728" width="4.140625" style="28" customWidth="1"/>
    <col min="9729" max="9729" width="34" style="28" customWidth="1"/>
    <col min="9730" max="9731" width="9.140625" style="28"/>
    <col min="9732" max="9732" width="11" style="28" customWidth="1"/>
    <col min="9733" max="9736" width="9.140625" style="28"/>
    <col min="9737" max="9737" width="7.5703125" style="28" customWidth="1"/>
    <col min="9738" max="9739" width="11" style="28" customWidth="1"/>
    <col min="9740" max="9983" width="9.140625" style="28"/>
    <col min="9984" max="9984" width="4.140625" style="28" customWidth="1"/>
    <col min="9985" max="9985" width="34" style="28" customWidth="1"/>
    <col min="9986" max="9987" width="9.140625" style="28"/>
    <col min="9988" max="9988" width="11" style="28" customWidth="1"/>
    <col min="9989" max="9992" width="9.140625" style="28"/>
    <col min="9993" max="9993" width="7.5703125" style="28" customWidth="1"/>
    <col min="9994" max="9995" width="11" style="28" customWidth="1"/>
    <col min="9996" max="10239" width="9.140625" style="28"/>
    <col min="10240" max="10240" width="4.140625" style="28" customWidth="1"/>
    <col min="10241" max="10241" width="34" style="28" customWidth="1"/>
    <col min="10242" max="10243" width="9.140625" style="28"/>
    <col min="10244" max="10244" width="11" style="28" customWidth="1"/>
    <col min="10245" max="10248" width="9.140625" style="28"/>
    <col min="10249" max="10249" width="7.5703125" style="28" customWidth="1"/>
    <col min="10250" max="10251" width="11" style="28" customWidth="1"/>
    <col min="10252" max="10495" width="9.140625" style="28"/>
    <col min="10496" max="10496" width="4.140625" style="28" customWidth="1"/>
    <col min="10497" max="10497" width="34" style="28" customWidth="1"/>
    <col min="10498" max="10499" width="9.140625" style="28"/>
    <col min="10500" max="10500" width="11" style="28" customWidth="1"/>
    <col min="10501" max="10504" width="9.140625" style="28"/>
    <col min="10505" max="10505" width="7.5703125" style="28" customWidth="1"/>
    <col min="10506" max="10507" width="11" style="28" customWidth="1"/>
    <col min="10508" max="10751" width="9.140625" style="28"/>
    <col min="10752" max="10752" width="4.140625" style="28" customWidth="1"/>
    <col min="10753" max="10753" width="34" style="28" customWidth="1"/>
    <col min="10754" max="10755" width="9.140625" style="28"/>
    <col min="10756" max="10756" width="11" style="28" customWidth="1"/>
    <col min="10757" max="10760" width="9.140625" style="28"/>
    <col min="10761" max="10761" width="7.5703125" style="28" customWidth="1"/>
    <col min="10762" max="10763" width="11" style="28" customWidth="1"/>
    <col min="10764" max="11007" width="9.140625" style="28"/>
    <col min="11008" max="11008" width="4.140625" style="28" customWidth="1"/>
    <col min="11009" max="11009" width="34" style="28" customWidth="1"/>
    <col min="11010" max="11011" width="9.140625" style="28"/>
    <col min="11012" max="11012" width="11" style="28" customWidth="1"/>
    <col min="11013" max="11016" width="9.140625" style="28"/>
    <col min="11017" max="11017" width="7.5703125" style="28" customWidth="1"/>
    <col min="11018" max="11019" width="11" style="28" customWidth="1"/>
    <col min="11020" max="11263" width="9.140625" style="28"/>
    <col min="11264" max="11264" width="4.140625" style="28" customWidth="1"/>
    <col min="11265" max="11265" width="34" style="28" customWidth="1"/>
    <col min="11266" max="11267" width="9.140625" style="28"/>
    <col min="11268" max="11268" width="11" style="28" customWidth="1"/>
    <col min="11269" max="11272" width="9.140625" style="28"/>
    <col min="11273" max="11273" width="7.5703125" style="28" customWidth="1"/>
    <col min="11274" max="11275" width="11" style="28" customWidth="1"/>
    <col min="11276" max="11519" width="9.140625" style="28"/>
    <col min="11520" max="11520" width="4.140625" style="28" customWidth="1"/>
    <col min="11521" max="11521" width="34" style="28" customWidth="1"/>
    <col min="11522" max="11523" width="9.140625" style="28"/>
    <col min="11524" max="11524" width="11" style="28" customWidth="1"/>
    <col min="11525" max="11528" width="9.140625" style="28"/>
    <col min="11529" max="11529" width="7.5703125" style="28" customWidth="1"/>
    <col min="11530" max="11531" width="11" style="28" customWidth="1"/>
    <col min="11532" max="11775" width="9.140625" style="28"/>
    <col min="11776" max="11776" width="4.140625" style="28" customWidth="1"/>
    <col min="11777" max="11777" width="34" style="28" customWidth="1"/>
    <col min="11778" max="11779" width="9.140625" style="28"/>
    <col min="11780" max="11780" width="11" style="28" customWidth="1"/>
    <col min="11781" max="11784" width="9.140625" style="28"/>
    <col min="11785" max="11785" width="7.5703125" style="28" customWidth="1"/>
    <col min="11786" max="11787" width="11" style="28" customWidth="1"/>
    <col min="11788" max="12031" width="9.140625" style="28"/>
    <col min="12032" max="12032" width="4.140625" style="28" customWidth="1"/>
    <col min="12033" max="12033" width="34" style="28" customWidth="1"/>
    <col min="12034" max="12035" width="9.140625" style="28"/>
    <col min="12036" max="12036" width="11" style="28" customWidth="1"/>
    <col min="12037" max="12040" width="9.140625" style="28"/>
    <col min="12041" max="12041" width="7.5703125" style="28" customWidth="1"/>
    <col min="12042" max="12043" width="11" style="28" customWidth="1"/>
    <col min="12044" max="12287" width="9.140625" style="28"/>
    <col min="12288" max="12288" width="4.140625" style="28" customWidth="1"/>
    <col min="12289" max="12289" width="34" style="28" customWidth="1"/>
    <col min="12290" max="12291" width="9.140625" style="28"/>
    <col min="12292" max="12292" width="11" style="28" customWidth="1"/>
    <col min="12293" max="12296" width="9.140625" style="28"/>
    <col min="12297" max="12297" width="7.5703125" style="28" customWidth="1"/>
    <col min="12298" max="12299" width="11" style="28" customWidth="1"/>
    <col min="12300" max="12543" width="9.140625" style="28"/>
    <col min="12544" max="12544" width="4.140625" style="28" customWidth="1"/>
    <col min="12545" max="12545" width="34" style="28" customWidth="1"/>
    <col min="12546" max="12547" width="9.140625" style="28"/>
    <col min="12548" max="12548" width="11" style="28" customWidth="1"/>
    <col min="12549" max="12552" width="9.140625" style="28"/>
    <col min="12553" max="12553" width="7.5703125" style="28" customWidth="1"/>
    <col min="12554" max="12555" width="11" style="28" customWidth="1"/>
    <col min="12556" max="12799" width="9.140625" style="28"/>
    <col min="12800" max="12800" width="4.140625" style="28" customWidth="1"/>
    <col min="12801" max="12801" width="34" style="28" customWidth="1"/>
    <col min="12802" max="12803" width="9.140625" style="28"/>
    <col min="12804" max="12804" width="11" style="28" customWidth="1"/>
    <col min="12805" max="12808" width="9.140625" style="28"/>
    <col min="12809" max="12809" width="7.5703125" style="28" customWidth="1"/>
    <col min="12810" max="12811" width="11" style="28" customWidth="1"/>
    <col min="12812" max="13055" width="9.140625" style="28"/>
    <col min="13056" max="13056" width="4.140625" style="28" customWidth="1"/>
    <col min="13057" max="13057" width="34" style="28" customWidth="1"/>
    <col min="13058" max="13059" width="9.140625" style="28"/>
    <col min="13060" max="13060" width="11" style="28" customWidth="1"/>
    <col min="13061" max="13064" width="9.140625" style="28"/>
    <col min="13065" max="13065" width="7.5703125" style="28" customWidth="1"/>
    <col min="13066" max="13067" width="11" style="28" customWidth="1"/>
    <col min="13068" max="13311" width="9.140625" style="28"/>
    <col min="13312" max="13312" width="4.140625" style="28" customWidth="1"/>
    <col min="13313" max="13313" width="34" style="28" customWidth="1"/>
    <col min="13314" max="13315" width="9.140625" style="28"/>
    <col min="13316" max="13316" width="11" style="28" customWidth="1"/>
    <col min="13317" max="13320" width="9.140625" style="28"/>
    <col min="13321" max="13321" width="7.5703125" style="28" customWidth="1"/>
    <col min="13322" max="13323" width="11" style="28" customWidth="1"/>
    <col min="13324" max="13567" width="9.140625" style="28"/>
    <col min="13568" max="13568" width="4.140625" style="28" customWidth="1"/>
    <col min="13569" max="13569" width="34" style="28" customWidth="1"/>
    <col min="13570" max="13571" width="9.140625" style="28"/>
    <col min="13572" max="13572" width="11" style="28" customWidth="1"/>
    <col min="13573" max="13576" width="9.140625" style="28"/>
    <col min="13577" max="13577" width="7.5703125" style="28" customWidth="1"/>
    <col min="13578" max="13579" width="11" style="28" customWidth="1"/>
    <col min="13580" max="13823" width="9.140625" style="28"/>
    <col min="13824" max="13824" width="4.140625" style="28" customWidth="1"/>
    <col min="13825" max="13825" width="34" style="28" customWidth="1"/>
    <col min="13826" max="13827" width="9.140625" style="28"/>
    <col min="13828" max="13828" width="11" style="28" customWidth="1"/>
    <col min="13829" max="13832" width="9.140625" style="28"/>
    <col min="13833" max="13833" width="7.5703125" style="28" customWidth="1"/>
    <col min="13834" max="13835" width="11" style="28" customWidth="1"/>
    <col min="13836" max="14079" width="9.140625" style="28"/>
    <col min="14080" max="14080" width="4.140625" style="28" customWidth="1"/>
    <col min="14081" max="14081" width="34" style="28" customWidth="1"/>
    <col min="14082" max="14083" width="9.140625" style="28"/>
    <col min="14084" max="14084" width="11" style="28" customWidth="1"/>
    <col min="14085" max="14088" width="9.140625" style="28"/>
    <col min="14089" max="14089" width="7.5703125" style="28" customWidth="1"/>
    <col min="14090" max="14091" width="11" style="28" customWidth="1"/>
    <col min="14092" max="14335" width="9.140625" style="28"/>
    <col min="14336" max="14336" width="4.140625" style="28" customWidth="1"/>
    <col min="14337" max="14337" width="34" style="28" customWidth="1"/>
    <col min="14338" max="14339" width="9.140625" style="28"/>
    <col min="14340" max="14340" width="11" style="28" customWidth="1"/>
    <col min="14341" max="14344" width="9.140625" style="28"/>
    <col min="14345" max="14345" width="7.5703125" style="28" customWidth="1"/>
    <col min="14346" max="14347" width="11" style="28" customWidth="1"/>
    <col min="14348" max="14591" width="9.140625" style="28"/>
    <col min="14592" max="14592" width="4.140625" style="28" customWidth="1"/>
    <col min="14593" max="14593" width="34" style="28" customWidth="1"/>
    <col min="14594" max="14595" width="9.140625" style="28"/>
    <col min="14596" max="14596" width="11" style="28" customWidth="1"/>
    <col min="14597" max="14600" width="9.140625" style="28"/>
    <col min="14601" max="14601" width="7.5703125" style="28" customWidth="1"/>
    <col min="14602" max="14603" width="11" style="28" customWidth="1"/>
    <col min="14604" max="14847" width="9.140625" style="28"/>
    <col min="14848" max="14848" width="4.140625" style="28" customWidth="1"/>
    <col min="14849" max="14849" width="34" style="28" customWidth="1"/>
    <col min="14850" max="14851" width="9.140625" style="28"/>
    <col min="14852" max="14852" width="11" style="28" customWidth="1"/>
    <col min="14853" max="14856" width="9.140625" style="28"/>
    <col min="14857" max="14857" width="7.5703125" style="28" customWidth="1"/>
    <col min="14858" max="14859" width="11" style="28" customWidth="1"/>
    <col min="14860" max="15103" width="9.140625" style="28"/>
    <col min="15104" max="15104" width="4.140625" style="28" customWidth="1"/>
    <col min="15105" max="15105" width="34" style="28" customWidth="1"/>
    <col min="15106" max="15107" width="9.140625" style="28"/>
    <col min="15108" max="15108" width="11" style="28" customWidth="1"/>
    <col min="15109" max="15112" width="9.140625" style="28"/>
    <col min="15113" max="15113" width="7.5703125" style="28" customWidth="1"/>
    <col min="15114" max="15115" width="11" style="28" customWidth="1"/>
    <col min="15116" max="15359" width="9.140625" style="28"/>
    <col min="15360" max="15360" width="4.140625" style="28" customWidth="1"/>
    <col min="15361" max="15361" width="34" style="28" customWidth="1"/>
    <col min="15362" max="15363" width="9.140625" style="28"/>
    <col min="15364" max="15364" width="11" style="28" customWidth="1"/>
    <col min="15365" max="15368" width="9.140625" style="28"/>
    <col min="15369" max="15369" width="7.5703125" style="28" customWidth="1"/>
    <col min="15370" max="15371" width="11" style="28" customWidth="1"/>
    <col min="15372" max="15615" width="9.140625" style="28"/>
    <col min="15616" max="15616" width="4.140625" style="28" customWidth="1"/>
    <col min="15617" max="15617" width="34" style="28" customWidth="1"/>
    <col min="15618" max="15619" width="9.140625" style="28"/>
    <col min="15620" max="15620" width="11" style="28" customWidth="1"/>
    <col min="15621" max="15624" width="9.140625" style="28"/>
    <col min="15625" max="15625" width="7.5703125" style="28" customWidth="1"/>
    <col min="15626" max="15627" width="11" style="28" customWidth="1"/>
    <col min="15628" max="15871" width="9.140625" style="28"/>
    <col min="15872" max="15872" width="4.140625" style="28" customWidth="1"/>
    <col min="15873" max="15873" width="34" style="28" customWidth="1"/>
    <col min="15874" max="15875" width="9.140625" style="28"/>
    <col min="15876" max="15876" width="11" style="28" customWidth="1"/>
    <col min="15877" max="15880" width="9.140625" style="28"/>
    <col min="15881" max="15881" width="7.5703125" style="28" customWidth="1"/>
    <col min="15882" max="15883" width="11" style="28" customWidth="1"/>
    <col min="15884" max="16127" width="9.140625" style="28"/>
    <col min="16128" max="16128" width="4.140625" style="28" customWidth="1"/>
    <col min="16129" max="16129" width="34" style="28" customWidth="1"/>
    <col min="16130" max="16131" width="9.140625" style="28"/>
    <col min="16132" max="16132" width="11" style="28" customWidth="1"/>
    <col min="16133" max="16136" width="9.140625" style="28"/>
    <col min="16137" max="16137" width="7.5703125" style="28" customWidth="1"/>
    <col min="16138" max="16139" width="11" style="28" customWidth="1"/>
    <col min="16140" max="16384" width="9.140625" style="28"/>
  </cols>
  <sheetData>
    <row r="1" spans="1:13">
      <c r="A1" s="84" t="s">
        <v>73</v>
      </c>
    </row>
    <row r="2" spans="1:13" ht="33" customHeight="1">
      <c r="A2" s="357" t="s">
        <v>258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1:13" ht="30" customHeight="1">
      <c r="A3" s="344" t="s">
        <v>74</v>
      </c>
      <c r="B3" s="344" t="s">
        <v>259</v>
      </c>
      <c r="C3" s="344" t="s">
        <v>75</v>
      </c>
      <c r="D3" s="344" t="s">
        <v>76</v>
      </c>
      <c r="E3" s="344" t="s">
        <v>77</v>
      </c>
      <c r="F3" s="344" t="s">
        <v>78</v>
      </c>
      <c r="G3" s="333" t="s">
        <v>260</v>
      </c>
      <c r="H3" s="335"/>
      <c r="I3" s="358" t="s">
        <v>79</v>
      </c>
      <c r="J3" s="359"/>
      <c r="K3" s="344" t="s">
        <v>7</v>
      </c>
      <c r="L3" s="344" t="s">
        <v>252</v>
      </c>
      <c r="M3" s="344" t="s">
        <v>253</v>
      </c>
    </row>
    <row r="4" spans="1:13" ht="16.5" customHeight="1">
      <c r="A4" s="345">
        <v>1</v>
      </c>
      <c r="B4" s="345"/>
      <c r="C4" s="345"/>
      <c r="D4" s="345"/>
      <c r="E4" s="345"/>
      <c r="F4" s="345"/>
      <c r="G4" s="30" t="s">
        <v>80</v>
      </c>
      <c r="H4" s="30" t="s">
        <v>81</v>
      </c>
      <c r="I4" s="360"/>
      <c r="J4" s="361"/>
      <c r="K4" s="345"/>
      <c r="L4" s="345"/>
      <c r="M4" s="345"/>
    </row>
    <row r="5" spans="1:13" s="77" customFormat="1" ht="23.25" customHeight="1">
      <c r="A5" s="72">
        <v>1</v>
      </c>
      <c r="B5" s="72" t="s">
        <v>82</v>
      </c>
      <c r="C5" s="75">
        <v>5</v>
      </c>
      <c r="D5" s="76">
        <v>40217</v>
      </c>
      <c r="E5" s="75" t="s">
        <v>83</v>
      </c>
      <c r="F5" s="76">
        <v>40247</v>
      </c>
      <c r="G5" s="75">
        <v>1</v>
      </c>
      <c r="H5" s="75"/>
      <c r="I5" s="75" t="s">
        <v>15</v>
      </c>
      <c r="J5" s="75" t="s">
        <v>14</v>
      </c>
      <c r="K5" s="66" t="s">
        <v>251</v>
      </c>
      <c r="L5" s="75"/>
      <c r="M5" s="75"/>
    </row>
    <row r="6" spans="1:13" s="77" customFormat="1" ht="23.25" customHeight="1">
      <c r="A6" s="72">
        <f t="shared" ref="A6:A16" si="0">A5+1</f>
        <v>2</v>
      </c>
      <c r="B6" s="72" t="s">
        <v>84</v>
      </c>
      <c r="C6" s="75">
        <v>6</v>
      </c>
      <c r="D6" s="76">
        <v>40217</v>
      </c>
      <c r="E6" s="75" t="s">
        <v>83</v>
      </c>
      <c r="F6" s="76">
        <v>40249</v>
      </c>
      <c r="G6" s="75">
        <v>1</v>
      </c>
      <c r="H6" s="75"/>
      <c r="I6" s="75" t="s">
        <v>15</v>
      </c>
      <c r="J6" s="75" t="s">
        <v>14</v>
      </c>
      <c r="K6" s="66" t="s">
        <v>251</v>
      </c>
      <c r="L6" s="75"/>
      <c r="M6" s="75"/>
    </row>
    <row r="7" spans="1:13" s="77" customFormat="1" ht="23.25" customHeight="1">
      <c r="A7" s="72">
        <f t="shared" si="0"/>
        <v>3</v>
      </c>
      <c r="B7" s="72" t="s">
        <v>85</v>
      </c>
      <c r="C7" s="75">
        <v>2</v>
      </c>
      <c r="D7" s="76">
        <v>40217</v>
      </c>
      <c r="E7" s="75" t="s">
        <v>83</v>
      </c>
      <c r="F7" s="76">
        <v>40249</v>
      </c>
      <c r="G7" s="75">
        <v>1</v>
      </c>
      <c r="H7" s="75"/>
      <c r="I7" s="75" t="s">
        <v>15</v>
      </c>
      <c r="J7" s="75" t="s">
        <v>14</v>
      </c>
      <c r="K7" s="66" t="s">
        <v>251</v>
      </c>
      <c r="L7" s="75"/>
      <c r="M7" s="75"/>
    </row>
    <row r="8" spans="1:13" s="77" customFormat="1" ht="23.25" customHeight="1">
      <c r="A8" s="72">
        <f t="shared" si="0"/>
        <v>4</v>
      </c>
      <c r="B8" s="72" t="s">
        <v>256</v>
      </c>
      <c r="C8" s="75">
        <v>3</v>
      </c>
      <c r="D8" s="76">
        <v>40217</v>
      </c>
      <c r="E8" s="75" t="s">
        <v>83</v>
      </c>
      <c r="F8" s="76">
        <v>40252</v>
      </c>
      <c r="G8" s="75">
        <v>1</v>
      </c>
      <c r="H8" s="75"/>
      <c r="I8" s="75" t="s">
        <v>15</v>
      </c>
      <c r="J8" s="75" t="s">
        <v>14</v>
      </c>
      <c r="K8" s="66" t="s">
        <v>251</v>
      </c>
      <c r="L8" s="75"/>
      <c r="M8" s="75"/>
    </row>
    <row r="9" spans="1:13" s="77" customFormat="1" ht="23.25" customHeight="1">
      <c r="A9" s="72">
        <f t="shared" si="0"/>
        <v>5</v>
      </c>
      <c r="B9" s="72" t="s">
        <v>86</v>
      </c>
      <c r="C9" s="75">
        <v>7</v>
      </c>
      <c r="D9" s="76">
        <v>40217</v>
      </c>
      <c r="E9" s="75" t="s">
        <v>83</v>
      </c>
      <c r="F9" s="76">
        <v>40254</v>
      </c>
      <c r="G9" s="75">
        <v>1</v>
      </c>
      <c r="H9" s="75"/>
      <c r="I9" s="75" t="s">
        <v>15</v>
      </c>
      <c r="J9" s="75" t="s">
        <v>14</v>
      </c>
      <c r="K9" s="66" t="s">
        <v>251</v>
      </c>
      <c r="L9" s="75"/>
      <c r="M9" s="75"/>
    </row>
    <row r="10" spans="1:13" s="77" customFormat="1" ht="23.25" customHeight="1">
      <c r="A10" s="72">
        <f t="shared" si="0"/>
        <v>6</v>
      </c>
      <c r="B10" s="72" t="s">
        <v>87</v>
      </c>
      <c r="C10" s="75">
        <v>8</v>
      </c>
      <c r="D10" s="76">
        <v>40217</v>
      </c>
      <c r="E10" s="75" t="s">
        <v>83</v>
      </c>
      <c r="F10" s="76">
        <v>40252</v>
      </c>
      <c r="G10" s="75">
        <v>1</v>
      </c>
      <c r="H10" s="75"/>
      <c r="I10" s="75" t="s">
        <v>15</v>
      </c>
      <c r="J10" s="75" t="s">
        <v>14</v>
      </c>
      <c r="K10" s="66" t="s">
        <v>251</v>
      </c>
      <c r="L10" s="75"/>
      <c r="M10" s="75"/>
    </row>
    <row r="11" spans="1:13" s="77" customFormat="1" ht="23.25" customHeight="1">
      <c r="A11" s="72">
        <f t="shared" si="0"/>
        <v>7</v>
      </c>
      <c r="B11" s="72" t="s">
        <v>88</v>
      </c>
      <c r="C11" s="75">
        <v>9</v>
      </c>
      <c r="D11" s="76">
        <v>40217</v>
      </c>
      <c r="E11" s="75" t="s">
        <v>83</v>
      </c>
      <c r="F11" s="76">
        <v>40252</v>
      </c>
      <c r="G11" s="75">
        <v>1</v>
      </c>
      <c r="H11" s="75"/>
      <c r="I11" s="75" t="s">
        <v>15</v>
      </c>
      <c r="J11" s="75" t="s">
        <v>14</v>
      </c>
      <c r="K11" s="66" t="s">
        <v>251</v>
      </c>
      <c r="L11" s="75"/>
      <c r="M11" s="75"/>
    </row>
    <row r="12" spans="1:13" s="77" customFormat="1" ht="23.25" customHeight="1">
      <c r="A12" s="72">
        <f t="shared" si="0"/>
        <v>8</v>
      </c>
      <c r="B12" s="72" t="s">
        <v>89</v>
      </c>
      <c r="C12" s="75">
        <v>4</v>
      </c>
      <c r="D12" s="76">
        <v>40217</v>
      </c>
      <c r="E12" s="75" t="s">
        <v>83</v>
      </c>
      <c r="F12" s="76">
        <v>40254</v>
      </c>
      <c r="G12" s="75">
        <v>1</v>
      </c>
      <c r="H12" s="75"/>
      <c r="I12" s="75" t="s">
        <v>15</v>
      </c>
      <c r="J12" s="75" t="s">
        <v>14</v>
      </c>
      <c r="K12" s="66" t="s">
        <v>251</v>
      </c>
      <c r="L12" s="75"/>
      <c r="M12" s="75"/>
    </row>
    <row r="13" spans="1:13" s="77" customFormat="1" ht="23.25" customHeight="1">
      <c r="A13" s="72">
        <f t="shared" si="0"/>
        <v>9</v>
      </c>
      <c r="B13" s="72" t="s">
        <v>90</v>
      </c>
      <c r="C13" s="75">
        <v>10</v>
      </c>
      <c r="D13" s="76">
        <v>40227</v>
      </c>
      <c r="E13" s="75" t="s">
        <v>91</v>
      </c>
      <c r="F13" s="76">
        <v>40276</v>
      </c>
      <c r="G13" s="75">
        <v>1</v>
      </c>
      <c r="H13" s="75">
        <v>4</v>
      </c>
      <c r="I13" s="75" t="s">
        <v>18</v>
      </c>
      <c r="J13" s="75" t="s">
        <v>14</v>
      </c>
      <c r="K13" s="66" t="s">
        <v>251</v>
      </c>
      <c r="L13" s="75"/>
      <c r="M13" s="75"/>
    </row>
    <row r="14" spans="1:13" s="77" customFormat="1" ht="23.25" customHeight="1">
      <c r="A14" s="72">
        <f t="shared" si="0"/>
        <v>10</v>
      </c>
      <c r="B14" s="72" t="s">
        <v>92</v>
      </c>
      <c r="C14" s="75">
        <v>11</v>
      </c>
      <c r="D14" s="76">
        <v>40227</v>
      </c>
      <c r="E14" s="75" t="s">
        <v>91</v>
      </c>
      <c r="F14" s="76">
        <v>40276</v>
      </c>
      <c r="G14" s="75">
        <v>1</v>
      </c>
      <c r="H14" s="75">
        <v>4</v>
      </c>
      <c r="I14" s="75" t="s">
        <v>18</v>
      </c>
      <c r="J14" s="75" t="s">
        <v>14</v>
      </c>
      <c r="K14" s="66" t="s">
        <v>251</v>
      </c>
      <c r="L14" s="75"/>
      <c r="M14" s="75"/>
    </row>
    <row r="15" spans="1:13" s="77" customFormat="1" ht="23.25" customHeight="1">
      <c r="A15" s="72">
        <f t="shared" si="0"/>
        <v>11</v>
      </c>
      <c r="B15" s="72" t="s">
        <v>255</v>
      </c>
      <c r="C15" s="75">
        <v>18</v>
      </c>
      <c r="D15" s="76">
        <v>40259</v>
      </c>
      <c r="E15" s="75" t="s">
        <v>93</v>
      </c>
      <c r="F15" s="76">
        <v>40284</v>
      </c>
      <c r="G15" s="75">
        <v>1</v>
      </c>
      <c r="H15" s="75">
        <v>7</v>
      </c>
      <c r="I15" s="75" t="s">
        <v>18</v>
      </c>
      <c r="J15" s="75" t="s">
        <v>14</v>
      </c>
      <c r="K15" s="66" t="s">
        <v>251</v>
      </c>
      <c r="L15" s="75"/>
      <c r="M15" s="75"/>
    </row>
    <row r="16" spans="1:13" s="77" customFormat="1" ht="23.25" customHeight="1">
      <c r="A16" s="72">
        <f t="shared" si="0"/>
        <v>12</v>
      </c>
      <c r="B16" s="72" t="s">
        <v>94</v>
      </c>
      <c r="C16" s="75">
        <v>36</v>
      </c>
      <c r="D16" s="76">
        <v>40392</v>
      </c>
      <c r="E16" s="75" t="s">
        <v>95</v>
      </c>
      <c r="F16" s="76">
        <v>40396</v>
      </c>
      <c r="G16" s="75">
        <v>4</v>
      </c>
      <c r="H16" s="75">
        <f>G16*6</f>
        <v>24</v>
      </c>
      <c r="I16" s="75" t="s">
        <v>18</v>
      </c>
      <c r="J16" s="75" t="s">
        <v>26</v>
      </c>
      <c r="K16" s="66" t="s">
        <v>251</v>
      </c>
      <c r="L16" s="75"/>
      <c r="M16" s="75"/>
    </row>
    <row r="17" spans="1:13" s="82" customFormat="1" ht="23.25" customHeight="1">
      <c r="A17" s="78"/>
      <c r="B17" s="79" t="s">
        <v>96</v>
      </c>
      <c r="C17" s="78"/>
      <c r="D17" s="80"/>
      <c r="E17" s="78"/>
      <c r="F17" s="80"/>
      <c r="G17" s="78">
        <f>SUM(G5:G16)</f>
        <v>15</v>
      </c>
      <c r="H17" s="81">
        <f>SUM(H5:H16)</f>
        <v>39</v>
      </c>
      <c r="I17" s="78"/>
      <c r="J17" s="78"/>
      <c r="K17" s="78"/>
      <c r="L17" s="78">
        <f>SUM(L5:L16)</f>
        <v>0</v>
      </c>
      <c r="M17" s="78">
        <f>SUM(M5:M16)</f>
        <v>0</v>
      </c>
    </row>
    <row r="18" spans="1:13" ht="45">
      <c r="A18" s="72">
        <f>A16+1</f>
        <v>13</v>
      </c>
      <c r="B18" s="74" t="s">
        <v>97</v>
      </c>
      <c r="C18" s="72"/>
      <c r="D18" s="73"/>
      <c r="E18" s="72"/>
      <c r="F18" s="73"/>
      <c r="G18" s="72"/>
      <c r="H18" s="72"/>
      <c r="I18" s="66" t="s">
        <v>250</v>
      </c>
      <c r="J18" s="72"/>
      <c r="K18" s="66" t="s">
        <v>257</v>
      </c>
      <c r="L18" s="83">
        <v>81000</v>
      </c>
      <c r="M18" s="72"/>
    </row>
    <row r="19" spans="1:13" s="82" customFormat="1" ht="23.25" customHeight="1">
      <c r="A19" s="78"/>
      <c r="B19" s="79" t="s">
        <v>254</v>
      </c>
      <c r="C19" s="78"/>
      <c r="D19" s="80"/>
      <c r="E19" s="78"/>
      <c r="F19" s="80"/>
      <c r="G19" s="78">
        <f>G17</f>
        <v>15</v>
      </c>
      <c r="H19" s="78">
        <f>H17</f>
        <v>39</v>
      </c>
      <c r="I19" s="78"/>
      <c r="J19" s="78"/>
      <c r="K19" s="78"/>
      <c r="L19" s="78">
        <f>SUM(L17:L18)</f>
        <v>81000</v>
      </c>
      <c r="M19" s="78">
        <f>SUM(M17:M18)</f>
        <v>0</v>
      </c>
    </row>
    <row r="20" spans="1:13">
      <c r="A20" s="69" t="s">
        <v>98</v>
      </c>
      <c r="B20" s="28" t="s">
        <v>99</v>
      </c>
    </row>
    <row r="21" spans="1:13">
      <c r="C21" s="70" t="s">
        <v>100</v>
      </c>
      <c r="E21" s="68">
        <v>2010</v>
      </c>
    </row>
    <row r="22" spans="1:13">
      <c r="B22" s="69" t="s">
        <v>101</v>
      </c>
      <c r="C22" s="28">
        <f>6972406.06/1000</f>
        <v>6972.4060599999993</v>
      </c>
      <c r="E22" s="28">
        <v>9452.1</v>
      </c>
    </row>
    <row r="23" spans="1:13">
      <c r="B23" s="69" t="s">
        <v>102</v>
      </c>
      <c r="C23" s="28">
        <f>184*6</f>
        <v>1104</v>
      </c>
      <c r="D23" s="28" t="s">
        <v>103</v>
      </c>
      <c r="E23" s="28">
        <f>249*6</f>
        <v>1494</v>
      </c>
    </row>
    <row r="24" spans="1:13">
      <c r="B24" s="69" t="s">
        <v>104</v>
      </c>
      <c r="C24" s="71">
        <f>C22/C23*G17</f>
        <v>94.733777989130431</v>
      </c>
    </row>
    <row r="25" spans="1:13">
      <c r="B25" s="69" t="s">
        <v>105</v>
      </c>
      <c r="C25" s="28">
        <f>SUM(G5:G15)</f>
        <v>11</v>
      </c>
      <c r="D25" s="28" t="s">
        <v>103</v>
      </c>
    </row>
    <row r="26" spans="1:13">
      <c r="B26" s="69" t="s">
        <v>106</v>
      </c>
      <c r="C26" s="28">
        <f>SUM(G16)</f>
        <v>4</v>
      </c>
      <c r="D26" s="28" t="s">
        <v>103</v>
      </c>
    </row>
  </sheetData>
  <mergeCells count="12">
    <mergeCell ref="A2:M2"/>
    <mergeCell ref="A3:A4"/>
    <mergeCell ref="B3:B4"/>
    <mergeCell ref="C3:C4"/>
    <mergeCell ref="D3:D4"/>
    <mergeCell ref="E3:E4"/>
    <mergeCell ref="F3:F4"/>
    <mergeCell ref="G3:H3"/>
    <mergeCell ref="I3:J4"/>
    <mergeCell ref="L3:L4"/>
    <mergeCell ref="M3:M4"/>
    <mergeCell ref="K3:K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3"/>
  <sheetViews>
    <sheetView topLeftCell="B1" zoomScale="80" zoomScaleNormal="80" workbookViewId="0">
      <selection activeCell="H24" sqref="H24"/>
    </sheetView>
  </sheetViews>
  <sheetFormatPr defaultColWidth="9.140625" defaultRowHeight="15"/>
  <cols>
    <col min="1" max="1" width="4" style="234" customWidth="1"/>
    <col min="2" max="2" width="30.28515625" style="234" customWidth="1"/>
    <col min="3" max="3" width="19.42578125" style="234" customWidth="1"/>
    <col min="4" max="4" width="10.7109375" style="239" customWidth="1"/>
    <col min="5" max="5" width="12.140625" style="239" customWidth="1"/>
    <col min="6" max="6" width="14.42578125" style="239" customWidth="1"/>
    <col min="7" max="7" width="12.140625" style="234" customWidth="1"/>
    <col min="8" max="8" width="45.85546875" style="234" customWidth="1"/>
    <col min="9" max="9" width="21.28515625" style="234" customWidth="1"/>
    <col min="10" max="11" width="12.28515625" style="234" customWidth="1"/>
    <col min="12" max="12" width="38.5703125" style="234" customWidth="1"/>
    <col min="13" max="13" width="16.140625" style="234" customWidth="1"/>
    <col min="14" max="14" width="23.28515625" style="234" customWidth="1"/>
    <col min="15" max="15" width="12.140625" style="239" customWidth="1"/>
    <col min="16" max="16" width="11.5703125" style="239" customWidth="1"/>
    <col min="17" max="17" width="11.42578125" style="234" customWidth="1"/>
    <col min="18" max="18" width="11.5703125" style="234" customWidth="1"/>
    <col min="19" max="19" width="15" style="212" customWidth="1"/>
    <col min="20" max="16384" width="9.140625" style="234"/>
  </cols>
  <sheetData>
    <row r="1" spans="1:19">
      <c r="A1" s="32" t="s">
        <v>184</v>
      </c>
    </row>
    <row r="2" spans="1:19" ht="18.75">
      <c r="A2" s="43" t="s">
        <v>499</v>
      </c>
      <c r="B2" s="43"/>
      <c r="C2" s="43"/>
      <c r="D2" s="129"/>
      <c r="E2" s="129"/>
      <c r="F2" s="129"/>
      <c r="G2" s="43"/>
      <c r="H2" s="43"/>
      <c r="I2" s="43"/>
      <c r="J2" s="43"/>
      <c r="K2" s="43"/>
      <c r="L2" s="43"/>
      <c r="M2" s="42" t="s">
        <v>479</v>
      </c>
      <c r="O2" s="129"/>
      <c r="P2" s="129"/>
      <c r="Q2" s="43"/>
      <c r="R2" s="43"/>
      <c r="S2" s="213"/>
    </row>
    <row r="3" spans="1:19" s="254" customFormat="1" ht="33.75" customHeight="1">
      <c r="A3" s="296" t="s">
        <v>8</v>
      </c>
      <c r="B3" s="317" t="s">
        <v>0</v>
      </c>
      <c r="C3" s="317" t="s">
        <v>64</v>
      </c>
      <c r="D3" s="362" t="s">
        <v>490</v>
      </c>
      <c r="E3" s="362"/>
      <c r="F3" s="302" t="s">
        <v>491</v>
      </c>
      <c r="G3" s="317" t="s">
        <v>405</v>
      </c>
      <c r="H3" s="317"/>
      <c r="I3" s="255" t="s">
        <v>484</v>
      </c>
      <c r="J3" s="363" t="s">
        <v>492</v>
      </c>
      <c r="K3" s="364"/>
      <c r="L3" s="317" t="s">
        <v>43</v>
      </c>
      <c r="M3" s="204" t="s">
        <v>478</v>
      </c>
      <c r="N3" s="274" t="s">
        <v>493</v>
      </c>
      <c r="O3" s="365" t="s">
        <v>476</v>
      </c>
      <c r="P3" s="365" t="s">
        <v>477</v>
      </c>
      <c r="Q3" s="349" t="s">
        <v>480</v>
      </c>
      <c r="R3" s="349"/>
      <c r="S3" s="349"/>
    </row>
    <row r="4" spans="1:19" s="254" customFormat="1" ht="31.5" customHeight="1">
      <c r="A4" s="297"/>
      <c r="B4" s="317"/>
      <c r="C4" s="317"/>
      <c r="D4" s="257" t="s">
        <v>2</v>
      </c>
      <c r="E4" s="257" t="s">
        <v>3</v>
      </c>
      <c r="F4" s="304"/>
      <c r="G4" s="255" t="s">
        <v>494</v>
      </c>
      <c r="H4" s="255" t="s">
        <v>495</v>
      </c>
      <c r="I4" s="255" t="s">
        <v>485</v>
      </c>
      <c r="J4" s="255" t="s">
        <v>2</v>
      </c>
      <c r="K4" s="255" t="s">
        <v>3</v>
      </c>
      <c r="L4" s="317"/>
      <c r="M4" s="204" t="s">
        <v>482</v>
      </c>
      <c r="N4" s="275"/>
      <c r="O4" s="365"/>
      <c r="P4" s="365"/>
      <c r="Q4" s="256" t="s">
        <v>3</v>
      </c>
      <c r="R4" s="256" t="s">
        <v>481</v>
      </c>
      <c r="S4" s="230" t="s">
        <v>486</v>
      </c>
    </row>
    <row r="5" spans="1:19" s="254" customFormat="1" ht="54" customHeight="1">
      <c r="A5" s="255">
        <v>1</v>
      </c>
      <c r="B5" s="5" t="s">
        <v>17</v>
      </c>
      <c r="C5" s="257" t="s">
        <v>502</v>
      </c>
      <c r="D5" s="240" t="s">
        <v>506</v>
      </c>
      <c r="E5" s="123">
        <v>43896</v>
      </c>
      <c r="F5" s="123">
        <v>43910</v>
      </c>
      <c r="G5" s="258" t="s">
        <v>503</v>
      </c>
      <c r="H5" s="229" t="s">
        <v>504</v>
      </c>
      <c r="I5" s="229"/>
      <c r="J5" s="240" t="s">
        <v>506</v>
      </c>
      <c r="K5" s="241">
        <v>43910</v>
      </c>
      <c r="L5" s="228" t="s">
        <v>496</v>
      </c>
      <c r="M5" s="255" t="s">
        <v>497</v>
      </c>
      <c r="N5" s="240"/>
      <c r="O5" s="252">
        <v>50000</v>
      </c>
      <c r="P5" s="123"/>
      <c r="Q5" s="231"/>
      <c r="R5" s="227"/>
      <c r="S5" s="230"/>
    </row>
    <row r="6" spans="1:19" s="254" customFormat="1" ht="55.5" customHeight="1">
      <c r="A6" s="255">
        <v>2</v>
      </c>
      <c r="B6" s="5" t="s">
        <v>110</v>
      </c>
      <c r="C6" s="257" t="s">
        <v>507</v>
      </c>
      <c r="D6" s="240" t="s">
        <v>508</v>
      </c>
      <c r="E6" s="123">
        <v>43920</v>
      </c>
      <c r="F6" s="123">
        <v>43930</v>
      </c>
      <c r="G6" s="258" t="s">
        <v>509</v>
      </c>
      <c r="H6" s="229" t="s">
        <v>510</v>
      </c>
      <c r="I6" s="229" t="s">
        <v>505</v>
      </c>
      <c r="J6" s="240" t="s">
        <v>508</v>
      </c>
      <c r="K6" s="241">
        <v>43930</v>
      </c>
      <c r="L6" s="228" t="s">
        <v>511</v>
      </c>
      <c r="M6" s="255" t="s">
        <v>497</v>
      </c>
      <c r="N6" s="240"/>
      <c r="O6" s="252"/>
      <c r="P6" s="123"/>
      <c r="Q6" s="231"/>
      <c r="R6" s="227"/>
      <c r="S6" s="230"/>
    </row>
    <row r="7" spans="1:19" s="246" customFormat="1" ht="20.25" customHeight="1">
      <c r="A7" s="242"/>
      <c r="B7" s="243" t="s">
        <v>500</v>
      </c>
      <c r="C7" s="242"/>
      <c r="D7" s="244"/>
      <c r="E7" s="245"/>
      <c r="F7" s="245"/>
      <c r="G7" s="245"/>
      <c r="H7" s="253"/>
      <c r="I7" s="232"/>
      <c r="J7" s="232"/>
      <c r="K7" s="232"/>
      <c r="L7" s="232"/>
      <c r="M7" s="232"/>
      <c r="N7" s="232"/>
      <c r="O7" s="233">
        <f>SUM(O5:O6)</f>
        <v>50000</v>
      </c>
      <c r="P7" s="233"/>
      <c r="Q7" s="233"/>
      <c r="R7" s="233">
        <f>SUM(R5:R6)</f>
        <v>0</v>
      </c>
      <c r="S7" s="233">
        <f>O6+O5</f>
        <v>50000</v>
      </c>
    </row>
    <row r="8" spans="1:19" s="246" customFormat="1" ht="20.25" customHeight="1">
      <c r="A8" s="242"/>
      <c r="B8" s="243" t="s">
        <v>501</v>
      </c>
      <c r="C8" s="242"/>
      <c r="D8" s="244"/>
      <c r="E8" s="245"/>
      <c r="F8" s="245"/>
      <c r="G8" s="245"/>
      <c r="H8" s="232"/>
      <c r="I8" s="232"/>
      <c r="J8" s="232"/>
      <c r="K8" s="232"/>
      <c r="L8" s="232"/>
      <c r="M8" s="232"/>
      <c r="N8" s="232"/>
      <c r="O8" s="233">
        <v>0</v>
      </c>
      <c r="P8" s="232"/>
      <c r="Q8" s="232"/>
      <c r="R8" s="233">
        <v>0</v>
      </c>
      <c r="S8" s="233">
        <v>0</v>
      </c>
    </row>
    <row r="9" spans="1:19" s="18" customFormat="1" ht="21.75" customHeight="1">
      <c r="A9" s="214"/>
      <c r="B9" s="215" t="s">
        <v>520</v>
      </c>
      <c r="C9" s="214"/>
      <c r="D9" s="247"/>
      <c r="E9" s="248"/>
      <c r="F9" s="248"/>
      <c r="G9" s="216"/>
      <c r="H9" s="217"/>
      <c r="I9" s="217"/>
      <c r="J9" s="217"/>
      <c r="K9" s="217"/>
      <c r="L9" s="217"/>
      <c r="M9" s="217"/>
      <c r="N9" s="217"/>
      <c r="O9" s="249">
        <f>O7+O8</f>
        <v>50000</v>
      </c>
      <c r="P9" s="250"/>
      <c r="Q9" s="217"/>
      <c r="R9" s="251">
        <f>R7+R8</f>
        <v>0</v>
      </c>
      <c r="S9" s="251">
        <f>S7+S8</f>
        <v>50000</v>
      </c>
    </row>
    <row r="10" spans="1:19">
      <c r="A10" s="242"/>
      <c r="B10" s="243" t="s">
        <v>521</v>
      </c>
      <c r="C10" s="242"/>
      <c r="D10" s="244"/>
      <c r="E10" s="245"/>
      <c r="F10" s="245"/>
      <c r="G10" s="245"/>
      <c r="H10" s="232"/>
      <c r="I10" s="232"/>
      <c r="J10" s="232"/>
      <c r="K10" s="232"/>
      <c r="L10" s="232"/>
      <c r="M10" s="232"/>
      <c r="N10" s="232"/>
      <c r="O10" s="233">
        <v>0</v>
      </c>
      <c r="P10" s="232"/>
      <c r="Q10" s="232"/>
      <c r="R10" s="233">
        <v>0</v>
      </c>
      <c r="S10" s="233">
        <v>0</v>
      </c>
    </row>
    <row r="11" spans="1:19">
      <c r="A11" s="242"/>
      <c r="B11" s="243" t="s">
        <v>523</v>
      </c>
      <c r="C11" s="242"/>
      <c r="D11" s="244"/>
      <c r="E11" s="245"/>
      <c r="F11" s="245"/>
      <c r="G11" s="245"/>
      <c r="H11" s="232"/>
      <c r="I11" s="232"/>
      <c r="J11" s="232"/>
      <c r="K11" s="232"/>
      <c r="L11" s="232"/>
      <c r="M11" s="232"/>
      <c r="N11" s="232"/>
      <c r="O11" s="233">
        <v>0</v>
      </c>
      <c r="P11" s="232"/>
      <c r="Q11" s="232"/>
      <c r="R11" s="233">
        <v>0</v>
      </c>
      <c r="S11" s="233">
        <v>0</v>
      </c>
    </row>
    <row r="12" spans="1:19">
      <c r="A12" s="214"/>
      <c r="B12" s="215" t="s">
        <v>524</v>
      </c>
      <c r="C12" s="214"/>
      <c r="D12" s="247"/>
      <c r="E12" s="248"/>
      <c r="F12" s="248"/>
      <c r="G12" s="216"/>
      <c r="H12" s="217"/>
      <c r="I12" s="217"/>
      <c r="J12" s="217"/>
      <c r="K12" s="217"/>
      <c r="L12" s="217"/>
      <c r="M12" s="217"/>
      <c r="N12" s="217"/>
      <c r="O12" s="249">
        <f>O10+O11</f>
        <v>0</v>
      </c>
      <c r="P12" s="250"/>
      <c r="Q12" s="217"/>
      <c r="R12" s="251">
        <f>R10+R11</f>
        <v>0</v>
      </c>
      <c r="S12" s="251">
        <f>S10+S11</f>
        <v>0</v>
      </c>
    </row>
    <row r="13" spans="1:19">
      <c r="A13" s="214"/>
      <c r="B13" s="369" t="s">
        <v>525</v>
      </c>
      <c r="C13" s="370"/>
      <c r="D13" s="371"/>
      <c r="E13" s="372"/>
      <c r="F13" s="372"/>
      <c r="G13" s="373"/>
      <c r="H13" s="374"/>
      <c r="I13" s="374"/>
      <c r="J13" s="374"/>
      <c r="K13" s="374"/>
      <c r="L13" s="374"/>
      <c r="M13" s="374"/>
      <c r="N13" s="374"/>
      <c r="O13" s="375">
        <f>O9+O12</f>
        <v>50000</v>
      </c>
      <c r="P13" s="376"/>
      <c r="Q13" s="374"/>
      <c r="R13" s="377">
        <f>R9+R12</f>
        <v>0</v>
      </c>
      <c r="S13" s="377">
        <f>S9+S12</f>
        <v>50000</v>
      </c>
    </row>
  </sheetData>
  <mergeCells count="12">
    <mergeCell ref="Q3:S3"/>
    <mergeCell ref="A3:A4"/>
    <mergeCell ref="B3:B4"/>
    <mergeCell ref="C3:C4"/>
    <mergeCell ref="D3:E3"/>
    <mergeCell ref="F3:F4"/>
    <mergeCell ref="G3:H3"/>
    <mergeCell ref="J3:K3"/>
    <mergeCell ref="L3:L4"/>
    <mergeCell ref="N3:N4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10"/>
  <sheetViews>
    <sheetView zoomScaleNormal="100" workbookViewId="0">
      <selection activeCell="F5" sqref="F5"/>
    </sheetView>
  </sheetViews>
  <sheetFormatPr defaultRowHeight="15"/>
  <cols>
    <col min="1" max="1" width="4" customWidth="1"/>
    <col min="2" max="2" width="30.28515625" customWidth="1"/>
    <col min="3" max="3" width="19.42578125" customWidth="1"/>
    <col min="4" max="4" width="10.7109375" customWidth="1"/>
    <col min="5" max="5" width="12.140625" customWidth="1"/>
    <col min="6" max="6" width="72.42578125" customWidth="1"/>
    <col min="7" max="7" width="26.7109375" customWidth="1"/>
  </cols>
  <sheetData>
    <row r="1" spans="1:9">
      <c r="A1" s="32" t="s">
        <v>184</v>
      </c>
    </row>
    <row r="2" spans="1:9" ht="18.75">
      <c r="A2" s="43" t="s">
        <v>404</v>
      </c>
      <c r="B2" s="43"/>
      <c r="C2" s="43"/>
      <c r="D2" s="43"/>
      <c r="E2" s="43"/>
      <c r="F2" s="43"/>
      <c r="G2" s="43"/>
      <c r="H2" s="42" t="s">
        <v>6</v>
      </c>
      <c r="I2" s="42" t="s">
        <v>439</v>
      </c>
    </row>
    <row r="3" spans="1:9" s="1" customFormat="1" ht="22.5" customHeight="1">
      <c r="A3" s="317" t="s">
        <v>8</v>
      </c>
      <c r="B3" s="317" t="s">
        <v>0</v>
      </c>
      <c r="C3" s="317" t="s">
        <v>64</v>
      </c>
      <c r="D3" s="317" t="s">
        <v>42</v>
      </c>
      <c r="E3" s="317"/>
      <c r="F3" s="317" t="s">
        <v>405</v>
      </c>
      <c r="G3" s="317" t="s">
        <v>43</v>
      </c>
      <c r="H3" s="41"/>
      <c r="I3" s="41"/>
    </row>
    <row r="4" spans="1:9" s="1" customFormat="1" ht="25.5" customHeight="1">
      <c r="A4" s="317"/>
      <c r="B4" s="317"/>
      <c r="C4" s="317"/>
      <c r="D4" s="141" t="s">
        <v>2</v>
      </c>
      <c r="E4" s="141" t="s">
        <v>3</v>
      </c>
      <c r="F4" s="317"/>
      <c r="G4" s="317"/>
      <c r="H4" s="41"/>
      <c r="I4" s="41"/>
    </row>
    <row r="5" spans="1:9" s="1" customFormat="1" ht="60">
      <c r="A5" s="141">
        <v>1</v>
      </c>
      <c r="B5" s="5" t="s">
        <v>436</v>
      </c>
      <c r="C5" s="141"/>
      <c r="D5" s="8" t="s">
        <v>437</v>
      </c>
      <c r="E5" s="3">
        <v>42240</v>
      </c>
      <c r="F5" s="5" t="s">
        <v>442</v>
      </c>
      <c r="G5" s="189" t="s">
        <v>438</v>
      </c>
      <c r="H5" s="41">
        <v>100000</v>
      </c>
      <c r="I5" s="41"/>
    </row>
    <row r="6" spans="1:9" s="1" customFormat="1">
      <c r="A6" s="141">
        <v>2</v>
      </c>
      <c r="B6" s="5"/>
      <c r="C6" s="141"/>
      <c r="D6" s="8"/>
      <c r="E6" s="3"/>
      <c r="F6" s="5"/>
      <c r="G6" s="5"/>
      <c r="H6" s="41"/>
      <c r="I6" s="41"/>
    </row>
    <row r="7" spans="1:9" s="1" customFormat="1">
      <c r="A7" s="102"/>
      <c r="B7" s="103"/>
      <c r="C7" s="102"/>
      <c r="D7" s="104"/>
      <c r="E7" s="105"/>
      <c r="F7" s="103"/>
      <c r="G7" s="103"/>
    </row>
    <row r="8" spans="1:9">
      <c r="B8" s="28" t="s">
        <v>179</v>
      </c>
      <c r="C8" s="28"/>
      <c r="D8" s="28"/>
      <c r="E8" s="40">
        <f>SUM(H5:H6)</f>
        <v>100000</v>
      </c>
    </row>
    <row r="9" spans="1:9">
      <c r="B9" s="28" t="s">
        <v>180</v>
      </c>
      <c r="C9" s="28"/>
      <c r="D9" s="28"/>
      <c r="E9" s="40">
        <f>H5</f>
        <v>100000</v>
      </c>
    </row>
    <row r="10" spans="1:9">
      <c r="B10" s="28" t="s">
        <v>181</v>
      </c>
      <c r="C10" s="28"/>
      <c r="D10" s="28"/>
      <c r="E10" s="40">
        <f>SUM(I5:I6)</f>
        <v>0</v>
      </c>
    </row>
  </sheetData>
  <mergeCells count="6">
    <mergeCell ref="G3:G4"/>
    <mergeCell ref="A3:A4"/>
    <mergeCell ref="B3:B4"/>
    <mergeCell ref="C3:C4"/>
    <mergeCell ref="D3:E3"/>
    <mergeCell ref="F3:F4"/>
  </mergeCells>
  <pageMargins left="0.16" right="0.16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2020</vt:lpstr>
      <vt:lpstr>2015</vt:lpstr>
      <vt:lpstr>2014</vt:lpstr>
      <vt:lpstr>2013</vt:lpstr>
      <vt:lpstr>2012</vt:lpstr>
      <vt:lpstr>2011</vt:lpstr>
      <vt:lpstr>2010</vt:lpstr>
      <vt:lpstr>постановления 2020</vt:lpstr>
      <vt:lpstr>постан 2015</vt:lpstr>
      <vt:lpstr>постан 2014</vt:lpstr>
      <vt:lpstr>постан 2013</vt:lpstr>
      <vt:lpstr>постан 2012</vt:lpstr>
      <vt:lpstr>Свод обращен</vt:lpstr>
      <vt:lpstr>Лист2</vt:lpstr>
      <vt:lpstr>'2015'!Область_печати</vt:lpstr>
    </vt:vector>
  </TitlesOfParts>
  <Company>орг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Сергеевна Савинская</dc:creator>
  <cp:lastModifiedBy>Дудакалов Александр Владимирович</cp:lastModifiedBy>
  <cp:lastPrinted>2020-01-21T08:26:41Z</cp:lastPrinted>
  <dcterms:created xsi:type="dcterms:W3CDTF">2012-05-14T11:43:54Z</dcterms:created>
  <dcterms:modified xsi:type="dcterms:W3CDTF">2021-01-12T08:44:18Z</dcterms:modified>
</cp:coreProperties>
</file>