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Default Extension="tiff" ContentType="image/tiff"/>
  <Default Extension="jpeg" ContentType="image/jpeg"/>
  <Default Extension="png" ContentType="image/png"/>
  <Default Extension="bmp" ContentType="image/bmp"/>
  <Default Extension="gif" ContentType="image/gif"/>
  <Default Extension="svg" ContentType="image/svg+xml"/>
  <Default Extension="emf" ContentType="image/x-emf"/>
  <Default Extension="wmf" ContentType="image/x-wmf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drawings/drawing9.xml" ContentType="application/vnd.openxmlformats-officedocument.drawing+xml"/>
  <Override PartName="/xl/worksheets/sheet11.xml" ContentType="application/vnd.openxmlformats-officedocument.spreadsheetml.worksheet+xml"/>
  <Override PartName="/xl/drawings/drawing10.xml" ContentType="application/vnd.openxmlformats-officedocument.drawing+xml"/>
  <Override PartName="/xl/worksheets/sheet12.xml" ContentType="application/vnd.openxmlformats-officedocument.spreadsheetml.worksheet+xml"/>
  <Override PartName="/xl/drawings/drawing11.xml" ContentType="application/vnd.openxmlformats-officedocument.drawing+xml"/>
  <Override PartName="/xl/worksheets/sheet13.xml" ContentType="application/vnd.openxmlformats-officedocument.spreadsheetml.worksheet+xml"/>
  <Override PartName="/xl/drawings/drawing12.xml" ContentType="application/vnd.openxmlformats-officedocument.drawing+xml"/>
  <Override PartName="/xl/worksheets/sheet14.xml" ContentType="application/vnd.openxmlformats-officedocument.spreadsheetml.worksheet+xml"/>
  <Override PartName="/xl/drawings/drawing13.xml" ContentType="application/vnd.openxmlformats-officedocument.drawing+xml"/>
  <Override PartName="/xl/worksheets/sheet15.xml" ContentType="application/vnd.openxmlformats-officedocument.spreadsheetml.worksheet+xml"/>
  <Override PartName="/xl/drawings/drawing14.xml" ContentType="application/vnd.openxmlformats-officedocument.drawing+xml"/>
  <Override PartName="/xl/worksheets/sheet16.xml" ContentType="application/vnd.openxmlformats-officedocument.spreadsheetml.worksheet+xml"/>
  <Override PartName="/xl/drawings/drawing15.xml" ContentType="application/vnd.openxmlformats-officedocument.drawing+xml"/>
  <Override PartName="/xl/worksheets/sheet17.xml" ContentType="application/vnd.openxmlformats-officedocument.spreadsheetml.worksheet+xml"/>
  <Override PartName="/xl/drawings/drawing16.xml" ContentType="application/vnd.openxmlformats-officedocument.drawing+xml"/>
  <Override PartName="/xl/worksheets/sheet18.xml" ContentType="application/vnd.openxmlformats-officedocument.spreadsheetml.worksheet+xml"/>
  <Override PartName="/xl/drawings/drawing17.xml" ContentType="application/vnd.openxmlformats-officedocument.drawing+xml"/>
  <Override PartName="/xl/worksheets/sheet19.xml" ContentType="application/vnd.openxmlformats-officedocument.spreadsheetml.worksheet+xml"/>
  <Override PartName="/xl/drawings/drawing18.xml" ContentType="application/vnd.openxmlformats-officedocument.drawing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worksheets/sheet21.xml" ContentType="application/vnd.openxmlformats-officedocument.spreadsheetml.worksheet+xml"/>
  <Override PartName="/xl/drawings/drawing20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worksheets/sheet23.xml" ContentType="application/vnd.openxmlformats-officedocument.spreadsheetml.worksheet+xml"/>
  <Override PartName="/xl/drawings/drawing22.xml" ContentType="application/vnd.openxmlformats-officedocument.drawing+xml"/>
  <Override PartName="/xl/worksheets/sheet24.xml" ContentType="application/vnd.openxmlformats-officedocument.spreadsheetml.worksheet+xml"/>
  <Override PartName="/xl/drawings/drawing23.xml" ContentType="application/vnd.openxmlformats-officedocument.drawing+xml"/>
  <Override PartName="/xl/worksheets/sheet25.xml" ContentType="application/vnd.openxmlformats-officedocument.spreadsheetml.worksheet+xml"/>
  <Override PartName="/xl/drawings/drawing24.xml" ContentType="application/vnd.openxmlformats-officedocument.drawing+xml"/>
  <Override PartName="/xl/worksheets/sheet26.xml" ContentType="application/vnd.openxmlformats-officedocument.spreadsheetml.worksheet+xml"/>
  <Override PartName="/xl/drawings/drawing25.xml" ContentType="application/vnd.openxmlformats-officedocument.drawing+xml"/>
  <Override PartName="/xl/worksheets/sheet27.xml" ContentType="application/vnd.openxmlformats-officedocument.spreadsheetml.worksheet+xml"/>
  <Override PartName="/xl/drawings/drawing26.xml" ContentType="application/vnd.openxmlformats-officedocument.drawing+xml"/>
  <Override PartName="/xl/worksheets/sheet28.xml" ContentType="application/vnd.openxmlformats-officedocument.spreadsheetml.worksheet+xml"/>
  <Override PartName="/xl/drawings/drawing27.xml" ContentType="application/vnd.openxmlformats-officedocument.drawing+xml"/>
  <Override PartName="/xl/worksheets/sheet29.xml" ContentType="application/vnd.openxmlformats-officedocument.spreadsheetml.worksheet+xml"/>
  <Override PartName="/xl/drawings/drawing28.xml" ContentType="application/vnd.openxmlformats-officedocument.drawing+xml"/>
  <Override PartName="/xl/worksheets/sheet30.xml" ContentType="application/vnd.openxmlformats-officedocument.spreadsheetml.worksheet+xml"/>
  <Override PartName="/xl/drawings/drawing29.xml" ContentType="application/vnd.openxmlformats-officedocument.drawing+xml"/>
  <Override PartName="/xl/worksheets/sheet31.xml" ContentType="application/vnd.openxmlformats-officedocument.spreadsheetml.worksheet+xml"/>
  <Override PartName="/xl/drawings/drawing30.xml" ContentType="application/vnd.openxmlformats-officedocument.drawing+xml"/>
  <Override PartName="/xl/worksheets/sheet32.xml" ContentType="application/vnd.openxmlformats-officedocument.spreadsheetml.worksheet+xml"/>
  <Override PartName="/xl/drawings/drawing31.xml" ContentType="application/vnd.openxmlformats-officedocument.drawing+xml"/>
  <Override PartName="/xl/worksheets/sheet33.xml" ContentType="application/vnd.openxmlformats-officedocument.spreadsheetml.worksheet+xml"/>
  <Override PartName="/xl/drawings/drawing32.xml" ContentType="application/vnd.openxmlformats-officedocument.drawing+xml"/>
  <Override PartName="/xl/worksheets/sheet34.xml" ContentType="application/vnd.openxmlformats-officedocument.spreadsheetml.worksheet+xml"/>
  <Override PartName="/xl/drawings/drawing33.xml" ContentType="application/vnd.openxmlformats-officedocument.drawing+xml"/>
  <Override PartName="/xl/worksheets/sheet35.xml" ContentType="application/vnd.openxmlformats-officedocument.spreadsheetml.worksheet+xml"/>
  <Override PartName="/xl/drawings/drawing34.xml" ContentType="application/vnd.openxmlformats-officedocument.drawing+xml"/>
  <Override PartName="/xl/worksheets/sheet36.xml" ContentType="application/vnd.openxmlformats-officedocument.spreadsheetml.worksheet+xml"/>
  <Override PartName="/xl/drawings/drawing35.xml" ContentType="application/vnd.openxmlformats-officedocument.drawing+xml"/>
  <Override PartName="/xl/worksheets/sheet37.xml" ContentType="application/vnd.openxmlformats-officedocument.spreadsheetml.worksheet+xml"/>
  <Override PartName="/xl/drawings/drawing36.xml" ContentType="application/vnd.openxmlformats-officedocument.drawing+xml"/>
  <Override PartName="/xl/worksheets/sheet38.xml" ContentType="application/vnd.openxmlformats-officedocument.spreadsheetml.worksheet+xml"/>
  <Override PartName="/xl/drawings/drawing37.xml" ContentType="application/vnd.openxmlformats-officedocument.drawing+xml"/>
  <Override PartName="/xl/worksheets/sheet39.xml" ContentType="application/vnd.openxmlformats-officedocument.spreadsheetml.worksheet+xml"/>
  <Override PartName="/xl/drawings/drawing38.xml" ContentType="application/vnd.openxmlformats-officedocument.drawing+xml"/>
  <Override PartName="/xl/worksheets/sheet40.xml" ContentType="application/vnd.openxmlformats-officedocument.spreadsheetml.worksheet+xml"/>
  <Override PartName="/xl/drawings/drawing39.xml" ContentType="application/vnd.openxmlformats-officedocument.drawing+xml"/>
  <Override PartName="/xl/worksheets/sheet41.xml" ContentType="application/vnd.openxmlformats-officedocument.spreadsheetml.worksheet+xml"/>
  <Override PartName="/xl/drawings/drawing40.xml" ContentType="application/vnd.openxmlformats-officedocument.drawing+xml"/>
  <Override PartName="/xl/worksheets/sheet42.xml" ContentType="application/vnd.openxmlformats-officedocument.spreadsheetml.worksheet+xml"/>
  <Override PartName="/xl/drawings/drawing41.xml" ContentType="application/vnd.openxmlformats-officedocument.drawing+xml"/>
  <Override PartName="/xl/worksheets/sheet43.xml" ContentType="application/vnd.openxmlformats-officedocument.spreadsheetml.worksheet+xml"/>
  <Override PartName="/xl/drawings/drawing42.xml" ContentType="application/vnd.openxmlformats-officedocument.drawing+xml"/>
  <Override PartName="/xl/worksheets/sheet44.xml" ContentType="application/vnd.openxmlformats-officedocument.spreadsheetml.worksheet+xml"/>
  <Override PartName="/xl/drawings/drawing43.xml" ContentType="application/vnd.openxmlformats-officedocument.drawing+xml"/>
  <Override PartName="/xl/worksheets/sheet45.xml" ContentType="application/vnd.openxmlformats-officedocument.spreadsheetml.worksheet+xml"/>
  <Override PartName="/xl/drawings/drawing44.xml" ContentType="application/vnd.openxmlformats-officedocument.drawing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worksheets/sheet47.xml" ContentType="application/vnd.openxmlformats-officedocument.spreadsheetml.worksheet+xml"/>
  <Override PartName="/xl/drawings/drawing46.xml" ContentType="application/vnd.openxmlformats-officedocument.drawing+xml"/>
  <Override PartName="/xl/worksheets/sheet48.xml" ContentType="application/vnd.openxmlformats-officedocument.spreadsheetml.worksheet+xml"/>
  <Override PartName="/xl/drawings/drawing47.xml" ContentType="application/vnd.openxmlformats-officedocument.drawing+xml"/>
  <Override PartName="/xl/worksheets/sheet49.xml" ContentType="application/vnd.openxmlformats-officedocument.spreadsheetml.worksheet+xml"/>
  <Override PartName="/xl/drawings/drawing48.xml" ContentType="application/vnd.openxmlformats-officedocument.drawing+xml"/>
  <Override PartName="/xl/worksheets/sheet50.xml" ContentType="application/vnd.openxmlformats-officedocument.spreadsheetml.worksheet+xml"/>
  <Override PartName="/xl/drawings/drawing49.xml" ContentType="application/vnd.openxmlformats-officedocument.drawing+xml"/>
  <Override PartName="/xl/worksheets/sheet51.xml" ContentType="application/vnd.openxmlformats-officedocument.spreadsheetml.worksheet+xml"/>
  <Override PartName="/xl/drawings/drawing50.xml" ContentType="application/vnd.openxmlformats-officedocument.drawing+xml"/>
  <Override PartName="/xl/worksheets/sheet52.xml" ContentType="application/vnd.openxmlformats-officedocument.spreadsheetml.worksheet+xml"/>
  <Override PartName="/xl/drawings/drawing51.xml" ContentType="application/vnd.openxmlformats-officedocument.drawing+xml"/>
  <Override PartName="/xl/worksheets/sheet53.xml" ContentType="application/vnd.openxmlformats-officedocument.spreadsheetml.worksheet+xml"/>
  <Override PartName="/xl/drawings/drawing52.xml" ContentType="application/vnd.openxmlformats-officedocument.drawing+xml"/>
  <Override PartName="/xl/worksheets/sheet54.xml" ContentType="application/vnd.openxmlformats-officedocument.spreadsheetml.worksheet+xml"/>
  <Override PartName="/xl/drawings/drawing53.xml" ContentType="application/vnd.openxmlformats-officedocument.drawing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worksheets/sheet56.xml" ContentType="application/vnd.openxmlformats-officedocument.spreadsheetml.worksheet+xml"/>
  <Override PartName="/xl/drawings/drawing55.xml" ContentType="application/vnd.openxmlformats-officedocument.drawing+xml"/>
  <Override PartName="/xl/worksheets/sheet57.xml" ContentType="application/vnd.openxmlformats-officedocument.spreadsheetml.worksheet+xml"/>
  <Override PartName="/xl/drawings/drawing56.xml" ContentType="application/vnd.openxmlformats-officedocument.drawing+xml"/>
  <Override PartName="/xl/worksheets/sheet58.xml" ContentType="application/vnd.openxmlformats-officedocument.spreadsheetml.worksheet+xml"/>
  <Override PartName="/xl/drawings/drawing57.xml" ContentType="application/vnd.openxmlformats-officedocument.drawing+xml"/>
  <Override PartName="/xl/worksheets/sheet59.xml" ContentType="application/vnd.openxmlformats-officedocument.spreadsheetml.worksheet+xml"/>
  <Override PartName="/xl/drawings/drawing58.xml" ContentType="application/vnd.openxmlformats-officedocument.drawing+xml"/>
  <Override PartName="/xl/worksheets/sheet60.xml" ContentType="application/vnd.openxmlformats-officedocument.spreadsheetml.worksheet+xml"/>
  <Override PartName="/xl/drawings/drawing59.xml" ContentType="application/vnd.openxmlformats-officedocument.drawing+xml"/>
  <Override PartName="/xl/worksheets/sheet61.xml" ContentType="application/vnd.openxmlformats-officedocument.spreadsheetml.worksheet+xml"/>
  <Override PartName="/xl/drawings/drawing60.xml" ContentType="application/vnd.openxmlformats-officedocument.drawing+xml"/>
  <Override PartName="/xl/worksheets/sheet62.xml" ContentType="application/vnd.openxmlformats-officedocument.spreadsheetml.worksheet+xml"/>
  <Override PartName="/xl/drawings/drawing61.xml" ContentType="application/vnd.openxmlformats-officedocument.drawing+xml"/>
  <Override PartName="/xl/worksheets/sheet63.xml" ContentType="application/vnd.openxmlformats-officedocument.spreadsheetml.worksheet+xml"/>
  <Override PartName="/xl/drawings/drawing62.xml" ContentType="application/vnd.openxmlformats-officedocument.drawing+xml"/>
  <Override PartName="/xl/worksheets/sheet64.xml" ContentType="application/vnd.openxmlformats-officedocument.spreadsheetml.worksheet+xml"/>
  <Override PartName="/xl/drawings/drawing63.xml" ContentType="application/vnd.openxmlformats-officedocument.drawing+xml"/>
  <Override PartName="/xl/worksheets/sheet65.xml" ContentType="application/vnd.openxmlformats-officedocument.spreadsheetml.worksheet+xml"/>
  <Override PartName="/xl/drawings/drawing64.xml" ContentType="application/vnd.openxmlformats-officedocument.drawing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65.xml" ContentType="application/vnd.openxmlformats-officedocument.drawing+xml"/>
  <Override PartName="/xl/worksheets/sheet71.xml" ContentType="application/vnd.openxmlformats-officedocument.spreadsheetml.worksheet+xml"/>
  <Override PartName="/xl/drawings/drawing66.xml" ContentType="application/vnd.openxmlformats-officedocument.drawing+xml"/>
  <Override PartName="/xl/worksheets/sheet72.xml" ContentType="application/vnd.openxmlformats-officedocument.spreadsheetml.worksheet+xml"/>
  <Override PartName="/xl/drawings/drawing67.xml" ContentType="application/vnd.openxmlformats-officedocument.drawing+xml"/>
  <Override PartName="/xl/worksheets/sheet73.xml" ContentType="application/vnd.openxmlformats-officedocument.spreadsheetml.worksheet+xml"/>
  <Override PartName="/xl/drawings/drawing6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metadata.xml" ContentType="application/vnd.openxmlformats-officedocument.spreadsheetml.sheetMetadata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bookViews>
    <workbookView tabRatio="785" activeTab="2"/>
  </bookViews>
  <sheets>
    <sheet name="Инструкция" sheetId="1" r:id="rId2"/>
    <sheet name="TECHSHEET" sheetId="2" state="hidden" r:id="rId3"/>
    <sheet name="Список МО" sheetId="3" r:id="rId4"/>
    <sheet name="Рост" sheetId="4" r:id="rId5"/>
    <sheet name="СУБС ПИ" sheetId="5" r:id="rId6"/>
    <sheet name="ТФ 1" sheetId="6" r:id="rId7"/>
    <sheet name="НМ 1" sheetId="7" r:id="rId8"/>
    <sheet name="СРЕД 1" sheetId="8" r:id="rId9"/>
    <sheet name="МАКС 1" sheetId="9" r:id="rId10"/>
    <sheet name="ТФ 2" sheetId="10" r:id="rId11"/>
    <sheet name="НМ 2" sheetId="11" r:id="rId12"/>
    <sheet name="СРЕД 2" sheetId="12" r:id="rId13"/>
    <sheet name="МАКС 2" sheetId="13" r:id="rId14"/>
    <sheet name="ТФ 3" sheetId="14" r:id="rId15"/>
    <sheet name="НМ 3" sheetId="15" r:id="rId16"/>
    <sheet name="СРЕД 3" sheetId="16" r:id="rId17"/>
    <sheet name="МАКС 3" sheetId="17" r:id="rId18"/>
    <sheet name="ТФ 4" sheetId="18" r:id="rId19"/>
    <sheet name="НМ 4" sheetId="19" r:id="rId20"/>
    <sheet name="СРЕД 4" sheetId="20" r:id="rId21"/>
    <sheet name="МАКС 4" sheetId="21" r:id="rId22"/>
    <sheet name="ТФ 5" sheetId="22" r:id="rId23"/>
    <sheet name="НМ 5" sheetId="23" r:id="rId24"/>
    <sheet name="СРЕД 5" sheetId="24" r:id="rId25"/>
    <sheet name="МАКС 5" sheetId="25" r:id="rId26"/>
    <sheet name="ТФ 6" sheetId="26" state="hidden" r:id="rId27"/>
    <sheet name="НМ 6" sheetId="27" state="hidden" r:id="rId28"/>
    <sheet name="СРЕД 6" sheetId="28" state="hidden" r:id="rId29"/>
    <sheet name="МАКС 6" sheetId="29" state="hidden" r:id="rId30"/>
    <sheet name="ТФ 7" sheetId="30" state="hidden" r:id="rId31"/>
    <sheet name="НМ 7" sheetId="31" state="hidden" r:id="rId32"/>
    <sheet name="СРЕД 7" sheetId="32" state="hidden" r:id="rId33"/>
    <sheet name="МАКС 7" sheetId="33" state="hidden" r:id="rId34"/>
    <sheet name="ТФ 8" sheetId="34" state="hidden" r:id="rId35"/>
    <sheet name="НМ 8" sheetId="35" state="hidden" r:id="rId36"/>
    <sheet name="СРЕД 8" sheetId="36" state="hidden" r:id="rId37"/>
    <sheet name="МАКС 8" sheetId="37" state="hidden" r:id="rId38"/>
    <sheet name="ТФ 9" sheetId="38" state="hidden" r:id="rId39"/>
    <sheet name="НМ 9" sheetId="39" state="hidden" r:id="rId40"/>
    <sheet name="СРЕД 9" sheetId="40" state="hidden" r:id="rId41"/>
    <sheet name="МАКС 9" sheetId="41" state="hidden" r:id="rId42"/>
    <sheet name="ТФ 10" sheetId="42" state="hidden" r:id="rId43"/>
    <sheet name="НМ 10" sheetId="43" state="hidden" r:id="rId44"/>
    <sheet name="СРЕД 10" sheetId="44" state="hidden" r:id="rId45"/>
    <sheet name="МАКС 10" sheetId="45" state="hidden" r:id="rId46"/>
    <sheet name="ТФ 11" sheetId="46" state="hidden" r:id="rId47"/>
    <sheet name="НМ 11" sheetId="47" state="hidden" r:id="rId48"/>
    <sheet name="СРЕД 11" sheetId="48" state="hidden" r:id="rId49"/>
    <sheet name="МАКС 11" sheetId="49" state="hidden" r:id="rId50"/>
    <sheet name="ТФ 12" sheetId="50" state="hidden" r:id="rId51"/>
    <sheet name="НМ 12" sheetId="51" state="hidden" r:id="rId52"/>
    <sheet name="СРЕД 12" sheetId="52" state="hidden" r:id="rId53"/>
    <sheet name="МАКС 12" sheetId="53" state="hidden" r:id="rId54"/>
    <sheet name="ТФ 13" sheetId="54" state="hidden" r:id="rId55"/>
    <sheet name="НМ 13" sheetId="55" state="hidden" r:id="rId56"/>
    <sheet name="СРЕД 13" sheetId="56" state="hidden" r:id="rId57"/>
    <sheet name="МАКС 13" sheetId="57" state="hidden" r:id="rId58"/>
    <sheet name="ТФ 14" sheetId="58" state="hidden" r:id="rId59"/>
    <sheet name="НМ 14" sheetId="59" state="hidden" r:id="rId60"/>
    <sheet name="СРЕД 14" sheetId="60" state="hidden" r:id="rId61"/>
    <sheet name="МАКС 14" sheetId="61" state="hidden" r:id="rId62"/>
    <sheet name="ТФ 15" sheetId="62" state="hidden" r:id="rId63"/>
    <sheet name="НМ 15" sheetId="63" state="hidden" r:id="rId64"/>
    <sheet name="СРЕД 15" sheetId="64" state="hidden" r:id="rId65"/>
    <sheet name="МАКС 15" sheetId="65" state="hidden" r:id="rId66"/>
    <sheet name="ТФ PATTERN" sheetId="66" state="hidden" r:id="rId67"/>
    <sheet name="НМ PATTERN" sheetId="67" state="hidden" r:id="rId68"/>
    <sheet name="СРЕД PATTERN" sheetId="68" state="hidden" r:id="rId69"/>
    <sheet name="МАКС PATTERN" sheetId="69" state="hidden" r:id="rId70"/>
    <sheet name="ТФ" sheetId="70" state="hidden" r:id="rId71"/>
    <sheet name="НМ" sheetId="71" state="hidden" r:id="rId72"/>
    <sheet name="СРЕД" sheetId="72" state="hidden" r:id="rId73"/>
    <sheet name="МАКС" sheetId="73" state="hidden" r:id="rId74"/>
    <sheet name="ORG_TF" sheetId="74" state="hidden" r:id="rId75"/>
    <sheet name="VBLAG_NM" sheetId="75" state="hidden" r:id="rId76"/>
    <sheet name="REESTR_ORG" sheetId="76" state="hidden" r:id="rId77"/>
    <sheet name="REESTR_LOC" sheetId="77" state="hidden" r:id="rId78"/>
    <sheet name="REESTR_MO" sheetId="78" state="hidden" r:id="rId79"/>
    <sheet name="NTKU_AC_STATUS" sheetId="79" state="hidden" r:id="rId80"/>
    <sheet name="NTKU_BP_ORG_TF" sheetId="80" state="hidden" r:id="rId81"/>
    <sheet name="NTKU_RP_ORG_TF" sheetId="81" state="hidden" r:id="rId82"/>
    <sheet name="SBCT_BP_ORG_TF" sheetId="82" state="hidden" r:id="rId83"/>
    <sheet name="SBCT_RP_ORG_TF" sheetId="83" state="hidden" r:id="rId84"/>
    <sheet name="SBCT_BP_NVV" sheetId="84" state="hidden" r:id="rId85"/>
    <sheet name="SBCT_RP_NVV" sheetId="85" state="hidden" r:id="rId86"/>
    <sheet name="NTKU_BASE_VLM" sheetId="86" state="hidden" r:id="rId87"/>
    <sheet name="LIST_MO_DICTIONARY" sheetId="87" state="hidden" r:id="rId88"/>
    <sheet name="DATASTORE_DOC_LIST" sheetId="88" state="hidden" r:id="rId89"/>
    <sheet name="FILE_STORE_DATA" sheetId="89" state="hidden" r:id="rId90"/>
    <sheet name="AUTHORIZATION" sheetId="90" state="hidden" r:id="rId91"/>
    <sheet name="NTKU_TPL_DISCIPLINE" sheetId="91" state="hidden" r:id="rId92"/>
    <sheet name="NTKU_LIST_MO_BY_RN" sheetId="92" state="hidden" r:id="rId93"/>
    <sheet name="NTKU_OKTMO_INDICATORS" sheetId="93" state="hidden" r:id="rId94"/>
    <sheet name="NTKU_LIST_MO" sheetId="94" state="hidden" r:id="rId95"/>
    <sheet name="NTKU_GROWTH_IDX" sheetId="95" state="hidden" r:id="rId96"/>
    <sheet name="NTKU_SUBS_IDX" sheetId="96" state="hidden" r:id="rId97"/>
    <sheet name="NTKU_SPLR" sheetId="97" state="hidden" r:id="rId98"/>
    <sheet name="NTKU_SPLR_TF" sheetId="98" state="hidden" r:id="rId99"/>
    <sheet name="NTKU_VBLAG_FEATURE_NM" sheetId="99" state="hidden" r:id="rId100"/>
    <sheet name="NTKU_AVG" sheetId="100" state="hidden" r:id="rId101"/>
    <sheet name="NTKU_AVG_TTL" sheetId="101" state="hidden" r:id="rId102"/>
    <sheet name="NTKU_MAX" sheetId="102" state="hidden" r:id="rId103"/>
    <sheet name="NTKU_VLD_SPLR_HEATING" sheetId="103" state="hidden" r:id="rId104"/>
    <sheet name="NTKU_VLD_MISSED_SPLR" sheetId="104" state="hidden" r:id="rId105"/>
    <sheet name="NTKU_VLD_NONEXISTENT_SPLR" sheetId="105" state="hidden" r:id="rId106"/>
    <sheet name="NTKU_VLD_BP_ISSUE" sheetId="106" state="hidden" r:id="rId107"/>
    <sheet name="BP_FULL_NM" sheetId="107" state="hidden" r:id="rId108"/>
    <sheet name="RP_FULL_NM" sheetId="108" state="hidden" r:id="rId109"/>
    <sheet name="BP_FULL_VBLAG" sheetId="109" state="hidden" r:id="rId110"/>
    <sheet name="RP_FULL_VBLAG" sheetId="110" state="hidden" r:id="rId111"/>
  </sheets>
  <definedNames>
    <definedName name="ADDRESS_SHORTENING">TECHSHEET!$W$3:$W$24</definedName>
    <definedName name="ADDRESS_TYPES">TECHSHEET!$W$3:$X$24</definedName>
    <definedName name="AVG_ACTIVE_IN_REPORT_PERIOD_COLUMN">'СРЕД PATTERN'!$BL$11</definedName>
    <definedName name="AVG_ADD_ENTITY_COLUMN">'СРЕД PATTERN'!$N$6:$N$10</definedName>
    <definedName name="AVG_APPLY_FOR_MAX_COLUMN">'СРЕД PATTERN'!$K$11</definedName>
    <definedName name="AVG_AREA_TOTAL_HSE_BP_COLUMN">'СРЕД PATTERN'!$HE$11</definedName>
    <definedName name="AVG_AREA_TOTAL_HSE_RP_COLUMN">'СРЕД PATTERN'!$HF$11</definedName>
    <definedName name="AVG_AREA_TOTAL_ODN_BP_COLUMN">'СРЕД PATTERN'!$HG$11</definedName>
    <definedName name="AVG_AREA_TOTAL_ODN_RP_COLUMN">'СРЕД PATTERN'!$HH$11</definedName>
    <definedName name="AVG_BASE_PERIOD_EXISTENCE_COLUMN">'СРЕД PATTERN'!$L$11</definedName>
    <definedName name="AVG_BP_CE_COLUMN">'СРЕД PATTERN'!$BX$11</definedName>
    <definedName name="AVG_BP_MNTH_COLUMN">'СРЕД PATTERN'!$BZ$11</definedName>
    <definedName name="AVG_BP_NM_UNIT_COLUMN">'СРЕД PATTERN'!$CE$11</definedName>
    <definedName name="AVG_BP_TF_UNIT_COLUMN">'СРЕД PATTERN'!$BU$11</definedName>
    <definedName name="AVG_BP_TFE_COLUMN">'СРЕД PATTERN'!$BR$11</definedName>
    <definedName name="AVG_BP_TFN_COLUMN">'СРЕД PATTERN'!$BP$11</definedName>
    <definedName name="AVG_CALC_BLOCK_COLUMN">'СРЕД PATTERN'!$U$11</definedName>
    <definedName name="AVG_CALC_DISABLED_COLUMN">'СРЕД PATTERN'!$X$11</definedName>
    <definedName name="AVG_COEF_COLUMN">'СРЕД PATTERN'!$LF$11</definedName>
    <definedName name="AVG_COMMENT_DELETE_ENTITY_COLUMN">'СРЕД PATTERN'!$EM$11</definedName>
    <definedName name="AVG_CTZN_TOTAL_HSE_BP_COLUMN">'СРЕД PATTERN'!$HI$11</definedName>
    <definedName name="AVG_CTZN_TOTAL_HSE_RP_COLUMN">'СРЕД PATTERN'!$HJ$11</definedName>
    <definedName name="AVG_CTZN_TOTAL_ODN_BP_COLUMN">'СРЕД PATTERN'!$HK$11</definedName>
    <definedName name="AVG_CTZN_TOTAL_ODN_RP_COLUMN">'СРЕД PATTERN'!$HL$11</definedName>
    <definedName name="AVG_DATA_TYPE_MARKER_AREA">'СРЕД PATTERN'!$D$1:$LM$1</definedName>
    <definedName name="AVG_DELETE_COLUMN">'СРЕД PATTERN'!$C$11</definedName>
    <definedName name="avg_deviation_mo">'Список МО'!$K$22:$K$36</definedName>
    <definedName name="AVG_EE_ZONE_BLOCK">'СРЕД PATTERN'!$A$120:$LM$122</definedName>
    <definedName name="AVG_EE_ZONE_EMPTY_BLOCK">'СРЕД PATTERN'!$A$158:$LM$160</definedName>
    <definedName name="AVG_EXCESS_REASON_COLUMN">'СРЕД PATTERN'!$BM$11</definedName>
    <definedName name="AVG_EXCESS_REASON_MIRROR_COLUMN">'СРЕД PATTERN'!$BH$11</definedName>
    <definedName name="AVG_FEATURE_COLUMN">'СРЕД PATTERN'!$Q$11</definedName>
    <definedName name="AVG_GAS_LIQ_CE_F_F_BLOCK">'СРЕД PATTERN'!$A$134:$LM$134</definedName>
    <definedName name="AVG_GAS_LIQ_CE_F_T_BLOCK">'СРЕД PATTERN'!$A$133:$LM$133</definedName>
    <definedName name="AVG_GAS_LIQ_CE_T_F_BLOCK">'СРЕД PATTERN'!$A$132:$LM$132</definedName>
    <definedName name="AVG_GAS_LIQ_CE_T_T_BLOCK">'СРЕД PATTERN'!$A$131:$LM$131</definedName>
    <definedName name="AVG_GENERIC_CE_F_F_BLOCK">'СРЕД PATTERN'!$A$117:$LM$117</definedName>
    <definedName name="AVG_GENERIC_CE_F_T_BLOCK">'СРЕД PATTERN'!$A$116:$LM$116</definedName>
    <definedName name="AVG_GENERIC_CE_T_F_BLOCK">'СРЕД PATTERN'!$A$115:$LM$115</definedName>
    <definedName name="AVG_GENERIC_CE_T_T_BLOCK">'СРЕД PATTERN'!$A$114:$LM$114</definedName>
    <definedName name="AVG_GENERIC_EMPTY_BLOCK">'СРЕД PATTERN'!$A$155:$LM$155</definedName>
    <definedName name="AVG_HORISONTAL_AREA">'СРЕД PATTERN'!$D$12:$LM$12</definedName>
    <definedName name="AVG_HOTVSNA_ENR_CE_F_F_BLOCK">'СРЕД PATTERN'!$A$152:$LM$152</definedName>
    <definedName name="AVG_HOTVSNA_ENR_CE_F_T_BLOCK">'СРЕД PATTERN'!$A$151:$LM$151</definedName>
    <definedName name="AVG_HOTVSNA_ENR_CE_T_F_BLOCK">'СРЕД PATTERN'!$A$150:$LM$150</definedName>
    <definedName name="AVG_HOTVSNA_ENR_CE_T_T_BLOCK">'СРЕД PATTERN'!$A$149:$LM$149</definedName>
    <definedName name="AVG_HOUSE_TYPE_COLUMN">'СРЕД PATTERN'!$T$11</definedName>
    <definedName name="AVG_HSMW_CE_F_F_BLOCK">'СРЕД PATTERN'!$A$143:$LM$143</definedName>
    <definedName name="AVG_HSMW_CE_F_T_BLOCK">'СРЕД PATTERN'!$A$142:$LM$142</definedName>
    <definedName name="AVG_HSMW_CE_T_F_BLOCK">'СРЕД PATTERN'!$A$141:$LM$141</definedName>
    <definedName name="AVG_HSMW_CE_T_T_BLOCK">'СРЕД PATTERN'!$A$140:$LM$140</definedName>
    <definedName name="AVG_IDX_1">'СРЕД 1'!$EH$98</definedName>
    <definedName name="AVG_IDX_10">'СРЕД 10'!$EH$86</definedName>
    <definedName name="AVG_IDX_11">'СРЕД 11'!$EH$86</definedName>
    <definedName name="AVG_IDX_12">'СРЕД 12'!$EH$86</definedName>
    <definedName name="AVG_IDX_13">'СРЕД 13'!$EH$86</definedName>
    <definedName name="AVG_IDX_14">'СРЕД 14'!$EH$86</definedName>
    <definedName name="AVG_IDX_15">'СРЕД 15'!$EH$86</definedName>
    <definedName name="AVG_IDX_2">'СРЕД 2'!$EH$95</definedName>
    <definedName name="AVG_IDX_3">'СРЕД 3'!$EH$92</definedName>
    <definedName name="AVG_IDX_4">'СРЕД 4'!$EH$102</definedName>
    <definedName name="AVG_IDX_5">'СРЕД 5'!$EH$101</definedName>
    <definedName name="AVG_IDX_6">'СРЕД 6'!$EH$86</definedName>
    <definedName name="AVG_IDX_7">'СРЕД 7'!$EH$86</definedName>
    <definedName name="AVG_IDX_8">'СРЕД 8'!$EH$86</definedName>
    <definedName name="AVG_IDX_9">'СРЕД 9'!$EH$86</definedName>
    <definedName name="AVG_IDX_OMSU_1">'СРЕД 1'!$EJ$98</definedName>
    <definedName name="AVG_IDX_OMSU_10">'СРЕД 10'!$EJ$86</definedName>
    <definedName name="AVG_IDX_OMSU_11">'СРЕД 11'!$EJ$86</definedName>
    <definedName name="AVG_IDX_OMSU_12">'СРЕД 12'!$EJ$86</definedName>
    <definedName name="AVG_IDX_OMSU_13">'СРЕД 13'!$EJ$86</definedName>
    <definedName name="AVG_IDX_OMSU_14">'СРЕД 14'!$EJ$86</definedName>
    <definedName name="AVG_IDX_OMSU_15">'СРЕД 15'!$EJ$86</definedName>
    <definedName name="AVG_IDX_OMSU_2">'СРЕД 2'!$EJ$95</definedName>
    <definedName name="AVG_IDX_OMSU_3">'СРЕД 3'!$EJ$92</definedName>
    <definedName name="AVG_IDX_OMSU_4">'СРЕД 4'!$EJ$102</definedName>
    <definedName name="AVG_IDX_OMSU_5">'СРЕД 5'!$EJ$101</definedName>
    <definedName name="AVG_IDX_OMSU_6">'СРЕД 6'!$EJ$86</definedName>
    <definedName name="AVG_IDX_OMSU_7">'СРЕД 7'!$EJ$86</definedName>
    <definedName name="AVG_IDX_OMSU_8">'СРЕД 8'!$EJ$86</definedName>
    <definedName name="AVG_IDX_OMSU_9">'СРЕД 9'!$EJ$86</definedName>
    <definedName name="AVG_M_BP_AREA_COLUMN">'СРЕД PATTERN'!$CO$11</definedName>
    <definedName name="AVG_M_BP_COST_COLUMN">'СРЕД PATTERN'!$DM$11</definedName>
    <definedName name="AVG_M_BP_CTZN_COLUMN">'СРЕД PATTERN'!$CQ$11</definedName>
    <definedName name="AVG_M_BP_NM_COLUMN">'СРЕД PATTERN'!$CL$11</definedName>
    <definedName name="AVG_M_BP_SUBS_IDX_COLUMN">'СРЕД PATTERN'!$DU$11</definedName>
    <definedName name="AVG_M_BP_VOLM_COLUMN">'СРЕД PATTERN'!$CS$11</definedName>
    <definedName name="AVG_M_RP_AREA_COLUMN">'СРЕД PATTERN'!$CP$11</definedName>
    <definedName name="AVG_M_RP_COST_COLUMN">'СРЕД PATTERN'!$DO$11</definedName>
    <definedName name="AVG_M_RP_CTZN_COLUMN">'СРЕД PATTERN'!$CR$11</definedName>
    <definedName name="AVG_M_RP_NM_COLUMN">'СРЕД PATTERN'!$CM$11</definedName>
    <definedName name="AVG_M_RP_SUBS_IDX_COLUMN">'СРЕД PATTERN'!$DV$11</definedName>
    <definedName name="AVG_M_RP_VOLM_COLUMN">'СРЕД PATTERN'!$CT$11</definedName>
    <definedName name="AVG_MARKER_COLUMN">'СРЕД PATTERN'!$AD$11</definedName>
    <definedName name="AVG_NM_ROW_COLUMN">'СРЕД PATTERN'!$G$11</definedName>
    <definedName name="AVG_NUM_SPLR_COLUMN">'СРЕД PATTERN'!$AN$11</definedName>
    <definedName name="AVG_NUM_VBLAG_COLUMN">'СРЕД PATTERN'!$M$11</definedName>
    <definedName name="avg_omsu_deviation_mo">'Список МО'!$M$22:$M$36</definedName>
    <definedName name="AVG_RP_CE_COLUMN">'СРЕД PATTERN'!$BY$11</definedName>
    <definedName name="AVG_RP_COST_MNTH_O_COLUMN">'СРЕД PATTERN'!$DQ$11</definedName>
    <definedName name="AVG_RP_MNTH_COLUMN">'СРЕД PATTERN'!$CA$11</definedName>
    <definedName name="AVG_RP_NM_UNIT_COLUMN">'СРЕД PATTERN'!$CF$11</definedName>
    <definedName name="AVG_RP_TF_UNIT_COLUMN">'СРЕД PATTERN'!$BV$11</definedName>
    <definedName name="AVG_RP_TFE_COLUMN">'СРЕД PATTERN'!$BS$11</definedName>
    <definedName name="AVG_RP_TFN_COLUMN">'СРЕД PATTERN'!$BQ$11</definedName>
    <definedName name="AVG_SF_BLOCK">'СРЕД PATTERN'!$A$125:$LM$125</definedName>
    <definedName name="AVG_SOURCE_COLUMN">'СРЕД PATTERN'!$AC$11</definedName>
    <definedName name="AVG_SPLR_CE_COLUMN">'СРЕД PATTERN'!$AX$11</definedName>
    <definedName name="AVG_SPLR_COLUMN">'СРЕД PATTERN'!$AO$11</definedName>
    <definedName name="AVG_STATUS_COLUMN">'СРЕД PATTERN'!$AE$11</definedName>
    <definedName name="AVG_TF_ROW_COLUMN">'СРЕД PATTERN'!$H$11</definedName>
    <definedName name="AVG_TTL_UPDATE_RESULT">TECHSHEET!$M$31</definedName>
    <definedName name="AVG_UPDATE_RESULT">TECHSHEET!$M$32</definedName>
    <definedName name="AVG_VBLAG_COLUMN">'СРЕД PATTERN'!$N$11</definedName>
    <definedName name="AVG_Y_BP_AREA_COLUMN">'СРЕД PATTERN'!$ES$11</definedName>
    <definedName name="AVG_Y_BP_COST_COLUMN">'СРЕД PATTERN'!$FQ$11</definedName>
    <definedName name="AVG_Y_BP_CTZN_COLUMN">'СРЕД PATTERN'!$EU$11</definedName>
    <definedName name="AVG_Y_BP_NM_COLUMN">'СРЕД PATTERN'!$EP$11</definedName>
    <definedName name="AVG_Y_BP_SUBS_IDX_COLUMN">'СРЕД PATTERN'!$FY$11</definedName>
    <definedName name="AVG_Y_BP_VOLM_COLUMN">'СРЕД PATTERN'!$EW$11</definedName>
    <definedName name="AVG_Y_RP_AREA_COLUMN">'СРЕД PATTERN'!$ET$11</definedName>
    <definedName name="AVG_Y_RP_COST_COLUMN">'СРЕД PATTERN'!$FS$11</definedName>
    <definedName name="AVG_Y_RP_CTZN_COLUMN">'СРЕД PATTERN'!$EV$11</definedName>
    <definedName name="AVG_Y_RP_NM_COLUMN">'СРЕД PATTERN'!$EQ$11</definedName>
    <definedName name="AVG_Y_RP_SUBS_IDX_COLUMN">'СРЕД PATTERN'!$FZ$11</definedName>
    <definedName name="AVG_Y_RP_VOLM_COLUMN">'СРЕД PATTERN'!$EX$11</definedName>
    <definedName name="base_norm_period">TECHSHEET!$M$12</definedName>
    <definedName name="base_norm_year">TECHSHEET!$M$11</definedName>
    <definedName name="BASE_TARIFF_LIST">TECHSHEET!$F$8:$F$9</definedName>
    <definedName name="base_tariff_period">TECHSHEET!$M$10</definedName>
    <definedName name="base_tariff_year">TECHSHEET!$M$9</definedName>
    <definedName name="BASE_VLM_UPDATE_RESULT">TECHSHEET!$M$36</definedName>
    <definedName name="base_volume_period">TECHSHEET!$M$14</definedName>
    <definedName name="base_volume_year">TECHSHEET!$M$13</definedName>
    <definedName name="BP_FULL_NM_LIST_UPDATE_RESULT">TECHSHEET!$M$29</definedName>
    <definedName name="BP_FULL_VBLAG_LIST_UPDATE_RESULT">TECHSHEET!$M$27</definedName>
    <definedName name="citizen_count">'Список МО'!$AD$22:$AF$36</definedName>
    <definedName name="COLDVSNA_NM_LIST_CAPTIONS">TECHSHEET!$BB$48:$BB$101</definedName>
    <definedName name="comments">'Список МО'!$AK$22:$AK$36</definedName>
    <definedName name="DOCUMENT_STORAGE_GUIDE">Инструкция!$E$16</definedName>
    <definedName name="DOCUMENT_STORAGE_GUIDE_URL">TECHSHEET!$H$24</definedName>
    <definedName name="EE_1ST_CE_LIST">TECHSHEET!$U$3:$U$4</definedName>
    <definedName name="EE_1ST_NM_LIST_CAPTIONS">TECHSHEET!$BH$48:$BH$101</definedName>
    <definedName name="EE_POPULATION_LIST">TECHSHEET!$U$5:$U$6</definedName>
    <definedName name="EE_SOC_LIST">TECHSHEET!$U$9:$U$10</definedName>
    <definedName name="EE_STOVE_LIST">TECHSHEET!$U$7:$U$8</definedName>
    <definedName name="EE_ZONE_LIST">TECHSHEET!$U$11:$U$12</definedName>
    <definedName name="FIRST_WORKSHEETS_GROUP_NUMBER">'Список МО'!$D$22:$D$22</definedName>
    <definedName name="GAS_LIQ_NM_LIST_CAPTIONS">TECHSHEET!$BJ$48:$BJ$101</definedName>
    <definedName name="GAS_NET_CE_LIST">TECHSHEET!$U$13:$U$14</definedName>
    <definedName name="GAS_NET_NM_LIST_CAPTIONS">TECHSHEET!$BI$48:$BI$101</definedName>
    <definedName name="GROWTH_IDX_UPDATE_RESULT">TECHSHEET!$M$18</definedName>
    <definedName name="HEATING_NM_LIST_CAPTIONS">TECHSHEET!$BG$48:$BG$101</definedName>
    <definedName name="HOTVSNA_1ST_NM_LIST_CAPTIONS">TECHSHEET!$BD$48:$BD$101</definedName>
    <definedName name="HOTVSNA_ENR_NM_LIST_CAPTIONS">TECHSHEET!$BF$48:$BF$101</definedName>
    <definedName name="HOTVSNA_WTR_NM_LIST_CAPTIONS">TECHSHEET!$BE$48:$BE$101</definedName>
    <definedName name="HSMW_NM_LIST_CAPTIONS">TECHSHEET!$BK$48:$BK$101</definedName>
    <definedName name="KNOWLEDGE_BASE">Инструкция!$E$18</definedName>
    <definedName name="KNOWLEDGE_BASE_URL">TECHSHEET!$H$30</definedName>
    <definedName name="LastUpdateDate_LOC">'Список МО'!$G$79</definedName>
    <definedName name="LastUpdateDate_MO">'Список МО'!$G$78</definedName>
    <definedName name="LastUpdateDate_NTKU">'Список МО'!$G$81</definedName>
    <definedName name="LastUpdateDate_ORG">'Список МО'!$G$80</definedName>
    <definedName name="LIST_MO_AVG_CTZN_COUNT_AREA">'Список МО'!$AE$22:$AE$36</definedName>
    <definedName name="LIST_MO_AVG_RECALC_COMMENT_CAPTION">TECHSHEET!$H$11</definedName>
    <definedName name="LIST_MO_EXCESS_AREA">'Список МО'!$U$22:$U$36</definedName>
    <definedName name="LIST_MO_EXCESS_CTZN_COUNT_AREA">'Список МО'!$AF$22:$AF$36</definedName>
    <definedName name="LIST_MO_FACT_SPLR_UPDATE_MARKER">'Список МО'!$E$127:$L$127</definedName>
    <definedName name="LIST_MO_FSGS_CITIZEN_COUNT_INFO">'Список МО'!$ET$22:$ET$36</definedName>
    <definedName name="LIST_MO_HELP_CAPTION">TECHSHEET!$H$14</definedName>
    <definedName name="LIST_MO_HORISONTAL_AREA">'Список МО'!$D$12:$EV$12</definedName>
    <definedName name="LIST_MO_LIST_MR_MO_OKTMO">'Список МО'!$E$22:$G$36</definedName>
    <definedName name="LIST_MO_MO_AREA">'Список МО'!$F$22:$F$36</definedName>
    <definedName name="LIST_MO_MO_TYPE_AREA">'Список МО'!$DA$22:$DA$36</definedName>
    <definedName name="LIST_MO_MR_AREA">'Список МО'!$E$22:$E$36</definedName>
    <definedName name="LIST_MO_NUM_COLUMN">'Список МО'!$D$19</definedName>
    <definedName name="LIST_MO_OKTMO_AREA">'Список МО'!$G$22:$G$36</definedName>
    <definedName name="LIST_MO_OMSU_AREA">'Список МО'!$W$22:$W$36</definedName>
    <definedName name="LIST_MO_PHZ_AREA">'Список МО'!$X$22:$X$36</definedName>
    <definedName name="LIST_MO_PREDEL_KU_AREA">'Список МО'!$N$22:$T$36</definedName>
    <definedName name="LIST_MO_PREDEL_KU_IDX_AREA">'Список МО'!$N$22:$N$36</definedName>
    <definedName name="LIST_MO_PREDEL_URL_1_AREA">'Список МО'!$R$22:$R$36</definedName>
    <definedName name="LIST_MO_PREDEL_URL_2_AREA">'Список МО'!$T$22:$T$36</definedName>
    <definedName name="LIST_MO_PREDEL_URL_3_AREA">'Список МО'!$Y$22:$Y$36</definedName>
    <definedName name="LIST_MO_REPORT_NUMBER_COMMENT_CAPTION">TECHSHEET!$H$8</definedName>
    <definedName name="LIST_MO_REPORT_PERIOD_CAPTION">'Список МО'!$G$7</definedName>
    <definedName name="LIST_MO_RESTRICTIONS_UPDATE_MARKER">'Список МО'!$E$121:$L$121</definedName>
    <definedName name="LIST_MO_SERVICE_FIELD">'Список МО'!$C$117</definedName>
    <definedName name="LIST_MO_STORE_DOCS_META_DATA_UPDATE_MARKER">'Список МО'!$E$125:$L$125</definedName>
    <definedName name="LIST_MO_TOTAL_CTZN_COUNT_AREA">'Список МО'!$AD$22:$AD$36</definedName>
    <definedName name="LIST_MO_UPDATE_RESULT">TECHSHEET!$M$17</definedName>
    <definedName name="LIST_OF_RESPONSIBLE">TECHSHEET!$F$26:$F$30</definedName>
    <definedName name="LOGIN">TECHSHEET!$L$1</definedName>
    <definedName name="MAX_1_ADDRESS">'Список МО'!$DM$22</definedName>
    <definedName name="MAX_1_ADDRESS_HOUSE_TYPE">'Список МО'!$DN$22</definedName>
    <definedName name="MAX_1_HSE_AREA">'Список МО'!$DO$22</definedName>
    <definedName name="MAX_1_HSE_CTZN">'Список МО'!$DP$22</definedName>
    <definedName name="MAX_1_ODN_AREA">'Список МО'!$DQ$22</definedName>
    <definedName name="MAX_1_ODN_CTZN">'Список МО'!$DR$22</definedName>
    <definedName name="MAX_10_ADDRESS">'Список МО'!$DM$31</definedName>
    <definedName name="MAX_10_ADDRESS_HOUSE_TYPE">'Список МО'!$DN$31</definedName>
    <definedName name="MAX_10_HSE_AREA">'Список МО'!$DO$31</definedName>
    <definedName name="MAX_10_HSE_CTZN">'Список МО'!$DP$31</definedName>
    <definedName name="MAX_10_ODN_AREA">'Список МО'!$DQ$31</definedName>
    <definedName name="MAX_10_ODN_CTZN">'Список МО'!$DR$31</definedName>
    <definedName name="MAX_11_ADDRESS">'Список МО'!$DM$32</definedName>
    <definedName name="MAX_11_ADDRESS_HOUSE_TYPE">'Список МО'!$DN$32</definedName>
    <definedName name="MAX_11_HSE_AREA">'Список МО'!$DO$32</definedName>
    <definedName name="MAX_11_HSE_CTZN">'Список МО'!$DP$32</definedName>
    <definedName name="MAX_11_ODN_AREA">'Список МО'!$DQ$32</definedName>
    <definedName name="MAX_11_ODN_CTZN">'Список МО'!$DR$32</definedName>
    <definedName name="MAX_12_ADDRESS">'Список МО'!$DM$33</definedName>
    <definedName name="MAX_12_ADDRESS_HOUSE_TYPE">'Список МО'!$DN$33</definedName>
    <definedName name="MAX_12_HSE_AREA">'Список МО'!$DO$33</definedName>
    <definedName name="MAX_12_HSE_CTZN">'Список МО'!$DP$33</definedName>
    <definedName name="MAX_12_ODN_AREA">'Список МО'!$DQ$33</definedName>
    <definedName name="MAX_12_ODN_CTZN">'Список МО'!$DR$33</definedName>
    <definedName name="MAX_13_ADDRESS">'Список МО'!$DM$34</definedName>
    <definedName name="MAX_13_ADDRESS_HOUSE_TYPE">'Список МО'!$DN$34</definedName>
    <definedName name="MAX_13_HSE_AREA">'Список МО'!$DO$34</definedName>
    <definedName name="MAX_13_HSE_CTZN">'Список МО'!$DP$34</definedName>
    <definedName name="MAX_13_ODN_AREA">'Список МО'!$DQ$34</definedName>
    <definedName name="MAX_13_ODN_CTZN">'Список МО'!$DR$34</definedName>
    <definedName name="MAX_14_ADDRESS">'Список МО'!$DM$35</definedName>
    <definedName name="MAX_14_ADDRESS_HOUSE_TYPE">'Список МО'!$DN$35</definedName>
    <definedName name="MAX_14_HSE_AREA">'Список МО'!$DO$35</definedName>
    <definedName name="MAX_14_HSE_CTZN">'Список МО'!$DP$35</definedName>
    <definedName name="MAX_14_ODN_AREA">'Список МО'!$DQ$35</definedName>
    <definedName name="MAX_14_ODN_CTZN">'Список МО'!$DR$35</definedName>
    <definedName name="MAX_15_ADDRESS">'Список МО'!$DM$36</definedName>
    <definedName name="MAX_15_ADDRESS_HOUSE_TYPE">'Список МО'!$DN$36</definedName>
    <definedName name="MAX_15_HSE_AREA">'Список МО'!$DO$36</definedName>
    <definedName name="MAX_15_HSE_CTZN">'Список МО'!$DP$36</definedName>
    <definedName name="MAX_15_ODN_AREA">'Список МО'!$DQ$36</definedName>
    <definedName name="MAX_15_ODN_CTZN">'Список МО'!$DR$36</definedName>
    <definedName name="MAX_2_ADDRESS">'Список МО'!$DM$23</definedName>
    <definedName name="MAX_2_ADDRESS_HOUSE_TYPE">'Список МО'!$DN$23</definedName>
    <definedName name="MAX_2_HSE_AREA">'Список МО'!$DO$23</definedName>
    <definedName name="MAX_2_HSE_CTZN">'Список МО'!$DP$23</definedName>
    <definedName name="MAX_2_ODN_AREA">'Список МО'!$DQ$23</definedName>
    <definedName name="MAX_2_ODN_CTZN">'Список МО'!$DR$23</definedName>
    <definedName name="MAX_3_ADDRESS">'Список МО'!$DM$24</definedName>
    <definedName name="MAX_3_ADDRESS_HOUSE_TYPE">'Список МО'!$DN$24</definedName>
    <definedName name="MAX_3_HSE_AREA">'Список МО'!$DO$24</definedName>
    <definedName name="MAX_3_HSE_CTZN">'Список МО'!$DP$24</definedName>
    <definedName name="MAX_3_ODN_AREA">'Список МО'!$DQ$24</definedName>
    <definedName name="MAX_3_ODN_CTZN">'Список МО'!$DR$24</definedName>
    <definedName name="MAX_4_ADDRESS">'Список МО'!$DM$25</definedName>
    <definedName name="MAX_4_ADDRESS_HOUSE_TYPE">'Список МО'!$DN$25</definedName>
    <definedName name="MAX_4_HSE_AREA">'Список МО'!$DO$25</definedName>
    <definedName name="MAX_4_HSE_CTZN">'Список МО'!$DP$25</definedName>
    <definedName name="MAX_4_ODN_AREA">'Список МО'!$DQ$25</definedName>
    <definedName name="MAX_4_ODN_CTZN">'Список МО'!$DR$25</definedName>
    <definedName name="MAX_5_ADDRESS">'Список МО'!$DM$26</definedName>
    <definedName name="MAX_5_ADDRESS_HOUSE_TYPE">'Список МО'!$DN$26</definedName>
    <definedName name="MAX_5_HSE_AREA">'Список МО'!$DO$26</definedName>
    <definedName name="MAX_5_HSE_CTZN">'Список МО'!$DP$26</definedName>
    <definedName name="MAX_5_ODN_AREA">'Список МО'!$DQ$26</definedName>
    <definedName name="MAX_5_ODN_CTZN">'Список МО'!$DR$26</definedName>
    <definedName name="MAX_6_ADDRESS">'Список МО'!$DM$27</definedName>
    <definedName name="MAX_6_ADDRESS_HOUSE_TYPE">'Список МО'!$DN$27</definedName>
    <definedName name="MAX_6_HSE_AREA">'Список МО'!$DO$27</definedName>
    <definedName name="MAX_6_HSE_CTZN">'Список МО'!$DP$27</definedName>
    <definedName name="MAX_6_ODN_AREA">'Список МО'!$DQ$27</definedName>
    <definedName name="MAX_6_ODN_CTZN">'Список МО'!$DR$27</definedName>
    <definedName name="MAX_7_ADDRESS">'Список МО'!$DM$28</definedName>
    <definedName name="MAX_7_ADDRESS_HOUSE_TYPE">'Список МО'!$DN$28</definedName>
    <definedName name="MAX_7_HSE_AREA">'Список МО'!$DO$28</definedName>
    <definedName name="MAX_7_HSE_CTZN">'Список МО'!$DP$28</definedName>
    <definedName name="MAX_7_ODN_AREA">'Список МО'!$DQ$28</definedName>
    <definedName name="MAX_7_ODN_CTZN">'Список МО'!$DR$28</definedName>
    <definedName name="MAX_8_ADDRESS">'Список МО'!$DM$29</definedName>
    <definedName name="MAX_8_ADDRESS_HOUSE_TYPE">'Список МО'!$DN$29</definedName>
    <definedName name="MAX_8_HSE_AREA">'Список МО'!$DO$29</definedName>
    <definedName name="MAX_8_HSE_CTZN">'Список МО'!$DP$29</definedName>
    <definedName name="MAX_8_ODN_AREA">'Список МО'!$DQ$29</definedName>
    <definedName name="MAX_8_ODN_CTZN">'Список МО'!$DR$29</definedName>
    <definedName name="MAX_9_ADDRESS">'Список МО'!$DM$30</definedName>
    <definedName name="MAX_9_ADDRESS_HOUSE_TYPE">'Список МО'!$DN$30</definedName>
    <definedName name="MAX_9_HSE_AREA">'Список МО'!$DO$30</definedName>
    <definedName name="MAX_9_HSE_CTZN">'Список МО'!$DP$30</definedName>
    <definedName name="MAX_9_ODN_AREA">'Список МО'!$DQ$30</definedName>
    <definedName name="MAX_9_ODN_CTZN">'Список МО'!$DR$30</definedName>
    <definedName name="MAX_ACTIVE_IN_REPORT_PERIOD_COLUMN">'МАКС PATTERN'!$BL$11</definedName>
    <definedName name="MAX_ADDRESS">'Список МО'!$DM$22:$DM$36</definedName>
    <definedName name="MAX_AVG_ROW_COLUMN">'МАКС PATTERN'!$I$11</definedName>
    <definedName name="MAX_BP_CE_COLUMN">'МАКС PATTERN'!$BX$11</definedName>
    <definedName name="MAX_BP_COST_AVG_REF_COLUMN">'МАКС PATTERN'!$KY$11</definedName>
    <definedName name="MAX_BP_COST_COLUMN">'МАКС PATTERN'!$DM$11</definedName>
    <definedName name="MAX_BP_MNTH_COLUMN">'МАКС PATTERN'!$BZ$11</definedName>
    <definedName name="MAX_BP_NM_COLUMN">'МАКС PATTERN'!$CL$11</definedName>
    <definedName name="MAX_BP_NM_UNIT_COLUMN">'МАКС PATTERN'!$CE$11</definedName>
    <definedName name="MAX_BP_SUBS_IDX_COLUMN">'МАКС PATTERN'!$DU$11</definedName>
    <definedName name="MAX_BP_TF_UNIT_COLUMN">'МАКС PATTERN'!$BU$11</definedName>
    <definedName name="MAX_BP_TFE_COLUMN">'МАКС PATTERN'!$BR$11</definedName>
    <definedName name="MAX_BP_TFN_COLUMN">'МАКС PATTERN'!$BP$11</definedName>
    <definedName name="MAX_BP_VOLM_COLUMN">'МАКС PATTERN'!$CS$11</definedName>
    <definedName name="MAX_CALC_DISABLED_COLUMN">'МАКС PATTERN'!$X$11</definedName>
    <definedName name="MAX_COEF_COLUMN">'МАКС PATTERN'!$LF$11</definedName>
    <definedName name="MAX_CREATION_MARKER">'СРЕД PATTERN'!$K$12</definedName>
    <definedName name="MAX_DELETE_COLUMN">'МАКС PATTERN'!$C$11</definedName>
    <definedName name="max_deviation_mo">'Список МО'!$I$22:$I$36</definedName>
    <definedName name="MAX_FEATURE_COLUMN">'МАКС PATTERN'!$Q$11</definedName>
    <definedName name="MAX_GENERIC_1_ROW_BLOCK">'МАКС PATTERN'!$A$114:$LM$114</definedName>
    <definedName name="MAX_GENERIC_3_ROW_BLOCK">'МАКС PATTERN'!$A$117:$LM$119</definedName>
    <definedName name="MAX_HORISONTAL_AREA">'МАКС PATTERN'!$D$12:$LM$12</definedName>
    <definedName name="MAX_IDX_1">'МАКС 1'!$EH$89</definedName>
    <definedName name="MAX_IDX_10">'МАКС 10'!$EH$86</definedName>
    <definedName name="MAX_IDX_11">'МАКС 11'!$EH$86</definedName>
    <definedName name="MAX_IDX_12">'МАКС 12'!$EH$86</definedName>
    <definedName name="MAX_IDX_13">'МАКС 13'!$EH$86</definedName>
    <definedName name="MAX_IDX_14">'МАКС 14'!$EH$86</definedName>
    <definedName name="MAX_IDX_15">'МАКС 15'!$EH$86</definedName>
    <definedName name="MAX_IDX_2">'МАКС 2'!$EH$89</definedName>
    <definedName name="MAX_IDX_3">'МАКС 3'!$EH$89</definedName>
    <definedName name="MAX_IDX_4">'МАКС 4'!$EH$89</definedName>
    <definedName name="MAX_IDX_5">'МАКС 5'!$EH$89</definedName>
    <definedName name="MAX_IDX_6">'МАКС 6'!$EH$86</definedName>
    <definedName name="MAX_IDX_7">'МАКС 7'!$EH$86</definedName>
    <definedName name="MAX_IDX_8">'МАКС 8'!$EH$86</definedName>
    <definedName name="MAX_IDX_9">'МАКС 9'!$EH$86</definedName>
    <definedName name="MAX_NUM_VBLAG_COLUMN">'МАКС PATTERN'!$M$11</definedName>
    <definedName name="MAX_RP_CE_COLUMN">'МАКС PATTERN'!$BY$11</definedName>
    <definedName name="MAX_RP_COST_AVG_REF_COLUMN">'МАКС PATTERN'!$KZ$11</definedName>
    <definedName name="MAX_RP_COST_COLUMN">'МАКС PATTERN'!$DO$11</definedName>
    <definedName name="MAX_RP_MNTH_COLUMN">'МАКС PATTERN'!$CA$11</definedName>
    <definedName name="MAX_RP_NM_COLUMN">'МАКС PATTERN'!$CM$11</definedName>
    <definedName name="MAX_RP_NM_UNIT_COLUMN">'МАКС PATTERN'!$CF$11</definedName>
    <definedName name="MAX_RP_SUBS_IDX_COLUMN">'МАКС PATTERN'!$DV$11</definedName>
    <definedName name="MAX_RP_TF_UNIT_COLUMN">'МАКС PATTERN'!$BV$11</definedName>
    <definedName name="MAX_RP_TFE_COLUMN">'МАКС PATTERN'!$BS$11</definedName>
    <definedName name="MAX_RP_TFN_COLUMN">'МАКС PATTERN'!$BQ$11</definedName>
    <definedName name="MAX_RP_VOLM_COLUMN">'МАКС PATTERN'!$CT$11</definedName>
    <definedName name="MAX_SPLR_COLUMN">'МАКС PATTERN'!$AO$11</definedName>
    <definedName name="MAX_UPDATE_RESULT">TECHSHEET!$M$35</definedName>
    <definedName name="MAX_VBLAG_COLUMN">'МАКС PATTERN'!$N$11</definedName>
    <definedName name="MAX_WORKSHEETS_GROUP_NUMBER">'Список МО'!$D$36:$D$36</definedName>
    <definedName name="mo_1">'Список МО'!$F$22</definedName>
    <definedName name="mo_10">'Список МО'!$F$31</definedName>
    <definedName name="mo_11">'Список МО'!$F$32</definedName>
    <definedName name="mo_12">'Список МО'!$F$33</definedName>
    <definedName name="mo_13">'Список МО'!$F$34</definedName>
    <definedName name="mo_14">'Список МО'!$F$35</definedName>
    <definedName name="mo_15">'Список МО'!$F$36</definedName>
    <definedName name="mo_2">'Список МО'!$F$23</definedName>
    <definedName name="mo_3">'Список МО'!$F$24</definedName>
    <definedName name="mo_4">'Список МО'!$F$25</definedName>
    <definedName name="mo_5">'Список МО'!$F$26</definedName>
    <definedName name="mo_6">'Список МО'!$F$27</definedName>
    <definedName name="mo_7">'Список МО'!$F$28</definedName>
    <definedName name="mo_8">'Список МО'!$F$29</definedName>
    <definedName name="mo_9">'Список МО'!$F$30</definedName>
    <definedName name="MO_END_DATE">TECHSHEET!$P$15</definedName>
    <definedName name="MO_START_DATE">TECHSHEET!$P$14</definedName>
    <definedName name="MODEL_AVG_ACTIVE_IN_REPORT_PERIOD_AREA">'СРЕД PATTERN'!$BL$114:$BL$160</definedName>
    <definedName name="MODEL_TF_EOT_GREATER_TFN_REASON_AREA">'ТФ PATTERN'!$BY$73:$BY$137</definedName>
    <definedName name="MONTH_LIST">TECHSHEET!$J$3:$J$14</definedName>
    <definedName name="mr_1">'Список МО'!$E$22</definedName>
    <definedName name="mr_10">'Список МО'!$E$31</definedName>
    <definedName name="mr_11">'Список МО'!$E$32</definedName>
    <definedName name="mr_12">'Список МО'!$E$33</definedName>
    <definedName name="mr_13">'Список МО'!$E$34</definedName>
    <definedName name="mr_14">'Список МО'!$E$35</definedName>
    <definedName name="mr_15">'Список МО'!$E$36</definedName>
    <definedName name="mr_2">'Список МО'!$E$23</definedName>
    <definedName name="mr_3">'Список МО'!$E$24</definedName>
    <definedName name="mr_4">'Список МО'!$E$25</definedName>
    <definedName name="mr_5">'Список МО'!$E$26</definedName>
    <definedName name="mr_6">'Список МО'!$E$27</definedName>
    <definedName name="mr_7">'Список МО'!$E$28</definedName>
    <definedName name="mr_8">'Список МО'!$E$29</definedName>
    <definedName name="mr_9">'Список МО'!$E$30</definedName>
    <definedName name="NEVER_SHOW_MESSAGES">TECHSHEET!$H$3</definedName>
    <definedName name="NM_BASE_PERIOD_EXISTENCE_COLUMN">'НМ PATTERN'!$L$11</definedName>
    <definedName name="NM_BP_FEATURE_COLUMN">'НМ PATTERN'!$R$11</definedName>
    <definedName name="NM_BP_MNTH_COLUMN">'НМ PATTERN'!$AJ$11</definedName>
    <definedName name="NM_BP_NM_COLUMN">'НМ PATTERN'!$BL$11</definedName>
    <definedName name="NM_BP_NM_DOCS_COLUMN">'НМ PATTERN'!$CK$11</definedName>
    <definedName name="NM_BP_NM_URL_COLUMN">'НМ PATTERN'!$CM$11</definedName>
    <definedName name="NM_BP_UNIT_COLUMN">'НМ PATTERN'!$AF$11</definedName>
    <definedName name="NM_BP_VBLAG_COLUMN">'НМ PATTERN'!$O$11</definedName>
    <definedName name="NM_CALC_BLOCK_COLUMN">'НМ PATTERN'!$U$11</definedName>
    <definedName name="NM_COEF_PRECISION_LIST">LIST_MO_DICTIONARY!$C$63:$C$73</definedName>
    <definedName name="NM_COLDVSNA_BLOCK">'НМ PATTERN'!$A$31:$DA$31</definedName>
    <definedName name="NM_COMMENT_DELETE_ENTITY_COLUMN">'НМ PATTERN'!$DA$11</definedName>
    <definedName name="NM_DATA_TYPE_MARKER_AREA">'НМ PATTERN'!$D$1:$DA$1</definedName>
    <definedName name="NM_DELETE_COLUMN">'НМ PATTERN'!$C$11</definedName>
    <definedName name="NM_EE_1ST_BLOCK">'НМ PATTERN'!$A$37:$DA$37</definedName>
    <definedName name="NM_EE_ZONE_BLOCK">'НМ PATTERN'!$A$38:$DA$38</definedName>
    <definedName name="NM_ENTITY_UNIT_COLUMN">'НМ PATTERN'!$AB$11</definedName>
    <definedName name="NM_GAS_LIQ_BLOCK">'НМ PATTERN'!$A$40:$DA$40</definedName>
    <definedName name="NM_GAS_NET_BLOCK">'НМ PATTERN'!$A$39:$DA$39</definedName>
    <definedName name="NM_HEATING_BLOCK">'НМ PATTERN'!$A$36:$DA$36</definedName>
    <definedName name="NM_HORISONTAL_AREA">'НМ PATTERN'!$D$12:$DA$12</definedName>
    <definedName name="NM_HOTVSNA_1ST_BLOCK">'НМ PATTERN'!$A$33:$DA$33</definedName>
    <definedName name="NM_HOTVSNA_ENR_BLOCK">'НМ PATTERN'!$A$35:$DA$35</definedName>
    <definedName name="NM_HOTVSNA_WTR_BLOCK">'НМ PATTERN'!$A$34:$DA$34</definedName>
    <definedName name="NM_HOUSE_TYPE_COLUMN">'НМ PATTERN'!$T$11</definedName>
    <definedName name="NM_HSMW_BLOCK">'НМ PATTERN'!$A$42:$DA$42</definedName>
    <definedName name="NM_LAST_COLUMN">'НМ PATTERN'!$CZ$11</definedName>
    <definedName name="NM_LIST_COLUMNS_WIDTH">TECHSHEET!$BL$48:$BL$101</definedName>
    <definedName name="NM_MARKER_COLUMN">'НМ PATTERN'!$BD$11</definedName>
    <definedName name="NM_NUM_COLUMN">'НМ PATTERN'!$M$11</definedName>
    <definedName name="NM_RP_FEATURE_COLUMN">'НМ PATTERN'!$Q$11</definedName>
    <definedName name="NM_RP_MNTH_COLUMN">'НМ PATTERN'!$AI$11</definedName>
    <definedName name="NM_RP_NM_APR_COLUMN">'НМ PATTERN'!$BW$11</definedName>
    <definedName name="NM_RP_NM_AUG_COLUMN">'НМ PATTERN'!$CA$11</definedName>
    <definedName name="NM_RP_NM_AVG_COLUMN">'НМ PATTERN'!$BM$11</definedName>
    <definedName name="NM_RP_NM_BY_MONTH_BLOCK">'НМ PATTERN'!$BT$11:$CE$11</definedName>
    <definedName name="NM_RP_NM_COLUMN">'НМ PATTERN'!$BM$11</definedName>
    <definedName name="NM_RP_NM_DEC_COLUMN">'НМ PATTERN'!$CE$11</definedName>
    <definedName name="NM_RP_NM_DOCS_COLUMN">'НМ PATTERN'!$CL$11</definedName>
    <definedName name="NM_RP_NM_FEB_COLUMN">'НМ PATTERN'!$BU$11</definedName>
    <definedName name="NM_RP_NM_JAN_COLUMN">'НМ PATTERN'!$BT$11</definedName>
    <definedName name="NM_RP_NM_JUL_COLUMN">'НМ PATTERN'!$BZ$11</definedName>
    <definedName name="NM_RP_NM_JUN_COLUMN">'НМ PATTERN'!$BY$11</definedName>
    <definedName name="NM_RP_NM_MAR_COLUMN">'НМ PATTERN'!$BV$11</definedName>
    <definedName name="NM_RP_NM_MAY_COLUMN">'НМ PATTERN'!$BX$11</definedName>
    <definedName name="NM_RP_NM_NOV_COLUMN">'НМ PATTERN'!$CD$11</definedName>
    <definedName name="NM_RP_NM_OCT_COLUMN">'НМ PATTERN'!$CC$11</definedName>
    <definedName name="NM_RP_NM_SEP_COLUMN">'НМ PATTERN'!$CB$11</definedName>
    <definedName name="NM_RP_NM_URL_COLUMN">'НМ PATTERN'!$CN$11</definedName>
    <definedName name="NM_RP_UNIT_COLUMN">'НМ PATTERN'!$AE$11</definedName>
    <definedName name="NM_RP_VBLAG_COLUMN">'НМ PATTERN'!$N$11</definedName>
    <definedName name="NM_SF_BLOCK">'НМ PATTERN'!$A$41:$DA$41</definedName>
    <definedName name="NM_SOURCE_COLUMN">'НМ PATTERN'!$BC$11</definedName>
    <definedName name="NM_SPHERE_COLUMN">'НМ PATTERN'!$E$11</definedName>
    <definedName name="NM_STATUS_COLUMN">'НМ PATTERN'!$BE$11</definedName>
    <definedName name="NM_VOTV_BLOCK">'НМ PATTERN'!$A$32:$DA$32</definedName>
    <definedName name="NTKU_AC_STATUS_AREA">NTKU_AC_STATUS!$B$2:$H$16</definedName>
    <definedName name="NTKU_AC_STATUS_AVG_1">NTKU_AC_STATUS!$G$2</definedName>
    <definedName name="NTKU_AC_STATUS_AVG_10">NTKU_AC_STATUS!$G$11</definedName>
    <definedName name="NTKU_AC_STATUS_AVG_11">NTKU_AC_STATUS!$G$12</definedName>
    <definedName name="NTKU_AC_STATUS_AVG_12">NTKU_AC_STATUS!$G$13</definedName>
    <definedName name="NTKU_AC_STATUS_AVG_13">NTKU_AC_STATUS!$G$14</definedName>
    <definedName name="NTKU_AC_STATUS_AVG_14">NTKU_AC_STATUS!$G$15</definedName>
    <definedName name="NTKU_AC_STATUS_AVG_15">NTKU_AC_STATUS!$G$16</definedName>
    <definedName name="NTKU_AC_STATUS_AVG_2">NTKU_AC_STATUS!$G$3</definedName>
    <definedName name="NTKU_AC_STATUS_AVG_3">NTKU_AC_STATUS!$G$4</definedName>
    <definedName name="NTKU_AC_STATUS_AVG_4">NTKU_AC_STATUS!$G$5</definedName>
    <definedName name="NTKU_AC_STATUS_AVG_5">NTKU_AC_STATUS!$G$6</definedName>
    <definedName name="NTKU_AC_STATUS_AVG_6">NTKU_AC_STATUS!$G$7</definedName>
    <definedName name="NTKU_AC_STATUS_AVG_7">NTKU_AC_STATUS!$G$8</definedName>
    <definedName name="NTKU_AC_STATUS_AVG_8">NTKU_AC_STATUS!$G$9</definedName>
    <definedName name="NTKU_AC_STATUS_AVG_9">NTKU_AC_STATUS!$G$10</definedName>
    <definedName name="NTKU_AC_STATUS_GX_1">NTKU_AC_STATUS!$C$2</definedName>
    <definedName name="NTKU_AC_STATUS_GX_10">NTKU_AC_STATUS!$C$11</definedName>
    <definedName name="NTKU_AC_STATUS_GX_11">NTKU_AC_STATUS!$C$12</definedName>
    <definedName name="NTKU_AC_STATUS_GX_12">NTKU_AC_STATUS!$C$13</definedName>
    <definedName name="NTKU_AC_STATUS_GX_13">NTKU_AC_STATUS!$C$14</definedName>
    <definedName name="NTKU_AC_STATUS_GX_14">NTKU_AC_STATUS!$C$15</definedName>
    <definedName name="NTKU_AC_STATUS_GX_15">NTKU_AC_STATUS!$C$16</definedName>
    <definedName name="NTKU_AC_STATUS_GX_2">NTKU_AC_STATUS!$C$3</definedName>
    <definedName name="NTKU_AC_STATUS_GX_3">NTKU_AC_STATUS!$C$4</definedName>
    <definedName name="NTKU_AC_STATUS_GX_4">NTKU_AC_STATUS!$C$5</definedName>
    <definedName name="NTKU_AC_STATUS_GX_5">NTKU_AC_STATUS!$C$6</definedName>
    <definedName name="NTKU_AC_STATUS_GX_6">NTKU_AC_STATUS!$C$7</definedName>
    <definedName name="NTKU_AC_STATUS_GX_7">NTKU_AC_STATUS!$C$8</definedName>
    <definedName name="NTKU_AC_STATUS_GX_8">NTKU_AC_STATUS!$C$9</definedName>
    <definedName name="NTKU_AC_STATUS_GX_9">NTKU_AC_STATUS!$C$10</definedName>
    <definedName name="NTKU_AC_STATUS_LMO_1">NTKU_AC_STATUS!$B$2</definedName>
    <definedName name="NTKU_AC_STATUS_LMO_10">NTKU_AC_STATUS!$B$11</definedName>
    <definedName name="NTKU_AC_STATUS_LMO_11">NTKU_AC_STATUS!$B$12</definedName>
    <definedName name="NTKU_AC_STATUS_LMO_12">NTKU_AC_STATUS!$B$13</definedName>
    <definedName name="NTKU_AC_STATUS_LMO_13">NTKU_AC_STATUS!$B$14</definedName>
    <definedName name="NTKU_AC_STATUS_LMO_14">NTKU_AC_STATUS!$B$15</definedName>
    <definedName name="NTKU_AC_STATUS_LMO_15">NTKU_AC_STATUS!$B$16</definedName>
    <definedName name="NTKU_AC_STATUS_LMO_2">NTKU_AC_STATUS!$B$3</definedName>
    <definedName name="NTKU_AC_STATUS_LMO_3">NTKU_AC_STATUS!$B$4</definedName>
    <definedName name="NTKU_AC_STATUS_LMO_4">NTKU_AC_STATUS!$B$5</definedName>
    <definedName name="NTKU_AC_STATUS_LMO_5">NTKU_AC_STATUS!$B$6</definedName>
    <definedName name="NTKU_AC_STATUS_LMO_6">NTKU_AC_STATUS!$B$7</definedName>
    <definedName name="NTKU_AC_STATUS_LMO_7">NTKU_AC_STATUS!$B$8</definedName>
    <definedName name="NTKU_AC_STATUS_LMO_8">NTKU_AC_STATUS!$B$9</definedName>
    <definedName name="NTKU_AC_STATUS_LMO_9">NTKU_AC_STATUS!$B$10</definedName>
    <definedName name="NTKU_AC_STATUS_MAX_1">NTKU_AC_STATUS!$H$2</definedName>
    <definedName name="NTKU_AC_STATUS_MAX_10">NTKU_AC_STATUS!$H$11</definedName>
    <definedName name="NTKU_AC_STATUS_MAX_11">NTKU_AC_STATUS!$H$12</definedName>
    <definedName name="NTKU_AC_STATUS_MAX_12">NTKU_AC_STATUS!$H$13</definedName>
    <definedName name="NTKU_AC_STATUS_MAX_13">NTKU_AC_STATUS!$H$14</definedName>
    <definedName name="NTKU_AC_STATUS_MAX_14">NTKU_AC_STATUS!$H$15</definedName>
    <definedName name="NTKU_AC_STATUS_MAX_15">NTKU_AC_STATUS!$H$16</definedName>
    <definedName name="NTKU_AC_STATUS_MAX_2">NTKU_AC_STATUS!$H$3</definedName>
    <definedName name="NTKU_AC_STATUS_MAX_3">NTKU_AC_STATUS!$H$4</definedName>
    <definedName name="NTKU_AC_STATUS_MAX_4">NTKU_AC_STATUS!$H$5</definedName>
    <definedName name="NTKU_AC_STATUS_MAX_5">NTKU_AC_STATUS!$H$6</definedName>
    <definedName name="NTKU_AC_STATUS_MAX_6">NTKU_AC_STATUS!$H$7</definedName>
    <definedName name="NTKU_AC_STATUS_MAX_7">NTKU_AC_STATUS!$H$8</definedName>
    <definedName name="NTKU_AC_STATUS_MAX_8">NTKU_AC_STATUS!$H$9</definedName>
    <definedName name="NTKU_AC_STATUS_MAX_9">NTKU_AC_STATUS!$H$10</definedName>
    <definedName name="NTKU_AC_STATUS_NM_1">NTKU_AC_STATUS!$F$2</definedName>
    <definedName name="NTKU_AC_STATUS_NM_10">NTKU_AC_STATUS!$F$11</definedName>
    <definedName name="NTKU_AC_STATUS_NM_11">NTKU_AC_STATUS!$F$12</definedName>
    <definedName name="NTKU_AC_STATUS_NM_12">NTKU_AC_STATUS!$F$13</definedName>
    <definedName name="NTKU_AC_STATUS_NM_13">NTKU_AC_STATUS!$F$14</definedName>
    <definedName name="NTKU_AC_STATUS_NM_14">NTKU_AC_STATUS!$F$15</definedName>
    <definedName name="NTKU_AC_STATUS_NM_15">NTKU_AC_STATUS!$F$16</definedName>
    <definedName name="NTKU_AC_STATUS_NM_2">NTKU_AC_STATUS!$F$3</definedName>
    <definedName name="NTKU_AC_STATUS_NM_3">NTKU_AC_STATUS!$F$4</definedName>
    <definedName name="NTKU_AC_STATUS_NM_4">NTKU_AC_STATUS!$F$5</definedName>
    <definedName name="NTKU_AC_STATUS_NM_5">NTKU_AC_STATUS!$F$6</definedName>
    <definedName name="NTKU_AC_STATUS_NM_6">NTKU_AC_STATUS!$F$7</definedName>
    <definedName name="NTKU_AC_STATUS_NM_7">NTKU_AC_STATUS!$F$8</definedName>
    <definedName name="NTKU_AC_STATUS_NM_8">NTKU_AC_STATUS!$F$9</definedName>
    <definedName name="NTKU_AC_STATUS_NM_9">NTKU_AC_STATUS!$F$10</definedName>
    <definedName name="NTKU_AC_STATUS_SX_1">NTKU_AC_STATUS!$D$2</definedName>
    <definedName name="NTKU_AC_STATUS_SX_10">NTKU_AC_STATUS!$D$11</definedName>
    <definedName name="NTKU_AC_STATUS_SX_11">NTKU_AC_STATUS!$D$12</definedName>
    <definedName name="NTKU_AC_STATUS_SX_12">NTKU_AC_STATUS!$D$13</definedName>
    <definedName name="NTKU_AC_STATUS_SX_13">NTKU_AC_STATUS!$D$14</definedName>
    <definedName name="NTKU_AC_STATUS_SX_14">NTKU_AC_STATUS!$D$15</definedName>
    <definedName name="NTKU_AC_STATUS_SX_15">NTKU_AC_STATUS!$D$16</definedName>
    <definedName name="NTKU_AC_STATUS_SX_2">NTKU_AC_STATUS!$D$3</definedName>
    <definedName name="NTKU_AC_STATUS_SX_3">NTKU_AC_STATUS!$D$4</definedName>
    <definedName name="NTKU_AC_STATUS_SX_4">NTKU_AC_STATUS!$D$5</definedName>
    <definedName name="NTKU_AC_STATUS_SX_5">NTKU_AC_STATUS!$D$6</definedName>
    <definedName name="NTKU_AC_STATUS_SX_6">NTKU_AC_STATUS!$D$7</definedName>
    <definedName name="NTKU_AC_STATUS_SX_7">NTKU_AC_STATUS!$D$8</definedName>
    <definedName name="NTKU_AC_STATUS_SX_8">NTKU_AC_STATUS!$D$9</definedName>
    <definedName name="NTKU_AC_STATUS_SX_9">NTKU_AC_STATUS!$D$10</definedName>
    <definedName name="NTKU_AC_STATUS_TF_1">NTKU_AC_STATUS!$E$2</definedName>
    <definedName name="NTKU_AC_STATUS_TF_10">NTKU_AC_STATUS!$E$11</definedName>
    <definedName name="NTKU_AC_STATUS_TF_11">NTKU_AC_STATUS!$E$12</definedName>
    <definedName name="NTKU_AC_STATUS_TF_12">NTKU_AC_STATUS!$E$13</definedName>
    <definedName name="NTKU_AC_STATUS_TF_13">NTKU_AC_STATUS!$E$14</definedName>
    <definedName name="NTKU_AC_STATUS_TF_14">NTKU_AC_STATUS!$E$15</definedName>
    <definedName name="NTKU_AC_STATUS_TF_15">NTKU_AC_STATUS!$E$16</definedName>
    <definedName name="NTKU_AC_STATUS_TF_2">NTKU_AC_STATUS!$E$3</definedName>
    <definedName name="NTKU_AC_STATUS_TF_3">NTKU_AC_STATUS!$E$4</definedName>
    <definedName name="NTKU_AC_STATUS_TF_4">NTKU_AC_STATUS!$E$5</definedName>
    <definedName name="NTKU_AC_STATUS_TF_5">NTKU_AC_STATUS!$E$6</definedName>
    <definedName name="NTKU_AC_STATUS_TF_6">NTKU_AC_STATUS!$E$7</definedName>
    <definedName name="NTKU_AC_STATUS_TF_7">NTKU_AC_STATUS!$E$8</definedName>
    <definedName name="NTKU_AC_STATUS_TF_8">NTKU_AC_STATUS!$E$9</definedName>
    <definedName name="NTKU_AC_STATUS_TF_9">NTKU_AC_STATUS!$E$10</definedName>
    <definedName name="NTKU_BP_ORG_TF_UPDATE_RESULT">TECHSHEET!$M$22</definedName>
    <definedName name="NTKU_RP_ORG_TF_UPDATE_RESULT">TECHSHEET!$M$23</definedName>
    <definedName name="oktmo_1">'Список МО'!$G$22</definedName>
    <definedName name="oktmo_10">'Список МО'!$G$31</definedName>
    <definedName name="oktmo_11">'Список МО'!$G$32</definedName>
    <definedName name="oktmo_12">'Список МО'!$G$33</definedName>
    <definedName name="oktmo_13">'Список МО'!$G$34</definedName>
    <definedName name="oktmo_14">'Список МО'!$G$35</definedName>
    <definedName name="oktmo_15">'Список МО'!$G$36</definedName>
    <definedName name="oktmo_2">'Список МО'!$G$23</definedName>
    <definedName name="oktmo_3">'Список МО'!$G$24</definedName>
    <definedName name="oktmo_4">'Список МО'!$G$25</definedName>
    <definedName name="oktmo_5">'Список МО'!$G$26</definedName>
    <definedName name="oktmo_6">'Список МО'!$G$27</definedName>
    <definedName name="oktmo_7">'Список МО'!$G$28</definedName>
    <definedName name="oktmo_8">'Список МО'!$G$29</definedName>
    <definedName name="oktmo_9">'Список МО'!$G$30</definedName>
    <definedName name="OKTMO_INDICATORS_UPDATE_RESULT">TECHSHEET!$M$37</definedName>
    <definedName name="OPTIONS_LIST_RANGE">LIST_MO_DICTIONARY!$B$2:$C$147</definedName>
    <definedName name="ORG_END_DATE">TECHSHEET!$P$7</definedName>
    <definedName name="ORG_START_DATE">TECHSHEET!$P$6</definedName>
    <definedName name="PASSWORD">TECHSHEET!$L$2</definedName>
    <definedName name="PERIOD">TECHSHEET!$P$3</definedName>
    <definedName name="REGION">TECHSHEET!$A$1:$A$90</definedName>
    <definedName name="REGION_IDX_DEVIATION_VALUE">'Список МО'!$G$71</definedName>
    <definedName name="REGION_IDX_DEVIATION_VALUE_MIRROR">'Список МО'!$M$71</definedName>
    <definedName name="REGION_IDX_LIMIT">'Список МО'!$G$73:$L$73</definedName>
    <definedName name="REGION_IDX_LIMIT_MIRROR">'Список МО'!$M$73</definedName>
    <definedName name="REGION_IDX_VALUE">'Список МО'!$G$69</definedName>
    <definedName name="REGION_IDX_VALUE_MIRROR">'Список МО'!$M$69</definedName>
    <definedName name="REGION_NAME">'Список МО'!$F$5</definedName>
    <definedName name="regulation_year">TECHSHEET!$M$6</definedName>
    <definedName name="REGULATOR_1_AREA">'Список МО'!$G$89:$L$94</definedName>
    <definedName name="REGULATOR_1_NAME">'Список МО'!$G$89:$L$89</definedName>
    <definedName name="REGULATOR_2_AREA">'Список МО'!$G$98:$L$103</definedName>
    <definedName name="REGULATOR_2_NAME">'Список МО'!$G$98:$L$98</definedName>
    <definedName name="report_month">TECHSHEET!$M$7</definedName>
    <definedName name="report_month_genitive">TECHSHEET!$M$15</definedName>
    <definedName name="REPORT_NUMBER">'Список МО'!$F$9</definedName>
    <definedName name="report_period">TECHSHEET!$M$8</definedName>
    <definedName name="REPORT_TOTAL_COUNT">'Список МО'!$H$9</definedName>
    <definedName name="RESPONSIBILITY_AREA">'Список МО'!$G$107:$L$115</definedName>
    <definedName name="RESPONSIBILITY_AVG_AREA">'Список МО'!$G$113:$L$113</definedName>
    <definedName name="RESPONSIBILITY_MAX_AREA">'Список МО'!$G$114:$L$114</definedName>
    <definedName name="RESPONSIBILITY_NM_AREA">'Список МО'!$G$109:$L$109</definedName>
    <definedName name="RESPONSIBILITY_SUBS_IDX_AREA">'Список МО'!$G$111:$L$111</definedName>
    <definedName name="RESPONSIBILITY_TFE_AREA">'Список МО'!$G$107:$L$107</definedName>
    <definedName name="RESPONSIBILITY_TFN_AREA">'Список МО'!$G$108:$L$108</definedName>
    <definedName name="RETAIN_PASSWORD">TECHSHEET!$L$4</definedName>
    <definedName name="RP_FULL_NM_LIST_UPDATE_RESULT">TECHSHEET!$M$30</definedName>
    <definedName name="RP_FULL_VBLAG_LIST_UPDATE_RESULT">TECHSHEET!$M$28</definedName>
    <definedName name="SBCT_BP_NVV_UPDATE_RESULT">TECHSHEET!$M$33</definedName>
    <definedName name="SBCT_BP_ORG_TF_UPDATE_RESULT">TECHSHEET!$M$24</definedName>
    <definedName name="SBCT_RP_NVV_UPDATE_RESULT">TECHSHEET!$M$34</definedName>
    <definedName name="SBCT_RP_ORG_TF_UPDATE_RESULT">TECHSHEET!$M$25</definedName>
    <definedName name="SESSION_ID">TECHSHEET!$L$3</definedName>
    <definedName name="SPHERE_LIST">TECHSHEET!$F$13:$F$22</definedName>
    <definedName name="SPLR_TF_UPDATE_RESULT">TECHSHEET!$M$21</definedName>
    <definedName name="SPLR_UPDATE_RESULT">TECHSHEET!$M$20</definedName>
    <definedName name="STORE_FILE_DATE_FROM">'Список МО'!$G$131</definedName>
    <definedName name="STORE_FILE_DATE_TILL">'Список МО'!$G$132</definedName>
    <definedName name="SUBS_IDX_BP_MAX_MNTH_SUM_COLUMN">'СУБС ПИ'!$S$10</definedName>
    <definedName name="SUBS_IDX_BP_MNTH_SUM_COLUMN">'СУБС ПИ'!$J$10</definedName>
    <definedName name="SUBS_IDX_BP_YEAR_SUM_COLUMN">'СУБС ПИ'!$N$10</definedName>
    <definedName name="SUBS_IDX_CALC_AREA">'СУБС ПИ'!$J$12:$V$221</definedName>
    <definedName name="SUBS_IDX_MAX_NUMERIC_AREA">'СУБС ПИ'!$S$12:$V$221</definedName>
    <definedName name="SUBS_IDX_NUMERIC_AREA">'СУБС ПИ'!$J$12:$Q$221</definedName>
    <definedName name="SUBS_IDX_RP_AS_URL_COLUMN">'СУБС ПИ'!$R$10</definedName>
    <definedName name="SUBS_IDX_RP_MAX_MNTH_SUM_COLUMN">'СУБС ПИ'!$U$10</definedName>
    <definedName name="SUBS_IDX_RP_MNTH_SUM_COLUMN">'СУБС ПИ'!$L$10</definedName>
    <definedName name="SUBS_IDX_RP_YEAR_SUM_COLUMN">'СУБС ПИ'!$P$10</definedName>
    <definedName name="SUBS_IDX_UPDATE_RESULT">TECHSHEET!$M$19</definedName>
    <definedName name="SUBS_IDX_URL_AREA">'СУБС ПИ'!$R$12:$R$221</definedName>
    <definedName name="SUBS_IDX_URL_CAPTION">'СУБС ПИ'!$R$6:$R$9</definedName>
    <definedName name="SUBS_IDX_URL_COLUMN">'СУБС ПИ'!$R$10</definedName>
    <definedName name="TEMPLATE_SUPPORT">Инструкция!$E$17</definedName>
    <definedName name="TEMPLATE_SUPPORT_URL">TECHSHEET!$H$27</definedName>
    <definedName name="TEMPLATE_USER_GUIDE">Инструкция!$E$15</definedName>
    <definedName name="TEMPLATE_USER_GUIDE_URL">TECHSHEET!$H$21</definedName>
    <definedName name="TF_BASE_PERIOD_EXISTENCE_COLUMN">'ТФ PATTERN'!$L$11</definedName>
    <definedName name="TF_BP_AI_COLUMN">'ТФ PATTERN'!$AQ$11</definedName>
    <definedName name="TF_BP_CE_COLUMN">'ТФ PATTERN'!$AR$11</definedName>
    <definedName name="TF_BP_DECISION_CLAIM_COLUMN">'ТФ PATTERN'!$CL$11</definedName>
    <definedName name="TF_BP_DECISION_DATE_COLUMN">'ТФ PATTERN'!$CO$11</definedName>
    <definedName name="TF_BP_DECISION_DOCUMENT_TYPE_COLUMN">'ТФ PATTERN'!$CM$11</definedName>
    <definedName name="TF_BP_DECISION_NMBR_COLUMN">'ТФ PATTERN'!$CN$11</definedName>
    <definedName name="TF_BP_DECISION_URL_COLUMN">'ТФ PATTERN'!$CK$11</definedName>
    <definedName name="TF_BP_ORG_COLUMN">'ТФ PATTERN'!$AI$11</definedName>
    <definedName name="TF_BP_SRC_COLUMN">'ТФ PATTERN'!$BA$11</definedName>
    <definedName name="TF_BP_TAX_COLUMN">'ТФ PATTERN'!$AM$11</definedName>
    <definedName name="TF_BP_TFE_COLUMN">'ТФ PATTERN'!$BP$11</definedName>
    <definedName name="TF_BP_TFN_COLUMN">'ТФ PATTERN'!$BQ$11</definedName>
    <definedName name="TF_BP_UNIT_COLUMN">'ТФ PATTERN'!$AS$11</definedName>
    <definedName name="TF_COLDVSNA_SUPPLIER_BLOCK">'ТФ PATTERN'!$A$76:$DA$76</definedName>
    <definedName name="TF_COMMENT_DELETE_ENTITY_COLUMN">'ТФ PATTERN'!$DA$11</definedName>
    <definedName name="TF_COMPARE_TARIFFS_HELP_CAPTION">TECHSHEET!$H$17</definedName>
    <definedName name="TF_COMPENSATION_MNTH_SUM_COLUMN">'ТФ PATTERN'!$CA$11</definedName>
    <definedName name="TF_COMPENSATION_PREV_SUM_COLUMN">'ТФ PATTERN'!$CB$11</definedName>
    <definedName name="TF_DATA_TYPE_MARKER_AREA">'ТФ PATTERN'!$D$1:$DA$1</definedName>
    <definedName name="TF_DELETE_COLUMN">'ТФ PATTERN'!$M$11</definedName>
    <definedName name="TF_EE_1ST_SUPPLIER_BLOCK">'ТФ PATTERN'!$A$108:$DA$108</definedName>
    <definedName name="TF_EE_ZONE_SUPPLIER_BLOCK">'ТФ PATTERN'!$A$112:$DA$114</definedName>
    <definedName name="TF_EOT_GREATER_TFN_REASON_COLUMN">'ТФ PATTERN'!$BY$11</definedName>
    <definedName name="TF_GAS_LIQ_SUPPLIER_BLOCK">'ТФ PATTERN'!$A$125:$DA$125</definedName>
    <definedName name="TF_GAS_NET_SUPPLIER_BLOCK">'ТФ PATTERN'!$A$121:$DA$121</definedName>
    <definedName name="TF_HEATING_SUPPLIER_BLOCK">'ТФ PATTERN'!$A$101:$DA$101</definedName>
    <definedName name="TF_HORISONTAL_AREA">'ТФ PATTERN'!$D$12:$DA$12</definedName>
    <definedName name="TF_HOTVSNA_1ST_SUPPLIER_BLOCK">'ТФ PATTERN'!$A$88:$DA$88</definedName>
    <definedName name="TF_HOTVSNA_ENR_SUPPLIER_BLOCK">'ТФ PATTERN'!$A$96:$DA$96</definedName>
    <definedName name="TF_HOTVSNA_WTR_SUPPLIER_BLOCK">'ТФ PATTERN'!$A$92:$DA$92</definedName>
    <definedName name="TF_HSMW_SUPPLIER_BLOCK">'ТФ PATTERN'!$A$135:$DA$135</definedName>
    <definedName name="TF_LAST_COLUMN">'ТФ PATTERN'!$CZ$11</definedName>
    <definedName name="TF_MARKER_COLUMN">'ТФ PATTERN'!$BD$11</definedName>
    <definedName name="TF_NUM_COLUMN">'ТФ PATTERN'!$N$11</definedName>
    <definedName name="TF_RP_AI_COLUMN">'ТФ PATTERN'!$W$11</definedName>
    <definedName name="TF_RP_CE_COLUMN">'ТФ PATTERN'!$X$11</definedName>
    <definedName name="TF_RP_DECISION_CLAIM_COLUMN">'ТФ PATTERN'!$CQ$11</definedName>
    <definedName name="TF_RP_DECISION_DATE_COLUMN">'ТФ PATTERN'!$CT$11</definedName>
    <definedName name="TF_RP_DECISION_DOCUMENT_TYPE_COLUMN">'ТФ PATTERN'!$CR$11</definedName>
    <definedName name="TF_RP_DECISION_NMBR_COLUMN">'ТФ PATTERN'!$CS$11</definedName>
    <definedName name="TF_RP_DECISION_URL_COLUMN">'ТФ PATTERN'!$CP$11</definedName>
    <definedName name="TF_RP_ORG_COLUMN">'ТФ PATTERN'!$O$11</definedName>
    <definedName name="TF_RP_SRC_COLUMN">'ТФ PATTERN'!$AG$11</definedName>
    <definedName name="TF_RP_TAX_COLUMN">'ТФ PATTERN'!$S$11</definedName>
    <definedName name="TF_RP_TFE_COLUMN">'ТФ PATTERN'!$BR$11</definedName>
    <definedName name="TF_RP_TFN_COLUMN">'ТФ PATTERN'!$BS$11</definedName>
    <definedName name="TF_RP_UNIT_COLUMN">'ТФ PATTERN'!$Y$11</definedName>
    <definedName name="TF_RP_VS_BP_TF_REASON_COLUMN">'ТФ PATTERN'!$CC$11</definedName>
    <definedName name="TF_SF_SUPPLIER_BLOCK">'ТФ PATTERN'!$A$130:$DA$130</definedName>
    <definedName name="TF_SOURCE_COLUMN">'ТФ PATTERN'!$BC$11</definedName>
    <definedName name="TF_SPHERE_COLUMN">'ТФ PATTERN'!$E$11</definedName>
    <definedName name="TF_STATUS_COLUMN">'ТФ PATTERN'!$BE$11</definedName>
    <definedName name="TF_VOTV_SUPPLIER_BLOCK">'ТФ PATTERN'!$A$81:$DA$81</definedName>
    <definedName name="TPL_CODE">Инструкция!$B$2:$G$2</definedName>
    <definedName name="TPL_USER_GUIDE">Инструкция!$E$15</definedName>
    <definedName name="VBLAG_FEATURE_NM_UPDATE_RESULT">TECHSHEET!$M$26</definedName>
    <definedName name="VDET_END_DATE">TECHSHEET!$P$11</definedName>
    <definedName name="VDET_START_DATE">TECHSHEET!$P$10</definedName>
    <definedName name="VERSION">Инструкция!$B$3:$G$3</definedName>
    <definedName name="VLD_BP_ISSUE_UPDATE_RESULT">TECHSHEET!$M$38</definedName>
    <definedName name="VLD_MISSED_SPLR_UPDATE_RESULT">TECHSHEET!$M$39</definedName>
    <definedName name="VLD_NONEXISTENT_SPLR_UPDATE_RESULT">TECHSHEET!$M$40</definedName>
    <definedName name="VLD_SPLR_HEATING_UPDATE_RESULT">TECHSHEET!$M$41</definedName>
    <definedName name="VOTV_NM_LIST_CAPTIONS">TECHSHEET!$BC$48:$BC$101</definedName>
    <definedName name="YES_NO">TECHSHEET!$F$3:$F$4</definedName>
    <definedName name="NTKU_TPL_DISCIPLINE_DATA">NTKU_TPL_DISCIPLINE!$B$3:$C$3</definedName>
    <definedName name="NTKU_TPL_DISCIPLINE_HEADER">NTKU_TPL_DISCIPLINE!$A$1:$C$1</definedName>
    <definedName name="LIST_LOC_OKTMO_DATA">REESTR_LOC!$A$2:$B$44</definedName>
    <definedName name="LIST_LOC_OKTMO_HEADER">REESTR_LOC!$A$1:$B$1</definedName>
    <definedName name="LOCATION_11811111">REESTR_LOC!$A$2:$B$2</definedName>
    <definedName name="LOCATION_11811431">REESTR_LOC!$A$3:$B$3</definedName>
    <definedName name="LOCATION_11811434">REESTR_LOC!$A$4:$B$8</definedName>
    <definedName name="LOCATION_11811443">REESTR_LOC!$A$9:$B$11</definedName>
    <definedName name="LOCATION_11811448">REESTR_LOC!$A$12:$B$12</definedName>
    <definedName name="LOCATION_11811451">REESTR_LOC!$A$13:$B$13</definedName>
    <definedName name="LOCATION_11811452">REESTR_LOC!$A$14:$B$14</definedName>
    <definedName name="LOCATION_11811454">REESTR_LOC!$A$15:$B$15</definedName>
    <definedName name="LOCATION_11811457">REESTR_LOC!$A$16:$B$18</definedName>
    <definedName name="LOCATION_11811459">REESTR_LOC!$A$19:$B$23</definedName>
    <definedName name="LOCATION_11811461">REESTR_LOC!$A$24:$B$27</definedName>
    <definedName name="LOCATION_11811463">REESTR_LOC!$A$28:$B$30</definedName>
    <definedName name="LOCATION_11811464">REESTR_LOC!$A$31:$B$31</definedName>
    <definedName name="LOCATION_11811466">REESTR_LOC!$A$32:$B$34</definedName>
    <definedName name="LOCATION_11811468">REESTR_LOC!$A$35:$B$36</definedName>
    <definedName name="LOCATION_11811471">REESTR_LOC!$A$37:$B$38</definedName>
    <definedName name="LOCATION_11811473">REESTR_LOC!$A$39:$B$39</definedName>
    <definedName name="LOCATION_11811476">REESTR_LOC!$A$40:$B$41</definedName>
    <definedName name="LOCATION_11811479">REESTR_LOC!$A$42:$B$43</definedName>
    <definedName name="LOCATION_11851000">REESTR_LOC!$A$44:$B$44</definedName>
    <definedName name="OPTIONS_LIST_DATA">LIST_MO_DICTIONARY!$B$3:$D$166</definedName>
    <definedName name="OPTIONS_LIST_HEADER">LIST_MO_DICTIONARY!$A$1:$D$1</definedName>
    <definedName name="DOCUMENT_SOURCE">LIST_MO_DICTIONARY!$C$3:$C$13</definedName>
    <definedName name="DOCUMENT_TYPES">LIST_MO_DICTIONARY!$C$14:$C$23</definedName>
    <definedName name="GASLIQ_CF_05B_TO_KG">LIST_MO_DICTIONARY!$C$24:$C$24</definedName>
    <definedName name="GASLIQ_CF_12B_TO_KG">LIST_MO_DICTIONARY!$C$25:$C$25</definedName>
    <definedName name="GASLIQ_CF_27B_TO_KG">LIST_MO_DICTIONARY!$C$26:$C$26</definedName>
    <definedName name="GASLIQ_CF_50B_TO_KG">LIST_MO_DICTIONARY!$C$27:$C$27</definedName>
    <definedName name="GASLIQ_CF_VM3_TO_KG">LIST_MO_DICTIONARY!$C$28:$C$28</definedName>
    <definedName name="GAS_LIQ_LIST">LIST_MO_DICTIONARY!$C$29:$C$35</definedName>
    <definedName name="GAS_LIQ_UNITS_LIST">LIST_MO_DICTIONARY!$C$36:$C$42</definedName>
    <definedName name="GAS_NET_LIST">LIST_MO_DICTIONARY!$C$43:$C$49</definedName>
    <definedName name="HSMW_UNITS_LIST">LIST_MO_DICTIONARY!$C$50:$C$52</definedName>
    <definedName name="NM_ODN_UNIT_LIST">LIST_MO_DICTIONARY!$C$53:$C$57</definedName>
    <definedName name="NM_UNIT_LIST">LIST_MO_DICTIONARY!$C$58:$C$60</definedName>
    <definedName name="OVERDRAFT_LIST">LIST_MO_DICTIONARY!$C$61:$C$65</definedName>
    <definedName name="SF_LIST">LIST_MO_DICTIONARY!$C$66:$C$128</definedName>
    <definedName name="SF_UNITS_LIST">LIST_MO_DICTIONARY!$C$129:$C$134</definedName>
    <definedName name="TARIFF_NTKU_SOURCE_LIST">LIST_MO_DICTIONARY!$C$135:$C$135</definedName>
    <definedName name="TARIFF_SBCT_SOURCE_LIST">LIST_MO_DICTIONARY!$C$136:$C$136</definedName>
    <definedName name="TAX_SYSTEM_VALUE_LIST">LIST_MO_DICTIONARY!$C$137:$C$153</definedName>
    <definedName name="TFE_VS_TFN_REASON_LIST">LIST_MO_DICTIONARY!$C$154:$C$166</definedName>
    <definedName name="LIST_MR_MO_OKTMO">REESTR_MO!$A$2:$E$23</definedName>
    <definedName name="MR_LIST">REESTR_MO!$F$2:$F$3</definedName>
    <definedName name="MO_LIST_1">REESTR_MO!$B$2:$B$22</definedName>
    <definedName name="MO_LIST_2">REESTR_MO!$B$23:$B$23</definedName>
    <definedName name="OKTMO_VS_TYPE_LIST">REESTR_MO!$C$2:$E$23</definedName>
    <definedName name="BP_FULL_VBLAG_LIST_DATA">BP_FULL_VBLAG!$B$3:$C$247</definedName>
    <definedName name="BP_FULL_VBLAG_LIST_HEADER">BP_FULL_VBLAG!$A$1:$C$1</definedName>
    <definedName name="BP_COLDVSNA_VBLAG_RANGE">BP_FULL_VBLAG!$C$3:$C$13</definedName>
    <definedName name="BP_EE_1ST_VBLAG_RANGE">BP_FULL_VBLAG!$C$14:$C$194</definedName>
    <definedName name="BP_EE_ZONE_VBLAG_RANGE">BP_FULL_VBLAG!$C$195:$C$204</definedName>
    <definedName name="BP_GAS_LIQ_VBLAG_RANGE">BP_FULL_VBLAG!$C$205:$C$205</definedName>
    <definedName name="BP_GAS_NET_VBLAG_RANGE">BP_FULL_VBLAG!$C$206:$C$212</definedName>
    <definedName name="BP_HEATING_VBLAG_RANGE">BP_FULL_VBLAG!$C$213:$C$223</definedName>
    <definedName name="BP_HOTVSNA_1ST_VBLAG_RANGE">BP_FULL_VBLAG!$C$224:$C$226</definedName>
    <definedName name="BP_HOTVSNA_ENR_VBLAG_RANGE">BP_FULL_VBLAG!$C$227:$C$228</definedName>
    <definedName name="BP_HOTVSNA_WTR_VBLAG_RANGE">BP_FULL_VBLAG!$C$229:$C$233</definedName>
    <definedName name="BP_HSMW_VBLAG_RANGE">BP_FULL_VBLAG!$C$234:$C$236</definedName>
    <definedName name="BP_SF_VBLAG_RANGE">BP_FULL_VBLAG!$C$237:$C$237</definedName>
    <definedName name="BP_VOTV_VBLAG_RANGE">BP_FULL_VBLAG!$C$238:$C$247</definedName>
    <definedName name="RP_FULL_VBLAG_LIST_DATA">RP_FULL_VBLAG!$B$3:$C$247</definedName>
    <definedName name="RP_FULL_VBLAG_LIST_HEADER">RP_FULL_VBLAG!$A$1:$C$1</definedName>
    <definedName name="RP_COLDVSNA_VBLAG_RANGE">RP_FULL_VBLAG!$C$3:$C$13</definedName>
    <definedName name="RP_EE_1ST_VBLAG_RANGE">RP_FULL_VBLAG!$C$14:$C$194</definedName>
    <definedName name="RP_EE_ZONE_VBLAG_RANGE">RP_FULL_VBLAG!$C$195:$C$204</definedName>
    <definedName name="RP_GAS_LIQ_VBLAG_RANGE">RP_FULL_VBLAG!$C$205:$C$205</definedName>
    <definedName name="RP_GAS_NET_VBLAG_RANGE">RP_FULL_VBLAG!$C$206:$C$212</definedName>
    <definedName name="RP_HEATING_VBLAG_RANGE">RP_FULL_VBLAG!$C$213:$C$223</definedName>
    <definedName name="RP_HOTVSNA_1ST_VBLAG_RANGE">RP_FULL_VBLAG!$C$224:$C$226</definedName>
    <definedName name="RP_HOTVSNA_ENR_VBLAG_RANGE">RP_FULL_VBLAG!$C$227:$C$228</definedName>
    <definedName name="RP_HOTVSNA_WTR_VBLAG_RANGE">RP_FULL_VBLAG!$C$229:$C$233</definedName>
    <definedName name="RP_HSMW_VBLAG_RANGE">RP_FULL_VBLAG!$C$234:$C$236</definedName>
    <definedName name="RP_SF_VBLAG_RANGE">RP_FULL_VBLAG!$C$237:$C$237</definedName>
    <definedName name="RP_VOTV_VBLAG_RANGE">RP_FULL_VBLAG!$C$238:$C$247</definedName>
    <definedName name="LIST_ORG_HEAT_DATA">REESTR_ORG!$BJ$3:$CA$26</definedName>
    <definedName name="LIST_ORG_HEAT_HEADER">REESTR_ORG!$BI$1:$CA$1</definedName>
    <definedName name="LIST_ORG_VOTV_DATA">REESTR_ORG!$V$3:$AM$5</definedName>
    <definedName name="LIST_ORG_VOTV_HEADER">REESTR_ORG!$U$1:$AM$1</definedName>
    <definedName name="LIST_ORG_HVSNA_DATA">REESTR_ORG!$AP$3:$BG$24</definedName>
    <definedName name="LIST_ORG_HVSNA_HEADER">REESTR_ORG!$AO$1:$BG$1</definedName>
    <definedName name="LIST_ORG_GAS_DATA">REESTR_ORG!$CX$3:$DO$10</definedName>
    <definedName name="LIST_ORG_GAS_HEADER">REESTR_ORG!$CW$1:$DO$1</definedName>
    <definedName name="LIST_ORG_EE_DATA">REESTR_ORG!$CD$3:$CU$25</definedName>
    <definedName name="LIST_ORG_EE_HEADER">REESTR_ORG!$CC$1:$CU$1</definedName>
    <definedName name="LIST_ORG_CVSNA_DATA">REESTR_ORG!$B$3:$S$32</definedName>
    <definedName name="LIST_ORG_CVSNA_HEADER">REESTR_ORG!$A$1:$S$1</definedName>
    <definedName name="LIST_ORG_SF_DATA">REESTR_ORG!$DR$3:$EI$19</definedName>
    <definedName name="LIST_ORG_SF_HEADER">REESTR_ORG!$DQ$1:$EI$1</definedName>
    <definedName name="LIST_ORG_OTKO_DATA">REESTR_ORG!$EL$3:$FC$39</definedName>
    <definedName name="LIST_ORG_OTKO_HEADER">REESTR_ORG!$EK$1:$FC$1</definedName>
    <definedName name="NTKU_LIST_MO_BY_RN_DATA">NTKU_LIST_MO_BY_RN!$B$3:$F$7</definedName>
    <definedName name="NTKU_LIST_MO_BY_RN_HEADER">NTKU_LIST_MO_BY_RN!$A$1:$F$1</definedName>
    <definedName name="AUTHORIZATION_RANGE">AUTHORIZATION!$A$2:$B$2</definedName>
    <definedName name="NTKU_OKTMO_INDICATORS_DATA">NTKU_OKTMO_INDICATORS!$B$3:$GM$7</definedName>
    <definedName name="NTKU_OKTMO_INDICATORS_HEADER">NTKU_OKTMO_INDICATORS!$A$1:$GM$1</definedName>
    <definedName name="NTKU_GROWTH_IDX_DATA">NTKU_GROWTH_IDX!$B$3:$V$7</definedName>
    <definedName name="NTKU_GROWTH_IDX_HEADER">NTKU_GROWTH_IDX!$A$1:$V$1</definedName>
    <definedName name="NTKU_SUBS_IDX_DATA">NTKU_SUBS_IDX!$B$3:$S$12</definedName>
    <definedName name="NTKU_SUBS_IDX_HEADER">NTKU_SUBS_IDX!$A$1:$S$1</definedName>
    <definedName name="NTKU_MAX_DATA">NTKU_MAX!$B$3:$R$17</definedName>
    <definedName name="NTKU_MAX_HEADER">NTKU_MAX!$A$1:$R$1</definedName>
    <definedName name="NTKU_AVG_TTL_DATA">NTKU_AVG_TTL!$B$3:$U$62</definedName>
    <definedName name="NTKU_AVG_TTL_HEADER">NTKU_AVG_TTL!$A$1:$U$1</definedName>
    <definedName name="NTKU_AVG_DATA">NTKU_AVG!$B$3:$AE$60</definedName>
    <definedName name="NTKU_AVG_HEADER">NTKU_AVG!$A$1:$AE$1</definedName>
    <definedName name="NTKU_SPLR_DATA">NTKU_SPLR!$B$3:$AI$37</definedName>
    <definedName name="NTKU_SPLR_HEADER">NTKU_SPLR!$A$1:$AI$1</definedName>
    <definedName name="NTKU_VBLAG_FEATURE_NM_DATA">NTKU_VBLAG_FEATURE_NM!$B$3:$AK$41</definedName>
    <definedName name="NTKU_VBLAG_FEATURE_NM_HEADER">NTKU_VBLAG_FEATURE_NM!$A$1:$AK$1</definedName>
    <definedName name="NTKU_VLD_NONEXISTENT_SPLR_DATA">NTKU_VLD_NONEXISTENT_SPLR!$B$2:$D$3</definedName>
    <definedName name="NTKU_VLD_NONEXISTENT_SPLR_HEADER">NTKU_VLD_NONEXISTENT_SPLR!$A$1:$D$1</definedName>
    <definedName name="NTKU_SPLR_TF_DATA">NTKU_SPLR_TF!$B$3:$BE$37</definedName>
    <definedName name="NTKU_SPLR_TF_HEADER">NTKU_SPLR_TF!$A$1:$BE$1</definedName>
    <definedName name="NTKU_VLD_SPLR_HEATING_DATA">NTKU_VLD_SPLR_HEATING!$B$2:$M$3</definedName>
    <definedName name="NTKU_VLD_SPLR_HEATING_HEADER">NTKU_VLD_SPLR_HEATING!$A$1:$M$1</definedName>
    <definedName name="NTKU_VLD_BP_ISSUE_DATA">NTKU_VLD_BP_ISSUE!$B$2:$J$3</definedName>
    <definedName name="NTKU_VLD_BP_ISSUE_HEADER">NTKU_VLD_BP_ISSUE!$A$1:$J$1</definedName>
    <definedName name="NTKU_BASE_VLM_DATA">NTKU_BASE_VLM!$B$3:$D$230</definedName>
    <definedName name="NTKU_BASE_VLM_HEADER">NTKU_BASE_VLM!$A$1:$D$1</definedName>
    <definedName name="NTKU_VLD_MISSED_SPLR_DATA">NTKU_VLD_MISSED_SPLR!$B$2:$J$3</definedName>
    <definedName name="NTKU_VLD_MISSED_SPLR_HEADER">NTKU_VLD_MISSED_SPLR!$A$1:$J$1</definedName>
    <definedName name="NTKU_BP_ORG_TF_DATA">NTKU_BP_ORG_TF!$B$3:$AB$92</definedName>
    <definedName name="NTKU_BP_ORG_TF_HEADER">NTKU_BP_ORG_TF!$A$1:$AB$1</definedName>
    <definedName name="NTKU_LIST_MO_DATA">NTKU_LIST_MO!$B$3:$AZ$7</definedName>
    <definedName name="NTKU_LIST_MO_HEADER">NTKU_LIST_MO!$A$1:$AZ$1</definedName>
    <definedName name="NTKU_RP_ORG_TF_DATA">NTKU_RP_ORG_TF!$B$3:$AB$96</definedName>
    <definedName name="NTKU_RP_ORG_TF_HEADER">NTKU_RP_ORG_TF!$A$1:$AB$1</definedName>
    <definedName name="SBCT_RP_NVV_DATA">SBCT_RP_NVV!$B$3:$F$39</definedName>
    <definedName name="SBCT_RP_NVV_HEADER">SBCT_RP_NVV!$A$1:$F$1</definedName>
    <definedName name="SBCT_BP_NVV_DATA">SBCT_BP_NVV!$B$3:$F$39</definedName>
    <definedName name="SBCT_BP_NVV_HEADER">SBCT_BP_NVV!$A$1:$F$1</definedName>
    <definedName name="SBCT_RP_ORG_TF_DATA">SBCT_RP_ORG_TF!$B$3:$AB$60</definedName>
    <definedName name="SBCT_RP_ORG_TF_HEADER">SBCT_RP_ORG_TF!$A$1:$AB$1</definedName>
    <definedName name="SBCT_BP_ORG_TF_DATA">SBCT_BP_ORG_TF!$B$3:$AB$59</definedName>
    <definedName name="SBCT_BP_ORG_TF_HEADER">SBCT_BP_ORG_TF!$A$1:$AB$1</definedName>
  </definedNames>
  <calcPr calcId="0" iterate="0" iterateCount="100" iterateDelta="0.001"/>
</workbook>
</file>

<file path=xl/comments1.xml><?xml version="1.0" encoding="utf-8"?>
<comments xmlns="http://schemas.openxmlformats.org/spreadsheetml/2006/main">
  <authors>
    <author>Author</author>
  </authors>
  <commentList>
    <comment ref="K7" authorId="0">
      <text>
        <r>
          <rPr>
            <sz val="9"/>
            <color indexed="81"/>
            <rFont val="Tahoma"/>
            <family val="2"/>
          </rPr>
          <t>Общее число жителей, пользующихся коммунальными услугами в МО и для которых приводятся расчёты на листе "СРЕД"</t>
        </r>
      </text>
    </comment>
    <comment ref="L7" authorId="0">
      <text>
        <r>
          <rPr>
            <sz val="9"/>
            <color indexed="81"/>
            <rFont val="Tahoma"/>
            <family val="2"/>
          </rPr>
          <t>Число жителей в МО, для которых предельный индекс роста превышает индекс по субъекту РФ более чем на величину отклонения по субъекту РФ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<sst xmlns="http://schemas.openxmlformats.org/spreadsheetml/2006/main" count="31454" uniqueCount="2599">
  <si>
    <t xml:space="preserve"> (требуется обновление)</t>
  </si>
  <si>
    <t>Код отчёта: OREP.KU.2026.MONTHLY.05.EIAS</t>
  </si>
  <si>
    <t>Версия отчёта: 1.0.0</t>
  </si>
  <si>
    <t>Условные обозначения</t>
  </si>
  <si>
    <t>A</t>
  </si>
  <si>
    <t xml:space="preserve"> - предназначенные для заполнения</t>
  </si>
  <si>
    <t xml:space="preserve"> - ссылки и автозаполняемые поля</t>
  </si>
  <si>
    <t xml:space="preserve"> - с формулами и константами</t>
  </si>
  <si>
    <t xml:space="preserve"> - обязательные для заполнения</t>
  </si>
  <si>
    <t>Работа с реестрами</t>
  </si>
  <si>
    <t>Если в предложенных перечнях отсутствует необходимое значение, обновите списки с помощью элементов управления на листах. Если после обновления Вам не удалось найти необходимую позицию в списке, обратитесь к ответственному за поддержание реестра Вашего региона либо в Отдел сопровождения пользователей ЕИАС.</t>
  </si>
  <si>
    <t>Заполнение отчёта</t>
  </si>
  <si>
    <t xml:space="preserve">Все действия и вызов форм ввода на листах осуществляются двойным щелчком мыши._x000D_</t>
  </si>
  <si>
    <t>Проверка отчёта</t>
  </si>
  <si>
    <t>• При сохранении отчётной формы осуществляется проверка корректности данных_x000D_
• Для каждого сообщения возможны 2 статуса: ошибка и предупреждение_x000D_
• При наличии сообщений со статусом «Ошибка» файл будет отклонён системой и не будет загружен в хранилище данных, сообщения со статусом «Предупреждение» носят информационный характер, и такой файл будет принят к обработке системой</t>
  </si>
  <si>
    <t>Алтайский край</t>
  </si>
  <si>
    <t>RU22</t>
  </si>
  <si>
    <t>NenetskAO</t>
  </si>
  <si>
    <t>LOGIN</t>
  </si>
  <si>
    <t>Наименование списка / параметра</t>
  </si>
  <si>
    <t>Элемент списка / значение параметра</t>
  </si>
  <si>
    <t>Амурская область</t>
  </si>
  <si>
    <t>RU28</t>
  </si>
  <si>
    <t>YES_NO</t>
  </si>
  <si>
    <t>NEVER_SHOW_MESSAGES</t>
  </si>
  <si>
    <t>MONTH_LIST</t>
  </si>
  <si>
    <t>93837BD0BAEFB37CD573DA82797463E1</t>
  </si>
  <si>
    <t>PASSWORD</t>
  </si>
  <si>
    <t>PERIOD</t>
  </si>
  <si>
    <t>DIC_NAME</t>
  </si>
  <si>
    <t>DIC_VALUE</t>
  </si>
  <si>
    <t>ADDRESS_TYPES [ADDRESS_SHORTENING]</t>
  </si>
  <si>
    <t>Архангельская область</t>
  </si>
  <si>
    <t>RU29</t>
  </si>
  <si>
    <t>да</t>
  </si>
  <si>
    <t>NO</t>
  </si>
  <si>
    <t>Январь</t>
  </si>
  <si>
    <t>EZcfrxMkXNQnNwZJisSXUosiOMAeSAAwpwzcZCBFuNrKTPDRWiyFPsDSldKKyNhM95i167i76i212, 10i205i0i8E075C71D6F6A30435FA555B860D3899E02dJUNd2608t47t06t248454000</t>
  </si>
  <si>
    <t>SESSION_ID</t>
  </si>
  <si>
    <t>EE_1ST_CE_LIST</t>
  </si>
  <si>
    <t>при наличии</t>
  </si>
  <si>
    <t>ул.</t>
  </si>
  <si>
    <t>Улица</t>
  </si>
  <si>
    <t>Астраханская область</t>
  </si>
  <si>
    <t>RU30</t>
  </si>
  <si>
    <t>нет</t>
  </si>
  <si>
    <t>Февраль</t>
  </si>
  <si>
    <t>YES</t>
  </si>
  <si>
    <t>RETAIN_PASSWORD</t>
  </si>
  <si>
    <t>при отсутствии</t>
  </si>
  <si>
    <t>б-р</t>
  </si>
  <si>
    <t>Бульвар</t>
  </si>
  <si>
    <t>Белгородская область</t>
  </si>
  <si>
    <t>RU31</t>
  </si>
  <si>
    <t>Март</t>
  </si>
  <si>
    <t>Организация</t>
  </si>
  <si>
    <t>EE_POPULATION_LIST</t>
  </si>
  <si>
    <t>городское</t>
  </si>
  <si>
    <t>пер.</t>
  </si>
  <si>
    <t>Переулок</t>
  </si>
  <si>
    <t>Брянская область</t>
  </si>
  <si>
    <t>RU32</t>
  </si>
  <si>
    <t>Апрель</t>
  </si>
  <si>
    <t>regulation_year</t>
  </si>
  <si>
    <t>сельское</t>
  </si>
  <si>
    <t>пр-кт</t>
  </si>
  <si>
    <t>Проспект</t>
  </si>
  <si>
    <t>Владимирская область</t>
  </si>
  <si>
    <t>RU33</t>
  </si>
  <si>
    <t>BASE_TARIFF_LIST</t>
  </si>
  <si>
    <t>LIST_MO_REPORT_NUMBER_COMMENT_CAPTION</t>
  </si>
  <si>
    <t>Май</t>
  </si>
  <si>
    <t>report_month</t>
  </si>
  <si>
    <t>&lt;&lt; [MONTH_LIST]</t>
  </si>
  <si>
    <t>EE_STOVE_LIST</t>
  </si>
  <si>
    <t>газовые</t>
  </si>
  <si>
    <t>пл.</t>
  </si>
  <si>
    <t>Площадь</t>
  </si>
  <si>
    <t>Волгоградская область</t>
  </si>
  <si>
    <t>RU34</t>
  </si>
  <si>
    <t>Тариф для населения</t>
  </si>
  <si>
    <t>Вы можете разделить все МО региона на группы, чтобы указав этот номер, автоматически заполнить лист "Список МО" и расчётные листы</t>
  </si>
  <si>
    <t>Июнь</t>
  </si>
  <si>
    <t>report_period</t>
  </si>
  <si>
    <t>Регулируемый период</t>
  </si>
  <si>
    <t>электро</t>
  </si>
  <si>
    <t>мкр.</t>
  </si>
  <si>
    <t>Микрорайон</t>
  </si>
  <si>
    <t>Вологодская область</t>
  </si>
  <si>
    <t>RU35</t>
  </si>
  <si>
    <t>ЭОТ</t>
  </si>
  <si>
    <t>Июль</t>
  </si>
  <si>
    <t>base_tariff_year</t>
  </si>
  <si>
    <t>Виды деятельности</t>
  </si>
  <si>
    <t>EE_SOC_LIST</t>
  </si>
  <si>
    <t>в пределах</t>
  </si>
  <si>
    <t>кв-л</t>
  </si>
  <si>
    <t>Квартал</t>
  </si>
  <si>
    <t>Воронежская область</t>
  </si>
  <si>
    <t>RU36</t>
  </si>
  <si>
    <t>LIST_MO_AVG_RECALC_COMMENT_CAPTION</t>
  </si>
  <si>
    <t>Август</t>
  </si>
  <si>
    <t>base_tariff_period</t>
  </si>
  <si>
    <t>Декабрь 2025</t>
  </si>
  <si>
    <t>сверх</t>
  </si>
  <si>
    <t>тер.</t>
  </si>
  <si>
    <t>Территория</t>
  </si>
  <si>
    <t>г. Москва</t>
  </si>
  <si>
    <t>RU77</t>
  </si>
  <si>
    <t>С учётом требований пункта 59 Основ формирования индексов изменения размера платы граждан, утверждённых постановлением Правительства Российской Федерации от 30.04.2014 №400</t>
  </si>
  <si>
    <t>Сентябрь</t>
  </si>
  <si>
    <t>base_norm_year</t>
  </si>
  <si>
    <t>EE_ZONE_LIST</t>
  </si>
  <si>
    <t>2-х зонная тарификация</t>
  </si>
  <si>
    <t>аллея</t>
  </si>
  <si>
    <t>Аллея</t>
  </si>
  <si>
    <t>г. Байконур</t>
  </si>
  <si>
    <t>RU00</t>
  </si>
  <si>
    <t>SPHERE_LIST</t>
  </si>
  <si>
    <t>Октябрь</t>
  </si>
  <si>
    <t>base_norm_period</t>
  </si>
  <si>
    <t>3-х зонная тарификация</t>
  </si>
  <si>
    <t>гск</t>
  </si>
  <si>
    <t>ГСК</t>
  </si>
  <si>
    <t>г. Санкт-Петербург</t>
  </si>
  <si>
    <t>RU78</t>
  </si>
  <si>
    <t>Холодное водоснабжение</t>
  </si>
  <si>
    <t>LIST_MO_HELP_CAPTION</t>
  </si>
  <si>
    <t>Ноябрь</t>
  </si>
  <si>
    <t>base_volume_year</t>
  </si>
  <si>
    <t>2025</t>
  </si>
  <si>
    <t>Территории</t>
  </si>
  <si>
    <t>GAS_NET_CE_LIST</t>
  </si>
  <si>
    <t>наб.</t>
  </si>
  <si>
    <t>Набережная</t>
  </si>
  <si>
    <t>г. Севастополь</t>
  </si>
  <si>
    <t>RU92</t>
  </si>
  <si>
    <t>Водоотведение</t>
  </si>
  <si>
    <t>Автозаполнение листов производится данными мониторингов ФАС России:_x000D_
&lt;/br&gt;• OREP.KU.202x.MONTHLY.xx_x000D_
&lt;/br&gt;• SUMMARY.BALANCE.CALC.TARIFF.xxxx.[2025/2026]YEAR_x000D_
&lt;/br&gt;• INFO.REG.OPERATOR.OTKO.[2025/2026], INFO.KU.EE.GAS.SF.TF.[2025/2026]_x000D_
&lt;/br&gt;_x000D_
&lt;/br&gt;Шаг 1. Выберите интересующие муниципальные образования на листе "Список МО" и обновите данные с помощью кнопки_x000D_
&lt;/br&gt;_x000D_
&lt;/br&gt;Шаг 2. Для загрузки данных на листы воспользуйтесь кнопками_x000D_
&lt;/br&gt;_x000D_
&lt;/br&gt;Шаг 3. Для отображения группы листов по МО воспользуйтесь кнопками_x000D_
&lt;/br&gt;_x000D_
&lt;/br&gt;Чтобы загрузить все (!) данные по номеру отчёта, указанному Вами в предыдущем мониторинге OREP.KU.202x, воспользуйтесь кнопкой</t>
  </si>
  <si>
    <t>Декабрь</t>
  </si>
  <si>
    <t>base_volume_period</t>
  </si>
  <si>
    <t>парк</t>
  </si>
  <si>
    <t>Парк</t>
  </si>
  <si>
    <t>Донецкая Народная Республика</t>
  </si>
  <si>
    <t>Горячее водоснабжение</t>
  </si>
  <si>
    <t>report_month_genitive</t>
  </si>
  <si>
    <t>мае</t>
  </si>
  <si>
    <t>переезд</t>
  </si>
  <si>
    <t>Переезд</t>
  </si>
  <si>
    <t>Еврейская автономная область</t>
  </si>
  <si>
    <t>RU79</t>
  </si>
  <si>
    <t>Холодная вода / теплоноситель</t>
  </si>
  <si>
    <t>TF_COMPARE_TARIFFS_HELP_CAPTION</t>
  </si>
  <si>
    <t>причал</t>
  </si>
  <si>
    <t>Причал</t>
  </si>
  <si>
    <t>Забайкальский край</t>
  </si>
  <si>
    <t>RU75</t>
  </si>
  <si>
    <t>Тепловая энергия</t>
  </si>
  <si>
    <t>&lt;/br&gt;• Нажмите кнопку "Загрузить", чтобы автоматически найти соответствия организаций мониторингов:_x000D_
&lt;/br&gt;- SUMMARY.BALANCE.CALC.TARIFF.xxxx.[2025/2026]YEAR (принятые тарифные решения в сферах "ХВС", "ГВС", "ВО и "Отопление" на 2025/2026 год)_x000D_
&lt;/br&gt;- INFO.KU.EE.GAS.SF.TF.[2025/2026] (принятые тарифные решения в сферах "ЭЭ", "Газ" и "ТТ" на 2025/2026 год)_x000D_
&lt;/br&gt;- INFO.REG.OPERATOR.OTKO.[2025/2026] (принятые тарифные решения в сфере "Обращение с ТКО" на 2025/2026 год)_x000D_
&lt;/br&gt;_x000D_
&lt;/br&gt;• Выбор организации из мониторинга принятых тарифных решений вручную осуществляется двойным щелчком мыши</t>
  </si>
  <si>
    <t>LIST_MO_UPDATE_RESULT</t>
  </si>
  <si>
    <t>DONE</t>
  </si>
  <si>
    <t>проезд</t>
  </si>
  <si>
    <t>Проезд</t>
  </si>
  <si>
    <t>Запорожская область</t>
  </si>
  <si>
    <t>Отопление</t>
  </si>
  <si>
    <t>GROWTH_IDX_UPDATE_RESULT</t>
  </si>
  <si>
    <t>проулок</t>
  </si>
  <si>
    <t>Проулок</t>
  </si>
  <si>
    <t>Ивановская область</t>
  </si>
  <si>
    <t>RU37</t>
  </si>
  <si>
    <t>Электроснабжение</t>
  </si>
  <si>
    <t>SUBS_IDX_UPDATE_RESULT</t>
  </si>
  <si>
    <t>рзд.</t>
  </si>
  <si>
    <t>Разъезд</t>
  </si>
  <si>
    <t>Иркутская область</t>
  </si>
  <si>
    <t>RU38</t>
  </si>
  <si>
    <t>Газоснабжение</t>
  </si>
  <si>
    <t>TEMPLATE_USER_GUIDE_URL</t>
  </si>
  <si>
    <t>SPLR_UPDATE_RESULT</t>
  </si>
  <si>
    <t>санаторий</t>
  </si>
  <si>
    <t>Санаторий</t>
  </si>
  <si>
    <t>Кабардино-Балкарская республика</t>
  </si>
  <si>
    <t>RU07</t>
  </si>
  <si>
    <t>Поставки твёрдого топлива при наличии печного отопления</t>
  </si>
  <si>
    <t>SPLR_TF_UPDATE_RESULT</t>
  </si>
  <si>
    <t>сквер</t>
  </si>
  <si>
    <t>Сквер</t>
  </si>
  <si>
    <t>Калининградская область</t>
  </si>
  <si>
    <t>RU39</t>
  </si>
  <si>
    <t>Обращение с твёрдыми коммунальными отходами</t>
  </si>
  <si>
    <t>NTKU_BP_ORG_TF_UPDATE_RESULT</t>
  </si>
  <si>
    <t>туп.</t>
  </si>
  <si>
    <t>Тупик</t>
  </si>
  <si>
    <t>Калужская область</t>
  </si>
  <si>
    <t>RU40</t>
  </si>
  <si>
    <t>DOCUMENT_STORAGE_GUIDE_URL</t>
  </si>
  <si>
    <t>NTKU_RP_ORG_TF_UPDATE_RESULT</t>
  </si>
  <si>
    <t>ш.</t>
  </si>
  <si>
    <t>Шоссе</t>
  </si>
  <si>
    <t>Камчатский край</t>
  </si>
  <si>
    <t>RU41</t>
  </si>
  <si>
    <t>https://support.eias.ru/knowledgebase.php?article=28</t>
  </si>
  <si>
    <t>SBCT_BP_ORG_TF_UPDATE_RESULT</t>
  </si>
  <si>
    <t>-</t>
  </si>
  <si>
    <t>Отсутствует</t>
  </si>
  <si>
    <t>Карачаево-Черкесская республика</t>
  </si>
  <si>
    <t>RU09</t>
  </si>
  <si>
    <t>LIST_OF_RESPONSIBLE</t>
  </si>
  <si>
    <t>SBCT_RP_ORG_TF_UPDATE_RESULT</t>
  </si>
  <si>
    <t>Кемеровская область</t>
  </si>
  <si>
    <t>RU42</t>
  </si>
  <si>
    <t>TEMPLATE_SUPPORT_URL</t>
  </si>
  <si>
    <t>VBLAG_FEATURE_NM_UPDATE_RESULT</t>
  </si>
  <si>
    <t>Кировская область</t>
  </si>
  <si>
    <t>RU43</t>
  </si>
  <si>
    <t>https://support.eias.ru/index.php?a=add&amp;catid=42</t>
  </si>
  <si>
    <t>BP_FULL_VBLAG_LIST_UPDATE_RESULT</t>
  </si>
  <si>
    <t>PEND</t>
  </si>
  <si>
    <t>Костромская область</t>
  </si>
  <si>
    <t>RU44</t>
  </si>
  <si>
    <t>другой орган</t>
  </si>
  <si>
    <t>RP_FULL_VBLAG_LIST_UPDATE_RESULT</t>
  </si>
  <si>
    <t>Краснодарский край</t>
  </si>
  <si>
    <t>RU23</t>
  </si>
  <si>
    <t>никто</t>
  </si>
  <si>
    <t>KNOWLEDGE_BASE_URL</t>
  </si>
  <si>
    <t>BP_FULL_NM_LIST_UPDATE_RESULT</t>
  </si>
  <si>
    <t>Красноярский край</t>
  </si>
  <si>
    <t>RU24</t>
  </si>
  <si>
    <t>в субъекте не применимо (отсутствует)</t>
  </si>
  <si>
    <t>https://sp.eias.ru/knowledgebase.php?article=127</t>
  </si>
  <si>
    <t>RP_FULL_NM_LIST_UPDATE_RESULT</t>
  </si>
  <si>
    <t>Курганская область</t>
  </si>
  <si>
    <t>RU45</t>
  </si>
  <si>
    <t>AVG_TTL_UPDATE_RESULT</t>
  </si>
  <si>
    <t>Курская область</t>
  </si>
  <si>
    <t>RU46</t>
  </si>
  <si>
    <t>AVG_UPDATE_RESULT</t>
  </si>
  <si>
    <t>Ленинградская область</t>
  </si>
  <si>
    <t>RU47</t>
  </si>
  <si>
    <t>SBCT_BP_NVV_UPDATE_RESULT</t>
  </si>
  <si>
    <t>Липецкая область</t>
  </si>
  <si>
    <t>RU48</t>
  </si>
  <si>
    <t>SBCT_RP_NVV_UPDATE_RESULT</t>
  </si>
  <si>
    <t>Луганская Народная Республика</t>
  </si>
  <si>
    <t>MAX_UPDATE_RESULT</t>
  </si>
  <si>
    <t>Магаданская область</t>
  </si>
  <si>
    <t>RU49</t>
  </si>
  <si>
    <t>BASE_VLM_UPDATE_RESULT</t>
  </si>
  <si>
    <t>Московская область</t>
  </si>
  <si>
    <t>RU50</t>
  </si>
  <si>
    <t>OKTMO_INDICATORS_UPDATE_RESULT</t>
  </si>
  <si>
    <t>Мурманская область</t>
  </si>
  <si>
    <t>RU51</t>
  </si>
  <si>
    <t>VLD_BP_ISSUE_UPDATE_RESULT</t>
  </si>
  <si>
    <t>Ненецкий автономный округ</t>
  </si>
  <si>
    <t>RU83</t>
  </si>
  <si>
    <t>VLD_MISSED_SPLR_UPDATE_RESULT</t>
  </si>
  <si>
    <t>Нижегородская область</t>
  </si>
  <si>
    <t>RU52</t>
  </si>
  <si>
    <t>VLD_NONEXISTENT_SPLR_UPDATE_RESULT</t>
  </si>
  <si>
    <t>Новгородская область</t>
  </si>
  <si>
    <t>RU53</t>
  </si>
  <si>
    <t>VLD_SPLR_HEATING_UPDATE_RESULT</t>
  </si>
  <si>
    <t>Новосибирская область</t>
  </si>
  <si>
    <t>RU54</t>
  </si>
  <si>
    <t>VBLAG_LIST_TAG_NAMES</t>
  </si>
  <si>
    <t>Омская область</t>
  </si>
  <si>
    <t>RU55</t>
  </si>
  <si>
    <t>SPHERE</t>
  </si>
  <si>
    <t>Оренбургская область</t>
  </si>
  <si>
    <t>RU56</t>
  </si>
  <si>
    <t>VBLAG</t>
  </si>
  <si>
    <t>Орловская область</t>
  </si>
  <si>
    <t>RU57</t>
  </si>
  <si>
    <t>Пензенская область</t>
  </si>
  <si>
    <t>RU58</t>
  </si>
  <si>
    <t>BP_ORG_TF_TAG_NAMES</t>
  </si>
  <si>
    <t>XML_SBCT_M_BP_NVV_TAG_NAMES</t>
  </si>
  <si>
    <t>Пермский край</t>
  </si>
  <si>
    <t>RU59</t>
  </si>
  <si>
    <t>LIST_MO_TAG_NAMES</t>
  </si>
  <si>
    <t>SUBS_IDX_TAG_NAMES</t>
  </si>
  <si>
    <t>EC_TAG_NAMES</t>
  </si>
  <si>
    <t>ORG_TF_TAG_NAMES</t>
  </si>
  <si>
    <t>ORG_TAG_NAMES</t>
  </si>
  <si>
    <t>VBLAG_FEATURE_NM_TAG_NAMES</t>
  </si>
  <si>
    <t>AVG_TAG_NAMES</t>
  </si>
  <si>
    <t>AVG_TTL_TAG_NAMES</t>
  </si>
  <si>
    <t>MAX_TAG_NAMES</t>
  </si>
  <si>
    <t>RP_ORG_TF_TAG_NAMES</t>
  </si>
  <si>
    <t>XML_SBCT_M_RP_NVV_TAG_NAMES</t>
  </si>
  <si>
    <t>OKTMO_INDICATORS_TAG_NAMES</t>
  </si>
  <si>
    <t>VLD_SPLR_HEATING_TAG_NAMES</t>
  </si>
  <si>
    <t>VLD_MISSED_SPLR_TAG_NAMES</t>
  </si>
  <si>
    <t>VLD_NONEXISTENT_SPLR_TAG_NAMES</t>
  </si>
  <si>
    <t>VLD_BP_ISSUE_TAG_NAMES</t>
  </si>
  <si>
    <t>BASE_VLM_TAG_NAMES</t>
  </si>
  <si>
    <t>XML_NM_LIST_TAG_NAMES</t>
  </si>
  <si>
    <t>COLDVSNA</t>
  </si>
  <si>
    <t>VOTV</t>
  </si>
  <si>
    <t>HOTVSNA_1ST</t>
  </si>
  <si>
    <t>HOTVSNA_WTR</t>
  </si>
  <si>
    <t>HOTVSNA_ENR</t>
  </si>
  <si>
    <t>HEATING</t>
  </si>
  <si>
    <t>EE_1ST</t>
  </si>
  <si>
    <t>GAS_NET</t>
  </si>
  <si>
    <t>GAS_LIQ</t>
  </si>
  <si>
    <t>HSMW</t>
  </si>
  <si>
    <t>WIDTH</t>
  </si>
  <si>
    <t>Приморский край</t>
  </si>
  <si>
    <t>RU25</t>
  </si>
  <si>
    <t>MR</t>
  </si>
  <si>
    <t>MO</t>
  </si>
  <si>
    <t>OKTMO_NAME</t>
  </si>
  <si>
    <t>PRD</t>
  </si>
  <si>
    <t>ORG</t>
  </si>
  <si>
    <t>SCENARIO</t>
  </si>
  <si>
    <t>Псковская область</t>
  </si>
  <si>
    <t>RU60</t>
  </si>
  <si>
    <t>B</t>
  </si>
  <si>
    <t>OKTMO</t>
  </si>
  <si>
    <t>DET</t>
  </si>
  <si>
    <t>LMO_CTZN_TTL_FSGS_U_DVN</t>
  </si>
  <si>
    <t>PRD2</t>
  </si>
  <si>
    <t>INN</t>
  </si>
  <si>
    <t>DIRECTION</t>
  </si>
  <si>
    <t>YEAR</t>
  </si>
  <si>
    <t>Республика Адыгея</t>
  </si>
  <si>
    <t>RU01</t>
  </si>
  <si>
    <t>C</t>
  </si>
  <si>
    <t>LMO_CTZN_TTL_FSGS_L_DVN</t>
  </si>
  <si>
    <t>KPP</t>
  </si>
  <si>
    <t>MARKER</t>
  </si>
  <si>
    <t>BASE_CLC_VOLM</t>
  </si>
  <si>
    <t>NOMER</t>
  </si>
  <si>
    <t>№</t>
  </si>
  <si>
    <t>Республика Алтай</t>
  </si>
  <si>
    <t>RU04</t>
  </si>
  <si>
    <t>D</t>
  </si>
  <si>
    <t>EXCEL_ADATE</t>
  </si>
  <si>
    <t>SUBS_IDX_BP_MNTH_SUM_PLAN</t>
  </si>
  <si>
    <t>DATA_MARKER</t>
  </si>
  <si>
    <t>NOMER2</t>
  </si>
  <si>
    <t>LM_AREA_HSE_BP</t>
  </si>
  <si>
    <t>LMO_CTZN_TTL_KU_U_DVN</t>
  </si>
  <si>
    <t>HOUSE_TYPE</t>
  </si>
  <si>
    <t>Республика Башкортостан</t>
  </si>
  <si>
    <t>RU02</t>
  </si>
  <si>
    <t>E</t>
  </si>
  <si>
    <t>EXCEL_SOURCE_FILE_ID</t>
  </si>
  <si>
    <t>SUBS_IDX_BP_MNTH_SUM_FACT</t>
  </si>
  <si>
    <t>L_EC_GROWTH_LESS_0</t>
  </si>
  <si>
    <t>L_BP_NOT_EXISTS</t>
  </si>
  <si>
    <t>LM_AREA_HSE_RP</t>
  </si>
  <si>
    <t>NVV_TAX</t>
  </si>
  <si>
    <t>LMO_CTZN_TTL_KU_L_DVN</t>
  </si>
  <si>
    <t>L_NM_DIRECTION</t>
  </si>
  <si>
    <t>Республика Бурятия</t>
  </si>
  <si>
    <t>RU03</t>
  </si>
  <si>
    <t>F</t>
  </si>
  <si>
    <t>XML_SOURCE_FILE_ID</t>
  </si>
  <si>
    <t>SUBS_IDX_RP_MNTH_SUM_PLAN</t>
  </si>
  <si>
    <t>L_EC_GROWTH_0_TO_2_5</t>
  </si>
  <si>
    <t>L_RP_ORG</t>
  </si>
  <si>
    <t>L_RP_VBLAG</t>
  </si>
  <si>
    <t>L_FOR_MAX</t>
  </si>
  <si>
    <t>LM_AREA_ODN_BP</t>
  </si>
  <si>
    <t>L_AR</t>
  </si>
  <si>
    <t>NMBR</t>
  </si>
  <si>
    <t>LMO_EVERY_CTZN_HAS_KU_STATUS</t>
  </si>
  <si>
    <t>L_NM_AVG_VALUE</t>
  </si>
  <si>
    <t>НМ (сред)</t>
  </si>
  <si>
    <t>Республика Дагестан</t>
  </si>
  <si>
    <t>RU05</t>
  </si>
  <si>
    <t>G</t>
  </si>
  <si>
    <t>LGL_ID</t>
  </si>
  <si>
    <t>SUBS_IDX_RP_MNTH_SUM_FACT</t>
  </si>
  <si>
    <t>L_EC_GROWTH_2_5_TO_5</t>
  </si>
  <si>
    <t>L_RP_INN</t>
  </si>
  <si>
    <t>L_BP_VBLAG</t>
  </si>
  <si>
    <t>LM_AREA_ODN_RP</t>
  </si>
  <si>
    <t>L_BP_CE</t>
  </si>
  <si>
    <t>TFE</t>
  </si>
  <si>
    <t>LMO_EVERY_CTZN_HAS_HEAT_STATUS</t>
  </si>
  <si>
    <t>NTKU_BP_VLM</t>
  </si>
  <si>
    <t>HSMW_NM_YEAR</t>
  </si>
  <si>
    <t>НМ (год)</t>
  </si>
  <si>
    <t>Республика Ингушетия</t>
  </si>
  <si>
    <t>RU06</t>
  </si>
  <si>
    <t>H</t>
  </si>
  <si>
    <t>RPT_THIS</t>
  </si>
  <si>
    <t>SUBS_IDX_BP_YEAR_SUM_PLAN</t>
  </si>
  <si>
    <t>L_EC_GROWTH_5_TO_7_5</t>
  </si>
  <si>
    <t>L_RP_KPP</t>
  </si>
  <si>
    <t>L_RP_FEATURE</t>
  </si>
  <si>
    <t>LM_CTZN_HSE_BP</t>
  </si>
  <si>
    <t>L_RP_CE</t>
  </si>
  <si>
    <t>TFN</t>
  </si>
  <si>
    <t>SUBS_IDX_BP_CAN_BE_EDIT</t>
  </si>
  <si>
    <t>F46_BP_VLM</t>
  </si>
  <si>
    <t>HSMW_NM_MNTH</t>
  </si>
  <si>
    <t>НМ (месяц)</t>
  </si>
  <si>
    <t>Республика Калмыкия</t>
  </si>
  <si>
    <t>RU08</t>
  </si>
  <si>
    <t>I</t>
  </si>
  <si>
    <t>RPT_COUNT</t>
  </si>
  <si>
    <t>SUBS_IDX_BP_YEAR_SUM_FACT</t>
  </si>
  <si>
    <t>L_EC_GROWTH_7_5_TO_10</t>
  </si>
  <si>
    <t>L_RP_TAX</t>
  </si>
  <si>
    <t>L_BP_FEATURE</t>
  </si>
  <si>
    <t>L_OMSU_COORDINATED</t>
  </si>
  <si>
    <t>LM_CTZN_HSE_RP</t>
  </si>
  <si>
    <t>LM_BP_AREA</t>
  </si>
  <si>
    <t>TF_EOT_VS_TFN_STATUS</t>
  </si>
  <si>
    <t>L_VLM</t>
  </si>
  <si>
    <t>DIFF</t>
  </si>
  <si>
    <t>NM_UNIT</t>
  </si>
  <si>
    <t>Единица измерения</t>
  </si>
  <si>
    <t>Республика Карелия</t>
  </si>
  <si>
    <t>RU10</t>
  </si>
  <si>
    <t>J</t>
  </si>
  <si>
    <t>REGION_IDX_VALUE</t>
  </si>
  <si>
    <t>SUBS_IDX_RP_YEAR_SUM_PLAN</t>
  </si>
  <si>
    <t>L_EC_GROWTH_10_TO_12_5</t>
  </si>
  <si>
    <t>L_RP_FIL</t>
  </si>
  <si>
    <t>L_HOUSE_TYPE</t>
  </si>
  <si>
    <t>LM_CTZN_ODN_BP</t>
  </si>
  <si>
    <t>LM_RP_AREA</t>
  </si>
  <si>
    <t>TF_HSMW_EXISTENCE_STATUS</t>
  </si>
  <si>
    <t>NM_TYPE</t>
  </si>
  <si>
    <t>Республика Коми</t>
  </si>
  <si>
    <t>RU11</t>
  </si>
  <si>
    <t>K</t>
  </si>
  <si>
    <t>REGION_IDX_DEVIATION_VALUE</t>
  </si>
  <si>
    <t>SUBS_IDX_RP_YEAR_SUM_FACT</t>
  </si>
  <si>
    <t>L_EC_GROWTH_12_5_TO_15</t>
  </si>
  <si>
    <t>L_RP_VDET</t>
  </si>
  <si>
    <t>L_CALC_BLOCK</t>
  </si>
  <si>
    <t>LM_CTZN_ODN_RP</t>
  </si>
  <si>
    <t>LM_BP_CTZN</t>
  </si>
  <si>
    <t>TF_SPLR_LIST_HVSNA_ENR_STATUS</t>
  </si>
  <si>
    <t>L_HOUSE_DESCRIPTION</t>
  </si>
  <si>
    <t>Описание домов (помещений)</t>
  </si>
  <si>
    <t>Республика Крым</t>
  </si>
  <si>
    <t>RU82</t>
  </si>
  <si>
    <t>L</t>
  </si>
  <si>
    <t>REGION_IDX_LIMIT</t>
  </si>
  <si>
    <t>SUBS_IDX_RP_AS_URL</t>
  </si>
  <si>
    <t>L_EC_GROWTH_15_TO_17_5</t>
  </si>
  <si>
    <t>L_RP_DPR</t>
  </si>
  <si>
    <t>L_NM_UNIT_BP</t>
  </si>
  <si>
    <t>L_BP_MONTH</t>
  </si>
  <si>
    <t>LY_AREA_HSE_BP</t>
  </si>
  <si>
    <t>LM_RP_CTZN</t>
  </si>
  <si>
    <t>TAX</t>
  </si>
  <si>
    <t>TF_SPLR_LIST_HEATING_STATUS</t>
  </si>
  <si>
    <t>L_HOUSE_FEATURE</t>
  </si>
  <si>
    <t>Направление использования</t>
  </si>
  <si>
    <t>Республика Марий Эл</t>
  </si>
  <si>
    <t>RU12</t>
  </si>
  <si>
    <t>M</t>
  </si>
  <si>
    <t>IDX_VALUE</t>
  </si>
  <si>
    <t>SUBS_IDX_MAX_BP_MNTH_SUM_PLAN</t>
  </si>
  <si>
    <t>L_EC_GROWTH_17_5_TO_20</t>
  </si>
  <si>
    <t>L_NM_UNIT_RP</t>
  </si>
  <si>
    <t>L_RP_MONTH</t>
  </si>
  <si>
    <t>LY_AREA_HSE_RP</t>
  </si>
  <si>
    <t>LM_BP_VOLM</t>
  </si>
  <si>
    <t>FIL</t>
  </si>
  <si>
    <t>TF_SPLR_LIST_EE_STATUS</t>
  </si>
  <si>
    <t>L_HOUSE_EXT_INFO</t>
  </si>
  <si>
    <t>Дополнительно</t>
  </si>
  <si>
    <t>Республика Мордовия</t>
  </si>
  <si>
    <t>RU13</t>
  </si>
  <si>
    <t>N</t>
  </si>
  <si>
    <t>IDX_DOC_NAME</t>
  </si>
  <si>
    <t>SUBS_IDX_MAX_BP_MNTH_SUM_FACT</t>
  </si>
  <si>
    <t>L_EC_GROWTH_20_TO_22_5</t>
  </si>
  <si>
    <t>L_NM_MNTH_BP</t>
  </si>
  <si>
    <t>LY_AREA_ODN_BP</t>
  </si>
  <si>
    <t>LM_RP_VOLM</t>
  </si>
  <si>
    <t>VDET</t>
  </si>
  <si>
    <t>TF_VALUE_PRECISION_STATUS</t>
  </si>
  <si>
    <t>L_HOUSE_FLOOR</t>
  </si>
  <si>
    <t>Этажность</t>
  </si>
  <si>
    <t>Республика Саха (Якутия)</t>
  </si>
  <si>
    <t>RU14</t>
  </si>
  <si>
    <t>O</t>
  </si>
  <si>
    <t>IDX_DOC_NMBR</t>
  </si>
  <si>
    <t>SUBS_IDX_MAX_RP_MNTH_SUM_PLAN</t>
  </si>
  <si>
    <t>L_EC_GROWTH_22_5_TO_25</t>
  </si>
  <si>
    <t>L_RP_UNIT</t>
  </si>
  <si>
    <t>L_NM_MNTH_RP</t>
  </si>
  <si>
    <t>LY_AREA_ODN_RP</t>
  </si>
  <si>
    <t>DPR</t>
  </si>
  <si>
    <t>TF_VALUE_PRECISION_CVSNA</t>
  </si>
  <si>
    <t>L_HOUSE_BUILD_YEAR</t>
  </si>
  <si>
    <t>Год постройки</t>
  </si>
  <si>
    <t>Республика Северная Осетия-Алания</t>
  </si>
  <si>
    <t>RU15</t>
  </si>
  <si>
    <t>P</t>
  </si>
  <si>
    <t>IDX_DOC_DATE</t>
  </si>
  <si>
    <t>SUBS_IDX_MAX_RP_MNTH_SUM_FACT</t>
  </si>
  <si>
    <t>L_EC_GROWTH_25_TO_30</t>
  </si>
  <si>
    <t>L_RP_POPULATION</t>
  </si>
  <si>
    <t>L_NM_BP</t>
  </si>
  <si>
    <t>LY_CTZN_HSE_BP</t>
  </si>
  <si>
    <t>TF</t>
  </si>
  <si>
    <t>TF_VALUE_PRECISION_VOTV</t>
  </si>
  <si>
    <t>L_HOUSE_WALL_MATERIAL</t>
  </si>
  <si>
    <t>Материал стен</t>
  </si>
  <si>
    <t>Республика Татарстан</t>
  </si>
  <si>
    <t>RU16</t>
  </si>
  <si>
    <t>Q</t>
  </si>
  <si>
    <t>IDX_DOC_URL</t>
  </si>
  <si>
    <t>L_EC_GROWTH_30_TO_35</t>
  </si>
  <si>
    <t>L_RP_STOVE</t>
  </si>
  <si>
    <t>L_NM_RP</t>
  </si>
  <si>
    <t>LY_CTZN_HSE_RP</t>
  </si>
  <si>
    <t>FEATURE</t>
  </si>
  <si>
    <t>TF_VALUE_PRECISION_HVSNA</t>
  </si>
  <si>
    <t>L_HOUSE_SYSTEM</t>
  </si>
  <si>
    <t>Система ГВС</t>
  </si>
  <si>
    <t>Республика Тыва</t>
  </si>
  <si>
    <t>RU17</t>
  </si>
  <si>
    <t>R</t>
  </si>
  <si>
    <t>STUB_0</t>
  </si>
  <si>
    <t>L_EC_GROWTH_35_TO_40</t>
  </si>
  <si>
    <t>L_RP_SOC</t>
  </si>
  <si>
    <t>L_NM_JAN</t>
  </si>
  <si>
    <t>LY_CTZN_ODN_BP</t>
  </si>
  <si>
    <t>CE</t>
  </si>
  <si>
    <t>TF_VALUE_PRECISION_HEATING</t>
  </si>
  <si>
    <t>L_HOUSE_RISER_TYPE</t>
  </si>
  <si>
    <t>Тип стояков</t>
  </si>
  <si>
    <t>Республика Хакасия</t>
  </si>
  <si>
    <t>RU19</t>
  </si>
  <si>
    <t>S</t>
  </si>
  <si>
    <t>IDX_RATIONALE_URL</t>
  </si>
  <si>
    <t>L_EC_GROWTH_40_TO_45</t>
  </si>
  <si>
    <t>L_RP_DATA_SOURCE</t>
  </si>
  <si>
    <t>L_NM_FEB</t>
  </si>
  <si>
    <t>LY_CTZN_ODN_RP</t>
  </si>
  <si>
    <t>POPULATION</t>
  </si>
  <si>
    <t>TF_VALUE_PRECISION_EE</t>
  </si>
  <si>
    <t>L_HOUSE_TOWEL_WARMER</t>
  </si>
  <si>
    <t>Наличие полотенцесушителей</t>
  </si>
  <si>
    <t>Ростовская область</t>
  </si>
  <si>
    <t>RU61</t>
  </si>
  <si>
    <t>T</t>
  </si>
  <si>
    <t>OMSU_COORDINATION</t>
  </si>
  <si>
    <t>L_EC_GROWTH_45_TO_50</t>
  </si>
  <si>
    <t>L_BP_ORG</t>
  </si>
  <si>
    <t>L_NM_MAR</t>
  </si>
  <si>
    <t>LY_BP_AREA</t>
  </si>
  <si>
    <t>STOVE</t>
  </si>
  <si>
    <t>TF_VALUE_PRECISION_GASNET</t>
  </si>
  <si>
    <t>L_HOUSE_SYSTEM_TYPE</t>
  </si>
  <si>
    <t>Тип системы</t>
  </si>
  <si>
    <t>Рязанская область</t>
  </si>
  <si>
    <t>RU62</t>
  </si>
  <si>
    <t>U</t>
  </si>
  <si>
    <t>PREDEL_HEATING_LEVEL</t>
  </si>
  <si>
    <t>L_EC_GROWTH_MORE_50</t>
  </si>
  <si>
    <t>L_BP_INN</t>
  </si>
  <si>
    <t>L_NM_APR</t>
  </si>
  <si>
    <t>LY_RP_AREA</t>
  </si>
  <si>
    <t>SOC</t>
  </si>
  <si>
    <t>TF_VALUE_PRECISION_GASLIQ</t>
  </si>
  <si>
    <t>L_HOUSE_ROOM_COUNT</t>
  </si>
  <si>
    <t>Кол-во комнат</t>
  </si>
  <si>
    <t>Самарская область</t>
  </si>
  <si>
    <t>RU63</t>
  </si>
  <si>
    <t>V</t>
  </si>
  <si>
    <t>OMSU_COORDINATION_URL</t>
  </si>
  <si>
    <t>L_BP_KPP</t>
  </si>
  <si>
    <t>L_NM_MAY</t>
  </si>
  <si>
    <t>LY_BP_CTZN</t>
  </si>
  <si>
    <t>UNIT</t>
  </si>
  <si>
    <t>TF_VALUE_PRECISION_SF</t>
  </si>
  <si>
    <t>L_HOUSE_CTZN_COUNT</t>
  </si>
  <si>
    <t>Кол-во проживающих</t>
  </si>
  <si>
    <t>Саратовская область</t>
  </si>
  <si>
    <t>RU64</t>
  </si>
  <si>
    <t>W</t>
  </si>
  <si>
    <t>REASON_PKR</t>
  </si>
  <si>
    <t>L_BP_TAX</t>
  </si>
  <si>
    <t>L_NM_JUN</t>
  </si>
  <si>
    <t>LY_RP_CTZN</t>
  </si>
  <si>
    <t>DECISION_URL</t>
  </si>
  <si>
    <t>TF_VALUE_PRECISION_HSMW</t>
  </si>
  <si>
    <t>L_NM_MNTH_DIFF</t>
  </si>
  <si>
    <t>Сахалинская область</t>
  </si>
  <si>
    <t>RU65</t>
  </si>
  <si>
    <t>X</t>
  </si>
  <si>
    <t>REASON_PESEF</t>
  </si>
  <si>
    <t>L_BP_FIL</t>
  </si>
  <si>
    <t>L_NM_JUL</t>
  </si>
  <si>
    <t>LY_BP_VOLM</t>
  </si>
  <si>
    <t>DECISION_CLAIM</t>
  </si>
  <si>
    <t>TF_FORCE_FILTER_BP_BY_OKTMO</t>
  </si>
  <si>
    <t>НМ (январь)</t>
  </si>
  <si>
    <t>Свердловская область</t>
  </si>
  <si>
    <t>RU66</t>
  </si>
  <si>
    <t>Y</t>
  </si>
  <si>
    <t>STUB_1</t>
  </si>
  <si>
    <t>L_BP_VDET</t>
  </si>
  <si>
    <t>L_NM_AUG</t>
  </si>
  <si>
    <t>LY_RP_VOLM</t>
  </si>
  <si>
    <t>DECISION_TYPE</t>
  </si>
  <si>
    <t>TF_FORCE_FILTER_RP_BY_OKTMO</t>
  </si>
  <si>
    <t>НМ (февраль)</t>
  </si>
  <si>
    <t>Смоленская область</t>
  </si>
  <si>
    <t>RU67</t>
  </si>
  <si>
    <t>Z</t>
  </si>
  <si>
    <t>STUB_2</t>
  </si>
  <si>
    <t>L_BP_DPR</t>
  </si>
  <si>
    <t>L_NM_SEP</t>
  </si>
  <si>
    <t>L_COEF</t>
  </si>
  <si>
    <t>DECISION_NMBR</t>
  </si>
  <si>
    <t>TF_CMP_SUM_CAN_BE_EDIT</t>
  </si>
  <si>
    <t>НМ (март)</t>
  </si>
  <si>
    <t>Ставропольский край</t>
  </si>
  <si>
    <t>RU26</t>
  </si>
  <si>
    <t>AA</t>
  </si>
  <si>
    <t>STUB_3</t>
  </si>
  <si>
    <t>L_NM_OCT</t>
  </si>
  <si>
    <t>L_CALC_DISABLED</t>
  </si>
  <si>
    <t>DECISION_DATE</t>
  </si>
  <si>
    <t>TF_CMP_SUM_M_CVSNA_STATUS</t>
  </si>
  <si>
    <t>НМ (апрель)</t>
  </si>
  <si>
    <t>Тамбовская область</t>
  </si>
  <si>
    <t>RU68</t>
  </si>
  <si>
    <t>AB</t>
  </si>
  <si>
    <t>STUB_4</t>
  </si>
  <si>
    <t>L_NM_NOV</t>
  </si>
  <si>
    <t>TF_CMP_SUM_M_VOTV_STATUS</t>
  </si>
  <si>
    <t>НМ (май)</t>
  </si>
  <si>
    <t>Тверская область</t>
  </si>
  <si>
    <t>RU69</t>
  </si>
  <si>
    <t>AC</t>
  </si>
  <si>
    <t>STUB_5</t>
  </si>
  <si>
    <t>L_BP_UNIT</t>
  </si>
  <si>
    <t>L_NM_DEC</t>
  </si>
  <si>
    <t>TF_CMP_SUM_M_HVSNA1ST_STATUS</t>
  </si>
  <si>
    <t>НМ (июнь)</t>
  </si>
  <si>
    <t>Томская область</t>
  </si>
  <si>
    <t>RU70</t>
  </si>
  <si>
    <t>AD</t>
  </si>
  <si>
    <t>STUB_6</t>
  </si>
  <si>
    <t>L_BP_POPULATION</t>
  </si>
  <si>
    <t>L_BP_RQT_NM</t>
  </si>
  <si>
    <t>TF_CMP_SUM_M_HVSNAWTR_STATUS</t>
  </si>
  <si>
    <t>НМ (июль)</t>
  </si>
  <si>
    <t>Тульская область</t>
  </si>
  <si>
    <t>RU71</t>
  </si>
  <si>
    <t>AE</t>
  </si>
  <si>
    <t>STUB_7</t>
  </si>
  <si>
    <t>L_BP_STOVE</t>
  </si>
  <si>
    <t>L_RP_RQT_NM</t>
  </si>
  <si>
    <t>TF_CMP_SUM_M_HVSNAENR_STATUS</t>
  </si>
  <si>
    <t>НМ (август)</t>
  </si>
  <si>
    <t>Тюменская область</t>
  </si>
  <si>
    <t>RU72</t>
  </si>
  <si>
    <t>AF</t>
  </si>
  <si>
    <t>STUB_8</t>
  </si>
  <si>
    <t>L_BP_SOC</t>
  </si>
  <si>
    <t>L_BP_URL_NM</t>
  </si>
  <si>
    <t>TF_CMP_SUM_M_HEATING_STATUS</t>
  </si>
  <si>
    <t>НМ (сентябрь)</t>
  </si>
  <si>
    <t>Удмуртская республика</t>
  </si>
  <si>
    <t>RU18</t>
  </si>
  <si>
    <t>AG</t>
  </si>
  <si>
    <t>REASON_CNCSN_PLAN</t>
  </si>
  <si>
    <t>L_BP_DATA_SOURCE</t>
  </si>
  <si>
    <t>L_RP_URL_NM</t>
  </si>
  <si>
    <t>TF_CMP_SUM_M_EE1ST_STATUS</t>
  </si>
  <si>
    <t>НМ (октябрь)</t>
  </si>
  <si>
    <t>Ульяновская область</t>
  </si>
  <si>
    <t>RU73</t>
  </si>
  <si>
    <t>AH</t>
  </si>
  <si>
    <t>REASON_CNCSN_ACTI</t>
  </si>
  <si>
    <t>L_BP_TFE</t>
  </si>
  <si>
    <t>TF_CMP_SUM_M_EEZONE_STATUS</t>
  </si>
  <si>
    <t>НМ (ноябрь)</t>
  </si>
  <si>
    <t>Хабаровский край</t>
  </si>
  <si>
    <t>RU27</t>
  </si>
  <si>
    <t>AI</t>
  </si>
  <si>
    <t>REASON_IP</t>
  </si>
  <si>
    <t>L_BP_TFN</t>
  </si>
  <si>
    <t>TF_CMP_SUM_M_GASNET_STATUS</t>
  </si>
  <si>
    <t>НМ (декабрь)</t>
  </si>
  <si>
    <t>Ханты-Мансийский автономный округ</t>
  </si>
  <si>
    <t>RU86</t>
  </si>
  <si>
    <t>AJ</t>
  </si>
  <si>
    <t>REASON_PREDEL_HEATING</t>
  </si>
  <si>
    <t>L_RP_TFE</t>
  </si>
  <si>
    <t>TF_CMP_SUM_M_GASLIQ_STATUS</t>
  </si>
  <si>
    <t>L_NM_DECISION_NAME</t>
  </si>
  <si>
    <t>Херсонская область</t>
  </si>
  <si>
    <t>AK</t>
  </si>
  <si>
    <t>STUB_9</t>
  </si>
  <si>
    <t>L_RP_TFN</t>
  </si>
  <si>
    <t>TF_CMP_SUM_M_SF_STATUS</t>
  </si>
  <si>
    <t>L_NM_DECISION_URL</t>
  </si>
  <si>
    <t>Челябинская область</t>
  </si>
  <si>
    <t>RU74</t>
  </si>
  <si>
    <t>AL</t>
  </si>
  <si>
    <t>STUB_10</t>
  </si>
  <si>
    <t>L_PREV_BP_TFE</t>
  </si>
  <si>
    <t>TF_CMP_SUM_M_HSMW_STATUS</t>
  </si>
  <si>
    <t>L_DIFF_BY_MO</t>
  </si>
  <si>
    <t>Чеченская республика</t>
  </si>
  <si>
    <t>RU20</t>
  </si>
  <si>
    <t>AM</t>
  </si>
  <si>
    <t>STUB_11</t>
  </si>
  <si>
    <t>L_PREV_BP_TFN</t>
  </si>
  <si>
    <t>TF_CMP_SUM_Y_CVSNA_STATUS</t>
  </si>
  <si>
    <t>L_MR</t>
  </si>
  <si>
    <t>Чувашская республика</t>
  </si>
  <si>
    <t>RU21</t>
  </si>
  <si>
    <t>AN</t>
  </si>
  <si>
    <t>STUB_12</t>
  </si>
  <si>
    <t>L_PREV_RP_TFE</t>
  </si>
  <si>
    <t>TF_CMP_SUM_Y_VOTV_STATUS</t>
  </si>
  <si>
    <t>L_MO</t>
  </si>
  <si>
    <t>Чукотский автономный округ</t>
  </si>
  <si>
    <t>RU87</t>
  </si>
  <si>
    <t>AO</t>
  </si>
  <si>
    <t>STUB_13</t>
  </si>
  <si>
    <t>L_PREV_RP_TFN</t>
  </si>
  <si>
    <t>TF_CMP_SUM_Y_HVSNA1ST_STATUS</t>
  </si>
  <si>
    <t>L_OKTMO</t>
  </si>
  <si>
    <t>Ямало-Ненецкий автономный округ</t>
  </si>
  <si>
    <t>RU89</t>
  </si>
  <si>
    <t>AP</t>
  </si>
  <si>
    <t>STUB_14</t>
  </si>
  <si>
    <t>L_EOT_GREATER_TF_REASON</t>
  </si>
  <si>
    <t>TF_CMP_SUM_Y_HVSNAWTR_STATUS</t>
  </si>
  <si>
    <t>L_MO_TYPE</t>
  </si>
  <si>
    <t>Ярославская область</t>
  </si>
  <si>
    <t>RU76</t>
  </si>
  <si>
    <t>AQ</t>
  </si>
  <si>
    <t>STUB_15</t>
  </si>
  <si>
    <t>L_EOT_GREATER_TF_COM</t>
  </si>
  <si>
    <t>TF_CMP_SUM_Y_HVSNAENR_STATUS</t>
  </si>
  <si>
    <t>L_SERVICE_JAN</t>
  </si>
  <si>
    <t>AR</t>
  </si>
  <si>
    <t>STUB_16</t>
  </si>
  <si>
    <t>L_EOT_GREATER_TF_SUM</t>
  </si>
  <si>
    <t>TF_CMP_SUM_Y_HEATING_STATUS</t>
  </si>
  <si>
    <t>L_SERVICE_FEB</t>
  </si>
  <si>
    <t>AS</t>
  </si>
  <si>
    <t>CTZN_COUNT_MO</t>
  </si>
  <si>
    <t>L_EOT_GREATER_TF_PREV_SUM</t>
  </si>
  <si>
    <t>TF_CMP_SUM_Y_EE1ST_STATUS</t>
  </si>
  <si>
    <t>L_SERVICE_MAR</t>
  </si>
  <si>
    <t>AT</t>
  </si>
  <si>
    <t>CTZN_COUNT_KU</t>
  </si>
  <si>
    <t>L_BP_TF_DECISION_URL</t>
  </si>
  <si>
    <t>TF_CMP_SUM_Y_EEZONE_STATUS</t>
  </si>
  <si>
    <t>L_SERVICE_APR</t>
  </si>
  <si>
    <t>AU</t>
  </si>
  <si>
    <t>CTZN_COUNT_EXCESS</t>
  </si>
  <si>
    <t>L_BP_TF_DECISION_CLAIM</t>
  </si>
  <si>
    <t>TF_CMP_SUM_Y_GASNET_STATUS</t>
  </si>
  <si>
    <t>L_SERVICE_MAY</t>
  </si>
  <si>
    <t>AV</t>
  </si>
  <si>
    <t>STUB_17</t>
  </si>
  <si>
    <t>L_BP_TF_DECISION_TYPE</t>
  </si>
  <si>
    <t>TF_CMP_SUM_Y_GASLIQ_STATUS</t>
  </si>
  <si>
    <t>L_SERVICE_JUN</t>
  </si>
  <si>
    <t>AW</t>
  </si>
  <si>
    <t>STUB_18</t>
  </si>
  <si>
    <t>L_BP_TF_DECISION_NMBR</t>
  </si>
  <si>
    <t>TF_CMP_SUM_Y_SF_STATUS</t>
  </si>
  <si>
    <t>L_SERVICE_JUL</t>
  </si>
  <si>
    <t>AX</t>
  </si>
  <si>
    <t>STUB_19</t>
  </si>
  <si>
    <t>L_BP_TF_DECISION_DATE</t>
  </si>
  <si>
    <t>TF_CMP_SUM_Y_HSMW_STATUS</t>
  </si>
  <si>
    <t>L_SERVICE_AUG</t>
  </si>
  <si>
    <t>AY</t>
  </si>
  <si>
    <t>STUB_20</t>
  </si>
  <si>
    <t>L_RP_TF_DECISION_URL</t>
  </si>
  <si>
    <t>NM_FORCE_FILTER_BP_BY_OKTMO</t>
  </si>
  <si>
    <t>L_SERVICE_SEP</t>
  </si>
  <si>
    <t>AZ</t>
  </si>
  <si>
    <t>STUB_21</t>
  </si>
  <si>
    <t>L_RP_TF_DECISION_CLAIM</t>
  </si>
  <si>
    <t>NM_FORCE_FILTER_RP_BY_OKTMO</t>
  </si>
  <si>
    <t>L_SERVICE_OCT</t>
  </si>
  <si>
    <t>BA</t>
  </si>
  <si>
    <t>MAX_ADDRESS</t>
  </si>
  <si>
    <t>L_RP_TF_DECISION_TYPE</t>
  </si>
  <si>
    <t>AVG_AR_STATUS_CVSNA</t>
  </si>
  <si>
    <t>L_SERVICE_NOV</t>
  </si>
  <si>
    <t>BB</t>
  </si>
  <si>
    <t>MAX_ADDRESS_HOUSE_TYPE</t>
  </si>
  <si>
    <t>L_RP_TF_DECISION_NMBR</t>
  </si>
  <si>
    <t>AVG_AR_STATUS_VOTV</t>
  </si>
  <si>
    <t>L_SERVICE_DEC</t>
  </si>
  <si>
    <t>BC</t>
  </si>
  <si>
    <t>MAX_ADDRESS_HSE_AREA</t>
  </si>
  <si>
    <t>L_RP_TF_DECISION_DATE</t>
  </si>
  <si>
    <t>AVG_AR_STATUS_HVSNA</t>
  </si>
  <si>
    <t>BD</t>
  </si>
  <si>
    <t>MAX_ADDRESS_HSE_CTZN</t>
  </si>
  <si>
    <t>AVG_AR_STATUS_HEATING</t>
  </si>
  <si>
    <t>BE</t>
  </si>
  <si>
    <t>MAX_ADDRESS_ODN_AREA</t>
  </si>
  <si>
    <t>AVG_AR_STATUS_EE1ST</t>
  </si>
  <si>
    <t>BF</t>
  </si>
  <si>
    <t>MAX_ADDRESS_ODN_CTZN</t>
  </si>
  <si>
    <t>AVG_AR_STATUS_EEZONE</t>
  </si>
  <si>
    <t>BG</t>
  </si>
  <si>
    <t>STUB_22</t>
  </si>
  <si>
    <t>AVG_AR_STATUS_GASNET</t>
  </si>
  <si>
    <t>BH</t>
  </si>
  <si>
    <t>STUB_23</t>
  </si>
  <si>
    <t>AVG_AR_STATUS_GASLIQ</t>
  </si>
  <si>
    <t>BI</t>
  </si>
  <si>
    <t>STUB_24</t>
  </si>
  <si>
    <t>AVG_AR_STATUS_SF</t>
  </si>
  <si>
    <t>BJ</t>
  </si>
  <si>
    <t>STUB_25</t>
  </si>
  <si>
    <t>AVG_AR_STATUS_HSMW</t>
  </si>
  <si>
    <t>BK</t>
  </si>
  <si>
    <t>STUB_26</t>
  </si>
  <si>
    <t>AVG_IDX_SUBS_MORE_SUBSLESS</t>
  </si>
  <si>
    <t>BL</t>
  </si>
  <si>
    <t>L_FSGS_CITIZEN_TOTAL</t>
  </si>
  <si>
    <t>AVG_MIN_COST_PER_CTZN</t>
  </si>
  <si>
    <t>BM</t>
  </si>
  <si>
    <t>L_FSGS_CITIZEN_URBAN</t>
  </si>
  <si>
    <t>AVG_MAX_COST_PER_CTZN</t>
  </si>
  <si>
    <t>BN</t>
  </si>
  <si>
    <t>L_FSGS_CITIZEN_RURAL</t>
  </si>
  <si>
    <t>AVG_MIN_VLM_PER_CTZN_CVSNA</t>
  </si>
  <si>
    <t>BO</t>
  </si>
  <si>
    <t>STUB_27</t>
  </si>
  <si>
    <t>AVG_MAX_VLM_PER_CTZN_CVSNA</t>
  </si>
  <si>
    <t>BP</t>
  </si>
  <si>
    <t>STUB_28</t>
  </si>
  <si>
    <t>AVG_MIN_VLM_PER_CTZN_VOTV</t>
  </si>
  <si>
    <t>BQ</t>
  </si>
  <si>
    <t>STUB_29</t>
  </si>
  <si>
    <t>AVG_MAX_VLM_PER_CTZN_VOTV</t>
  </si>
  <si>
    <t>BR</t>
  </si>
  <si>
    <t>STUB_30</t>
  </si>
  <si>
    <t>AVG_MIN_VLM_PER_CTZN_HVSNA</t>
  </si>
  <si>
    <t>BS</t>
  </si>
  <si>
    <t>STUB_31</t>
  </si>
  <si>
    <t>AVG_MAX_VLM_PER_CTZN_HVSNA</t>
  </si>
  <si>
    <t>BT</t>
  </si>
  <si>
    <t>REK_1_NAME</t>
  </si>
  <si>
    <t>AVG_MIN_VLM_PER_CTZN_HEATING</t>
  </si>
  <si>
    <t>BU</t>
  </si>
  <si>
    <t>REK_1_POSTADDRESS</t>
  </si>
  <si>
    <t>AVG_MAX_VLM_PER_CTZN_HEATING</t>
  </si>
  <si>
    <t>BV</t>
  </si>
  <si>
    <t>REK_1_RESPONSIBLE_NAME</t>
  </si>
  <si>
    <t>AVG_MIN_VLM_PER_CTZN_EE1ST</t>
  </si>
  <si>
    <t>BW</t>
  </si>
  <si>
    <t>REK_1_RESPONSIBLE_POSITION</t>
  </si>
  <si>
    <t>AVG_MAX_VLM_PER_CTZN_EE1ST</t>
  </si>
  <si>
    <t>BX</t>
  </si>
  <si>
    <t>REK_1_RESPONSIBLE_PHONE</t>
  </si>
  <si>
    <t>AVG_MIN_VLM_PER_CTZN_EEZONE</t>
  </si>
  <si>
    <t>BY</t>
  </si>
  <si>
    <t>REK_1_RESPONSIBLE_EMAIL</t>
  </si>
  <si>
    <t>AVG_MAX_VLM_PER_CTZN_EEZONE</t>
  </si>
  <si>
    <t>BZ</t>
  </si>
  <si>
    <t>REK_2_NAME</t>
  </si>
  <si>
    <t>AVG_MIN_VLM_PER_CTZN_GASNET</t>
  </si>
  <si>
    <t>CA</t>
  </si>
  <si>
    <t>REK_2_POSTADDRESS</t>
  </si>
  <si>
    <t>AVG_MAX_VLM_PER_CTZN_GASNET</t>
  </si>
  <si>
    <t>CB</t>
  </si>
  <si>
    <t>REK_2_RESPONSIBLE_NAME</t>
  </si>
  <si>
    <t>AVG_MIN_VLM_PER_CTZN_GASLIQ</t>
  </si>
  <si>
    <t>CC</t>
  </si>
  <si>
    <t>REK_2_RESPONSIBLE_POSITION</t>
  </si>
  <si>
    <t>AVG_MAX_VLM_PER_CTZN_GASLIQ</t>
  </si>
  <si>
    <t>CD</t>
  </si>
  <si>
    <t>REK_2_RESPONSIBLE_PHONE</t>
  </si>
  <si>
    <t>AVG_MIN_VLM_PER_CTZN_SF</t>
  </si>
  <si>
    <t>REK_2_RESPONSIBLE_EMAIL</t>
  </si>
  <si>
    <t>AVG_MAX_VLM_PER_CTZN_SF</t>
  </si>
  <si>
    <t>CF</t>
  </si>
  <si>
    <t>RESPONSIBILITY_TFE_AREA</t>
  </si>
  <si>
    <t>AVG_MIN_VLM_PER_CTZN_HSMW</t>
  </si>
  <si>
    <t>CG</t>
  </si>
  <si>
    <t>RESPONSIBILITY_TFN_AREA</t>
  </si>
  <si>
    <t>AVG_MAX_VLM_PER_CTZN_HSMW</t>
  </si>
  <si>
    <t>CH</t>
  </si>
  <si>
    <t>RESPONSIBILITY_NM_AREA</t>
  </si>
  <si>
    <t>AVG_EVERY_AH_HAS_CVSNA</t>
  </si>
  <si>
    <t>CI</t>
  </si>
  <si>
    <t>STUB_32</t>
  </si>
  <si>
    <t>AVG_EVERY_AH_HAS_HEATING</t>
  </si>
  <si>
    <t>CJ</t>
  </si>
  <si>
    <t>RESPONSIBILITY_SUBS_IDX_AREA</t>
  </si>
  <si>
    <t>AVG_EVERY_AH_HAS_EE</t>
  </si>
  <si>
    <t>CK</t>
  </si>
  <si>
    <t>STUB_33</t>
  </si>
  <si>
    <t>AVG_EVERY_PH_HAS_CVSNA</t>
  </si>
  <si>
    <t>CL</t>
  </si>
  <si>
    <t>RESPONSIBILITY_AVG_AREA</t>
  </si>
  <si>
    <t>AVG_EVERY_PH_HAS_HEATING</t>
  </si>
  <si>
    <t>CM</t>
  </si>
  <si>
    <t>RESPONSIBILITY_MAX_AREA</t>
  </si>
  <si>
    <t>AVG_EVERY_PH_HAS_EE</t>
  </si>
  <si>
    <t>CN</t>
  </si>
  <si>
    <t>STUB_34</t>
  </si>
  <si>
    <t>AVG_MIN_TTL_CTZN_CVSNA_STATUS</t>
  </si>
  <si>
    <t>AVG_MIN_TTL_CTZN_VOTV_STATUS</t>
  </si>
  <si>
    <t>AVG_MIN_TTL_CTZN_HVSNA_STATUS</t>
  </si>
  <si>
    <t>AVG_MIN_TTL_CTZN_HEAT_STATUS</t>
  </si>
  <si>
    <t>AVG_MIN_TTL_CTZN_EE1ST_STATUS</t>
  </si>
  <si>
    <t>AVG_MIN_TTL_CTZN_EEZONE_STATUS</t>
  </si>
  <si>
    <t>AVG_MIN_TTL_CTZN_GASNET_STATUS</t>
  </si>
  <si>
    <t>AVG_MIN_TTL_CTZN_GASLIQ_STATUS</t>
  </si>
  <si>
    <t>AVG_MIN_TTL_CTZN_SF_STATUS</t>
  </si>
  <si>
    <t>AVG_MIN_TTL_CTZN_HSMW_STATUS</t>
  </si>
  <si>
    <t>AVG_VS_LMO_EXCESS_CTZN_STATUS</t>
  </si>
  <si>
    <t>AVG_MNTH_VS_YEAR_COST_STATUS</t>
  </si>
  <si>
    <t>AVG_MIN_REAL_VOLM</t>
  </si>
  <si>
    <t>AVG_RP_COST_VALUABLE_STATUS</t>
  </si>
  <si>
    <t>AVG_HVSNA_ENR_NM_MIN_VALUE</t>
  </si>
  <si>
    <t>AVG_HVSNA_ENR_NM_MAX_VALUE</t>
  </si>
  <si>
    <t>AVG_HVSNA_WTR_ENR_STATUS</t>
  </si>
  <si>
    <t>AVG_HVSNA_TTL_AVG_TF_MIN_VALUE</t>
  </si>
  <si>
    <t>AVG_HVSNA_TTL_AVG_TF_MAX_VALUE</t>
  </si>
  <si>
    <t>AVG_HSMW_COST_MAX_RATE</t>
  </si>
  <si>
    <t>HSMW_NM_VOLM_ON_CTZN_MIN_VALUE</t>
  </si>
  <si>
    <t>HSMW_NM_VOLM_ON_AREA_MIN_VALUE</t>
  </si>
  <si>
    <t>HSMW_NM_WGHT_ON_CTZN_MIN_VALUE</t>
  </si>
  <si>
    <t>HSMW_NM_WGHT_ON_AREA_MIN_VALUE</t>
  </si>
  <si>
    <t>HSMW_NM_VOLM_ON_CTZN_MAX_VALUE</t>
  </si>
  <si>
    <t>HSMW_NM_VOLM_ON_AREA_MAX_VALUE</t>
  </si>
  <si>
    <t>HSMW_NM_WGHT_ON_CTZN_MAX_VALUE</t>
  </si>
  <si>
    <t>HSMW_NM_WGHT_ON_AREA_MAX_VALUE</t>
  </si>
  <si>
    <t>AVG_HSMW_NM_AH_EXISTENCE</t>
  </si>
  <si>
    <t>AVG_HSMW_NM_PH_EXISTENCE</t>
  </si>
  <si>
    <t>AVG_EXCESS_EXISTENCE_STATUS</t>
  </si>
  <si>
    <t>AVG_BP_COST_VALUABLE_STATUS</t>
  </si>
  <si>
    <t>AVG_EE_AFTER_SOC_DATA_STATUS</t>
  </si>
  <si>
    <t>AVG_BP_ISSUE_TE_STATUS</t>
  </si>
  <si>
    <t>AVG_BP_ISSUE_EE_STATUS</t>
  </si>
  <si>
    <t>AVG_BASE_VOLUME_COMPARE_STATUS</t>
  </si>
  <si>
    <t>AVG_BASE_VOLUME_EXIST_STATUS</t>
  </si>
  <si>
    <t>AVG_BP_NVV_L_DVN_CVSNA</t>
  </si>
  <si>
    <t>AVG_BP_NVV_U_DVN_CVSNA</t>
  </si>
  <si>
    <t>AVG_RP_NVV_L_DVN_CVSNA</t>
  </si>
  <si>
    <t>AVG_RP_NVV_U_DVN_CVSNA</t>
  </si>
  <si>
    <t>AVG_BP_NVV_L_DVN_VOTV</t>
  </si>
  <si>
    <t>AVG_BP_NVV_U_DVN_VOTV</t>
  </si>
  <si>
    <t>AVG_RP_NVV_L_DVN_VOTV</t>
  </si>
  <si>
    <t>AVG_RP_NVV_U_DVN_VOTV</t>
  </si>
  <si>
    <t>AVG_BP_NVV_L_DVN_HVSNA</t>
  </si>
  <si>
    <t>AVG_BP_NVV_U_DVN_HVSNA</t>
  </si>
  <si>
    <t>AVG_RP_NVV_L_DVN_HVSNA</t>
  </si>
  <si>
    <t>AVG_RP_NVV_U_DVN_HVSNA</t>
  </si>
  <si>
    <t>AVG_BP_NVV_L_DVN_HEATING</t>
  </si>
  <si>
    <t>AVG_BP_NVV_U_DVN_HEATING</t>
  </si>
  <si>
    <t>AVG_RP_NVV_L_DVN_HEATING</t>
  </si>
  <si>
    <t>AVG_RP_NVV_U_DVN_HEATING</t>
  </si>
  <si>
    <t>MAX_IDX_SUBS_MORE_SUBSLESS</t>
  </si>
  <si>
    <t>MAX_IDX_SUBS_BP_MIN_VALUE</t>
  </si>
  <si>
    <t>MAX_IDX_SUBS_RP_MIN_VALUE</t>
  </si>
  <si>
    <t>MAX_IDX_EXCEEDS_CLAIMED</t>
  </si>
  <si>
    <t>MAX_IDX_SUBS_EXCEEDS_CLAIMED</t>
  </si>
  <si>
    <t>MAX_SUBS_VERSUS_SUBS_IDX</t>
  </si>
  <si>
    <t>MAX_VLM_CVS_HVS_VO_STATUS</t>
  </si>
  <si>
    <t>MAX_BP_COST_VALUABLE_STATUS</t>
  </si>
  <si>
    <t>MAX_RP_COST_VALUABLE_STATUS</t>
  </si>
  <si>
    <t>MAX_MIN_COST_PER_CTZN</t>
  </si>
  <si>
    <t>MAX_MAX_COST_PER_CTZN</t>
  </si>
  <si>
    <t>MAX_MIN_REAL_VOLM</t>
  </si>
  <si>
    <t>MAX_VLM_MIN_VALUE_CVSNA</t>
  </si>
  <si>
    <t>MAX_VLM_MAX_VALUE_CVSNA</t>
  </si>
  <si>
    <t>MAX_VLM_MIN_VALUE_VOTV</t>
  </si>
  <si>
    <t>MAX_VLM_MAX_VALUE_VOTV</t>
  </si>
  <si>
    <t>MAX_VLM_MIN_VALUE_HVSNA1ST</t>
  </si>
  <si>
    <t>MAX_VLM_MAX_VALUE_HVSNA1ST</t>
  </si>
  <si>
    <t>MAX_VLM_MIN_VALUE_HVSNAENR</t>
  </si>
  <si>
    <t>MAX_VLM_MAX_VALUE_HVSNAENR</t>
  </si>
  <si>
    <t>MAX_VLM_MIN_VALUE_HVSNAWTR</t>
  </si>
  <si>
    <t>MAX_VLM_MAX_VALUE_HVSNAWTR</t>
  </si>
  <si>
    <t>MAX_VLM_MIN_VALUE_HEATING</t>
  </si>
  <si>
    <t>MAX_VLM_MAX_VALUE_HEATING</t>
  </si>
  <si>
    <t>MAX_VLM_MIN_VALUE_EE1ST</t>
  </si>
  <si>
    <t>MAX_VLM_MAX_VALUE_EE1ST</t>
  </si>
  <si>
    <t>MAX_VLM_MIN_VALUE_EEZONE</t>
  </si>
  <si>
    <t>MAX_VLM_MAX_VALUE_EEZONE</t>
  </si>
  <si>
    <t>MAX_VLM_MIN_VALUE_GASNET</t>
  </si>
  <si>
    <t>MAX_VLM_MAX_VALUE_GASNET</t>
  </si>
  <si>
    <t>MAX_VLM_MIN_VALUE_GASLIQ</t>
  </si>
  <si>
    <t>MAX_VLM_MAX_VALUE_GASLIQ</t>
  </si>
  <si>
    <t>MAX_VLM_MIN_VALUE_SF</t>
  </si>
  <si>
    <t>MAX_VLM_MAX_VALUE_SF</t>
  </si>
  <si>
    <t>MAX_VLM_MIN_VALUE_HSMW</t>
  </si>
  <si>
    <t>MAX_VLM_MAX_VALUE_HSMW</t>
  </si>
  <si>
    <t>MAX_BLOCK_COUNT_CVSNA</t>
  </si>
  <si>
    <t>MAX_BLOCK_COUNT_VOTV</t>
  </si>
  <si>
    <t>MAX_BLOCK_COUNT_HVSNA1ST</t>
  </si>
  <si>
    <t>MAX_BLOCK_COUNT_HVSNAWTR</t>
  </si>
  <si>
    <t>MAX_BLOCK_COUNT_HVSNAENR</t>
  </si>
  <si>
    <t>MAX_BLOCK_COUNT_HEATING</t>
  </si>
  <si>
    <t>MAX_BLOCK_COUNT_EE1ST</t>
  </si>
  <si>
    <t>MAX_BLOCK_COUNT_EEZONE</t>
  </si>
  <si>
    <t>MAX_BLOCK_COUNT_GASNET</t>
  </si>
  <si>
    <t>MAX_BLOCK_COUNT_GASLIQ</t>
  </si>
  <si>
    <t>MAX_BLOCK_COUNT_SF</t>
  </si>
  <si>
    <t>MAX_BLOCK_COUNT_HSMW</t>
  </si>
  <si>
    <t>MAX_EE_1ST_ZONE_BOTH_APPLY</t>
  </si>
  <si>
    <t>MAX_GAS_NET_LIQ_BOTH_APPLY</t>
  </si>
  <si>
    <t>Субъект Российской Федерации</t>
  </si>
  <si>
    <t>Отчётный период</t>
  </si>
  <si>
    <t>Отчёт №</t>
  </si>
  <si>
    <t>из</t>
  </si>
  <si>
    <t>№ п/п</t>
  </si>
  <si>
    <t>Городской округ / Муниципальный район / Муниципальный округ</t>
  </si>
  <si>
    <t>Городской округ / Муниципальный район / Муниципальный округ / Муниципальное образование</t>
  </si>
  <si>
    <t>ОКТМО</t>
  </si>
  <si>
    <t>Фактический индекс роста</t>
  </si>
  <si>
    <t>Установленный предельный индекс</t>
  </si>
  <si>
    <t>Расчёт среднего изменения платы граждан с учётом:_x000D_
- согласования с уполномоченным ОМСУ_x000D_
- наличия концессионных соглашений_x000D_
- наличия утверждённых инвестиционных программ_x000D_
- учёта предельных уровней цены на тепловую энергию (мощность)</t>
  </si>
  <si>
    <t>Согласование с уполномоченным органом местного самоуправления</t>
  </si>
  <si>
    <t>Учёт предельных уровней цены на тепловую энергию (мощность)</t>
  </si>
  <si>
    <t>URL-ссылка на документ согласования превышения индекса высшим должностным лицом субъекта РФ</t>
  </si>
  <si>
    <t>VLD EVERY CITIZEN HAS ANY HEATING VIA AVG AREA</t>
  </si>
  <si>
    <t>Численность проживающих</t>
  </si>
  <si>
    <t>VLD MAX CITIZEN VIA AVG AREA</t>
  </si>
  <si>
    <t>VLD EVERY CITIZEN HAS KU VIA AVG AREA</t>
  </si>
  <si>
    <t>Комментарии</t>
  </si>
  <si>
    <t>Тип муниципального образования</t>
  </si>
  <si>
    <t>Данные для листов МАКС</t>
  </si>
  <si>
    <t>Общее число жителей МО по данным ФСГС, чел.</t>
  </si>
  <si>
    <t>Максимальный, %</t>
  </si>
  <si>
    <t>Средний, %</t>
  </si>
  <si>
    <t>Средний (расчёт), %</t>
  </si>
  <si>
    <t>Величина, %</t>
  </si>
  <si>
    <t>Реквизиты НПА, которым принят предельный индекс</t>
  </si>
  <si>
    <t>URL-ссылка на документ</t>
  </si>
  <si>
    <t>Общее число жителей в МО</t>
  </si>
  <si>
    <t>Общее число жителей, пользующихся коммунальными услугами в МО и для которых приводятся расчёты на листе "СРЕД"</t>
  </si>
  <si>
    <t>Число жителей в МО, для которых предельный индекс роста превышает индекс по субъекту РФ более чем на величину отклонения по субъекту РФ</t>
  </si>
  <si>
    <t>Адрес, для которого приведён расчёт</t>
  </si>
  <si>
    <t>Тип дома</t>
  </si>
  <si>
    <t>ЖП</t>
  </si>
  <si>
    <t>ОДН (для МКД) или ИЗУ и НП (для ЧД)</t>
  </si>
  <si>
    <t>Всего</t>
  </si>
  <si>
    <t>Городское население</t>
  </si>
  <si>
    <t>Сельское население</t>
  </si>
  <si>
    <t>Величина</t>
  </si>
  <si>
    <t>Отклонение</t>
  </si>
  <si>
    <t>Наименование</t>
  </si>
  <si>
    <t>Номер</t>
  </si>
  <si>
    <t>Дата</t>
  </si>
  <si>
    <t>Общая площадь жилых помещений, кв.м</t>
  </si>
  <si>
    <t>Число проживающих, чел.</t>
  </si>
  <si>
    <t>Общая площадь помещений, входящих в состав общего имущества, на которую приводится расчёт, кв.м</t>
  </si>
  <si>
    <t>"Заполярный район"</t>
  </si>
  <si>
    <t>Канинский сельсовет</t>
  </si>
  <si>
    <t>11811443</t>
  </si>
  <si>
    <t>О внесении изменений в постановление губернатора Ненецкого автономного округа от 11.12.2023 № 67-пг</t>
  </si>
  <si>
    <t>71-пг</t>
  </si>
  <si>
    <t>11.12.2025</t>
  </si>
  <si>
    <t>https://portal.eias.ru/Portal/DownloadPage.aspx?type=12&amp;guid=dc2d0da2-fa01-42d5-b683-2c55fc4433ce</t>
  </si>
  <si>
    <t>http://10.203.0.36/eas/!page?p=EIAS_FIL.View&amp;p_ID=9140756615</t>
  </si>
  <si>
    <t>сельское поселение</t>
  </si>
  <si>
    <t>НП: с Несь (ОКТМО: 11811443101) | Адрес: ул. Колхозная, д. 45</t>
  </si>
  <si>
    <t>ЧД</t>
  </si>
  <si>
    <t>Карский сельсовет</t>
  </si>
  <si>
    <t>11811448</t>
  </si>
  <si>
    <t>НП: п Усть-Кара (ОКТМО: 11811448101) | Адрес: ул. Центральная, д. 30</t>
  </si>
  <si>
    <t>Колгуевский сельсовет</t>
  </si>
  <si>
    <t>11811451</t>
  </si>
  <si>
    <t>НП: п Бугрино (ОКТМО: 11811451101) | Адрес: ул. Набережная, д. 4</t>
  </si>
  <si>
    <t>Коткинский сельсовет</t>
  </si>
  <si>
    <t>11811452</t>
  </si>
  <si>
    <t>НП: с Коткино (ОКТМО: 11811452101) | Адрес: ул. Колхозная, д. 12</t>
  </si>
  <si>
    <t>Шоинский сельсовет</t>
  </si>
  <si>
    <t>11811476</t>
  </si>
  <si>
    <t>НП: с Шойна (ОКТМО: 11811476101) | Адрес: ул. Заполярная, д. 12</t>
  </si>
  <si>
    <t>Установленный индекс изменения размера вносимой гражданами платы за коммунальные услуги в среднем по субъекту РФ, %</t>
  </si>
  <si>
    <t>Установленное предельно допустимое отклонение по отдельным муниципальным образованиям субъекта РФ, %</t>
  </si>
  <si>
    <t>Допустимый размер предельных индексов по муниципальным образованиям (без согласования с органами местного самоуправления), %</t>
  </si>
  <si>
    <t>Дата последнего обновления реестра МР/МО/ОКТМО: 02.06.2026, 08:47:07</t>
  </si>
  <si>
    <t>Дата последнего обновления реестра населённых пунктов: 02.06.2026, 08:47:07</t>
  </si>
  <si>
    <t>Дата последнего обновления реестра организаций: 02.06.2026, 08:47:08</t>
  </si>
  <si>
    <t>Дата последнего обновления данных мониторинга "Информация об изменении платы граждан за коммунальные услуги": (обновление не выполнялось)</t>
  </si>
  <si>
    <t>ОИВ, ответственный за установление тарифов регулируемых организаций</t>
  </si>
  <si>
    <t>Наименование регулирующего органа</t>
  </si>
  <si>
    <t>Управление по государственному регулированию цен (тарифов) Ненецкого автономного округа</t>
  </si>
  <si>
    <t>Почтовый адрес</t>
  </si>
  <si>
    <t>166000, г. Нарьян-Мар, ул. Ненецкая, д.20</t>
  </si>
  <si>
    <t>Ответственный за предоставление информации:</t>
  </si>
  <si>
    <t>Фамилия Имя Отчество</t>
  </si>
  <si>
    <t>Кравцова Елена Алексеевна</t>
  </si>
  <si>
    <t>Должность</t>
  </si>
  <si>
    <t>начальник отдела</t>
  </si>
  <si>
    <t>(код) телефон</t>
  </si>
  <si>
    <t>(81853)2-12-24</t>
  </si>
  <si>
    <t>e-mail</t>
  </si>
  <si>
    <t>tarif@adm-nao.ru</t>
  </si>
  <si>
    <t>ОИВ, ответственный за контроль уровня оплаты услуг и формирование тарифов (нормативов) в соответствии с установленными индексами роста</t>
  </si>
  <si>
    <t>Зоны ответственности при предоставлении данных</t>
  </si>
  <si>
    <t>Тарифы (экономически обоснованные)</t>
  </si>
  <si>
    <t>Тарифы (для населения)</t>
  </si>
  <si>
    <t>Нормативы</t>
  </si>
  <si>
    <t>Субсидии, направленные на соблюдение предельных индексов</t>
  </si>
  <si>
    <t>Формирование расчёта среднего изменения</t>
  </si>
  <si>
    <t>Формирование расчёта максимального изменения</t>
  </si>
  <si>
    <t>Обновление параметров и индикаторов проверки отчёта</t>
  </si>
  <si>
    <t>- обновить перечни исключений и значений для выбора на листах</t>
  </si>
  <si>
    <t>- обновить (получить результат обращения на sp.eias.ru) параметры (ограничения) для листов_x000D_
 "СУБС ПИ", "ТФ", "НМ", "СРЕД" и "МАКС"</t>
  </si>
  <si>
    <t>- обновить данные об установленных предельных индексах</t>
  </si>
  <si>
    <t>- обновить метаданные сопроводительных документов</t>
  </si>
  <si>
    <t>- обновить фактические данные по поставщикам ТЭ, ЭЭ, ЕГРЮЛ/ЕГРИП</t>
  </si>
  <si>
    <t>Сопроводительные документы</t>
  </si>
  <si>
    <t>Показывать перечень документов за период</t>
  </si>
  <si>
    <t>с</t>
  </si>
  <si>
    <t>по</t>
  </si>
  <si>
    <t>Распределение жителей по уровням роста</t>
  </si>
  <si>
    <t>Величина фактически сложившегося индекса, %</t>
  </si>
  <si>
    <t>Общее число жителей с коммунальными услугами</t>
  </si>
  <si>
    <t>Число жителей с "превышением"</t>
  </si>
  <si>
    <t>Число жителей в МО, для которых фактический (максимальный) индекс роста находится в диапазоне_x000D_
(  L % &lt; R &lt; U % )</t>
  </si>
  <si>
    <t>1</t>
  </si>
  <si>
    <t>R &lt; 0 (снижение)</t>
  </si>
  <si>
    <t>0 &lt;= R &lt; 2,5</t>
  </si>
  <si>
    <t>2,5 &lt;= R &lt; 5</t>
  </si>
  <si>
    <t>5 &lt;= R &lt; 7,5</t>
  </si>
  <si>
    <t>7,5 &lt;= R &lt; 10</t>
  </si>
  <si>
    <t>10 &lt;= R &lt; 12,5</t>
  </si>
  <si>
    <t>12,5 &lt;= R &lt; 15</t>
  </si>
  <si>
    <t>15 &lt;= R &lt; 17,5</t>
  </si>
  <si>
    <t>17,5 &lt;= R &lt; 20</t>
  </si>
  <si>
    <t>20 &lt;= R &lt; 22,5</t>
  </si>
  <si>
    <t>22,5 &lt;= R &lt; 25</t>
  </si>
  <si>
    <t>25 &lt;= R &lt; 30</t>
  </si>
  <si>
    <t>30 &lt;= R &lt; 35</t>
  </si>
  <si>
    <t>35 &lt;= R &lt; 40</t>
  </si>
  <si>
    <t>40 &lt;= R &lt; 45</t>
  </si>
  <si>
    <t>45 &lt;= R &lt; 50</t>
  </si>
  <si>
    <t>R &gt;= 50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</si>
  <si>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</si>
  <si>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</si>
  <si>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</si>
  <si>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</si>
  <si>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</si>
  <si>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</si>
  <si>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</si>
  <si>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</si>
  <si>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</si>
  <si>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</si>
  <si>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</si>
  <si>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</si>
  <si>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</si>
  <si>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</si>
  <si>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r>
      <t>Информация по МО о мерах дополнительной социальной поддержки граждан, предусмотренной за счёт средств бюджета субъекта РФ и бюджета муниципального образования и направленной на соблюдение устанавливаемых предельных индексов_x000D_
(</t>
    </r>
    <r>
      <rPr>
        <b/>
        <charset val="204"/>
        <family val="2"/>
        <rFont val="Tahoma"/>
        <sz val="9"/>
      </rPr>
      <t>за исключением</t>
    </r>
    <r>
      <rPr>
        <charset val="204"/>
        <color theme="1"/>
        <family val="2"/>
        <rFont val="Tahoma"/>
        <sz val="9"/>
      </rPr>
      <t xml:space="preserve"> объёма предоставленных гражданам субсидий, предусмотренных статьей 159 ЖК РФ, и мер социальной поддержки по оплате ЖКУ, предоставляемой в порядке и на условиях, которые установлены федеральными законами, законами субъектов РФ или нормативными правовыми актами органов местного самоуправления)</t>
    </r>
  </si>
  <si>
    <t>Сфера</t>
  </si>
  <si>
    <t>Сумма, тыс.руб.</t>
  </si>
  <si>
    <t>URL-ссылка на документ, которым установлен порядок предоставления мер дополнительной социальной поддержки граждан, направленных на соблюдение устанавливаемых предельных индексов</t>
  </si>
  <si>
    <t>Сумма субсидий по адресам, указанным на листах МАКС, руб.</t>
  </si>
  <si>
    <t>За месяц</t>
  </si>
  <si>
    <t>За год</t>
  </si>
  <si>
    <t>Базовый период</t>
  </si>
  <si>
    <t>Предусмотрено</t>
  </si>
  <si>
    <t>Фактически выплачено</t>
  </si>
  <si>
    <t>SUBS.IDX.BP.MNTH.SUM.PROVIDED</t>
  </si>
  <si>
    <t>SUBS.IDX.BP.MNTH.SUM.PAID.OUT</t>
  </si>
  <si>
    <t>SUBS.IDX.RP.MNTH.SUM.PROVIDED</t>
  </si>
  <si>
    <t>SUBS.IDX.RP.MNTH.SUM.PAID.OUT</t>
  </si>
  <si>
    <t>SUBS.IDX.BP.YEAR.SUM.PROVIDED</t>
  </si>
  <si>
    <t>SUBS.IDX.BP.YEAR.SUM.PAID.OUT</t>
  </si>
  <si>
    <t>SUBS.IDX.RP.YEAR.SUM.PROVIDED</t>
  </si>
  <si>
    <t>SUBS.IDX.RP.YEAR.SUM.PAID.OUT</t>
  </si>
  <si>
    <t>SUBS.IDX.RP.AS.URL</t>
  </si>
  <si>
    <t>SUBS.IDX.BP.MAX.MNTH.SUM.PROVIDED</t>
  </si>
  <si>
    <t>SUBS.IDX.BP.MAX.MNTH.SUM.PAID.OUT</t>
  </si>
  <si>
    <t>SUBS.IDX.RP.MAX.MNTH.SUM.PROVIDED</t>
  </si>
  <si>
    <t>SUBS.IDX.RP.MAX.MNTH.SUM.PAID.OUT</t>
  </si>
  <si>
    <t>Итого</t>
  </si>
  <si>
    <t>ХВС</t>
  </si>
  <si>
    <t>ВО</t>
  </si>
  <si>
    <t>ГВС. 1-СТ</t>
  </si>
  <si>
    <t>ХВ / ТН на нужды ГВС</t>
  </si>
  <si>
    <t>ТЭ на подогрев ХВ / ТН для нужд ГВС</t>
  </si>
  <si>
    <t>ЭЭ. 1-СТ</t>
  </si>
  <si>
    <t>ЭЭ. ЗОН</t>
  </si>
  <si>
    <t>СГ</t>
  </si>
  <si>
    <t>СЖГ</t>
  </si>
  <si>
    <t>Поставки ТТ при наличии печного отопления</t>
  </si>
  <si>
    <t>Обращение с ТКО</t>
  </si>
  <si>
    <t>e7dfaf6f-8411-4e00-9325-7d7cd0fab90b</t>
  </si>
  <si>
    <t>ЭОТ - экономически обоснованный тариф_x000D_
ТФН - тариф для населения с учётом НДС и прочих выплат, применяемых при начислении платежа</t>
  </si>
  <si>
    <t>+</t>
  </si>
  <si>
    <t>Реквизиты тарифных решений</t>
  </si>
  <si>
    <t>SOURCE</t>
  </si>
  <si>
    <t>STATUS</t>
  </si>
  <si>
    <t>Почему ЭОТ не соответствует тарифу для населения_x000D_
(заполняется в случае ЭОТ &gt; ТФН)</t>
  </si>
  <si>
    <t>Служебный блок: комментарий причины удаления сущности</t>
  </si>
  <si>
    <t>Наименование поставщика</t>
  </si>
  <si>
    <t>ИНН</t>
  </si>
  <si>
    <t>КПП</t>
  </si>
  <si>
    <t>Плательщик НДС</t>
  </si>
  <si>
    <t>Наименование (описание) обособленного подразделения</t>
  </si>
  <si>
    <t>Вид(-ы) деятельности</t>
  </si>
  <si>
    <t>Дополнительные признаки дифференциации тарифов</t>
  </si>
  <si>
    <t>Направление использования / характеристика услуги, которая определяет тариф</t>
  </si>
  <si>
    <t>Наличие / отсутствие приборов учёта</t>
  </si>
  <si>
    <t>Параметры услуги "Электроснабжение"</t>
  </si>
  <si>
    <t>Источник данных</t>
  </si>
  <si>
    <t>ЭОТ, руб.</t>
  </si>
  <si>
    <t>ТФН, руб.</t>
  </si>
  <si>
    <t>Причина</t>
  </si>
  <si>
    <t>Пояснение</t>
  </si>
  <si>
    <t>Сумма возмещения, тыс.руб.</t>
  </si>
  <si>
    <t>URL-ссылка (для скачивания) на решение</t>
  </si>
  <si>
    <t>Вид</t>
  </si>
  <si>
    <t>Вид документа</t>
  </si>
  <si>
    <t>Дата принятия</t>
  </si>
  <si>
    <t>Категория населения</t>
  </si>
  <si>
    <t>Тип плит</t>
  </si>
  <si>
    <t>Социальная норма</t>
  </si>
  <si>
    <t>За отчётный месяц</t>
  </si>
  <si>
    <t>За месяцы, предшествующие отчётному</t>
  </si>
  <si>
    <t>SPLR.NAME.RP</t>
  </si>
  <si>
    <t>SPLR.INN.RP</t>
  </si>
  <si>
    <t>SPLR.KPP.RP</t>
  </si>
  <si>
    <t>SPLR.TAX.RP</t>
  </si>
  <si>
    <t>SPLR.FIL.RP</t>
  </si>
  <si>
    <t>SPLR.VDET.RP</t>
  </si>
  <si>
    <t>SPLR.DPR.RP</t>
  </si>
  <si>
    <t>TF.AI.RP</t>
  </si>
  <si>
    <t>TF.CE.RP</t>
  </si>
  <si>
    <t>TF.UNIT.RP</t>
  </si>
  <si>
    <t>TF.EE.POPULATION.RP</t>
  </si>
  <si>
    <t>TF.EE.STOVE.RP</t>
  </si>
  <si>
    <t>TF.EE.SOC.RP</t>
  </si>
  <si>
    <t>SOURCE.RP</t>
  </si>
  <si>
    <t>SPLR.NAME.BP</t>
  </si>
  <si>
    <t>SPLR.INN.BP</t>
  </si>
  <si>
    <t>SPLR.KPP.BP</t>
  </si>
  <si>
    <t>SPLR.TAX.BP</t>
  </si>
  <si>
    <t>SPLR.FIL.BP</t>
  </si>
  <si>
    <t>SPLR.VDET.BP</t>
  </si>
  <si>
    <t>SPLR.DPR.BP</t>
  </si>
  <si>
    <t>TF.AI.BP</t>
  </si>
  <si>
    <t>TF.CE.BP</t>
  </si>
  <si>
    <t>TF.UNIT.BP</t>
  </si>
  <si>
    <t>TF.EE.POPULATION.BP</t>
  </si>
  <si>
    <t>TF.EE.STOVE.BP</t>
  </si>
  <si>
    <t>TF.EE.SOC.BP</t>
  </si>
  <si>
    <t>SOURCE.BP</t>
  </si>
  <si>
    <t>TFE.BP</t>
  </si>
  <si>
    <t>TFN.BP</t>
  </si>
  <si>
    <t>TFE.RP</t>
  </si>
  <si>
    <t>TFN.RP</t>
  </si>
  <si>
    <t>TFE.VS.TFN.REASON</t>
  </si>
  <si>
    <t>TFE.VS.TFN.NOTE</t>
  </si>
  <si>
    <t>TFE.VS.TFN.SUM.MNTH</t>
  </si>
  <si>
    <t>TFE.VS.TFN.SUM.PREV</t>
  </si>
  <si>
    <t>TF.DECISION.URL.BP</t>
  </si>
  <si>
    <t>TF.DECISION.CLAIM.BP</t>
  </si>
  <si>
    <t>TF.DECISION.DOCUMENT.TYPE.BP</t>
  </si>
  <si>
    <t>TF.DECISION.NMBR.BP</t>
  </si>
  <si>
    <t>TF.DECISION.DATE.BP</t>
  </si>
  <si>
    <t>TF.DECISION.URL.RP</t>
  </si>
  <si>
    <t>TF.DECISION.CLAIM.RP</t>
  </si>
  <si>
    <t>TF.DECISION.DOCUMENT.TYPE.RP</t>
  </si>
  <si>
    <t>TF.DECISION.NMBR.RP</t>
  </si>
  <si>
    <t>TF.DECISION.DATE.RP</t>
  </si>
  <si>
    <t>TF.DELETE.COMMENT</t>
  </si>
  <si>
    <t>1.0</t>
  </si>
  <si>
    <t>1.1</t>
  </si>
  <si>
    <t>×</t>
  </si>
  <si>
    <t>МП ЗР "Севержилкомсервис"</t>
  </si>
  <si>
    <t>8300010685</t>
  </si>
  <si>
    <t>298301001</t>
  </si>
  <si>
    <t>ОСН, 22</t>
  </si>
  <si>
    <t>Производство (подъём / добыча) воды :: Очистка воды :: Транспортировка воды :: Сбыт (распределение) воды</t>
  </si>
  <si>
    <t>[ГО: да] [НДС: ОСН, 22] [Вид тарифа: льготный] [Дифференцирующий признак: степень благоустройства, ЧД] [Вид воды: питьевая вода]</t>
  </si>
  <si>
    <r>
      <t>м</t>
    </r>
    <r>
      <rPr>
        <charset val="204"/>
        <family val="2"/>
        <rFont val="Tahoma"/>
        <sz val="9"/>
        <vertAlign val="superscript"/>
      </rPr>
      <t>3</t>
    </r>
  </si>
  <si>
    <t>мониторинг принятых тарифных решений</t>
  </si>
  <si>
    <t>ОСН, 20</t>
  </si>
  <si>
    <t>[ГО: да] [НДС: ОСН, 20] [Вид тарифа: льготный] [Дифференцирующий признак: степень благоустройства, ЧД] [Вид воды: питьевая вода]</t>
  </si>
  <si>
    <t>SBCT</t>
  </si>
  <si>
    <t>ACTI</t>
  </si>
  <si>
    <t>тариф для населения не доведён до ЭОУ (осуществляется возмещение затрат организации)</t>
  </si>
  <si>
    <t>https://portal.eias.ru/Portal/DownloadPage.aspx?type=12&amp;guid=e4ec4f13-de1b-493a-b1e9-356d02d98c12</t>
  </si>
  <si>
    <t>Корректировка</t>
  </si>
  <si>
    <t>приказ</t>
  </si>
  <si>
    <t>65</t>
  </si>
  <si>
    <t>17.12.2024</t>
  </si>
  <si>
    <t>https://portal.eias.ru/Portal/DownloadPage.aspx?type=12&amp;guid=f1cbd44f-9531-4fd4-8981-8058ea8112a3</t>
  </si>
  <si>
    <t>47</t>
  </si>
  <si>
    <t>15.12.2025</t>
  </si>
  <si>
    <t>Добавить поставщика ХВС</t>
  </si>
  <si>
    <t>2.0</t>
  </si>
  <si>
    <t>Добавить поставщика ВО</t>
  </si>
  <si>
    <t>Горячее водоснабжение. Расчёт по одноставочным тарифам</t>
  </si>
  <si>
    <t>3.0</t>
  </si>
  <si>
    <t>Добавить поставщика ГВС</t>
  </si>
  <si>
    <t>Холодная вода / теплоноситель на нужды ГВС</t>
  </si>
  <si>
    <t>3.1</t>
  </si>
  <si>
    <t>3.1.0</t>
  </si>
  <si>
    <t>Добавить поставщика ХВ|ТН (ГВС)</t>
  </si>
  <si>
    <t>Тепловая энергия на подогрев холодной воды / теплоносителя для нужд ГВС</t>
  </si>
  <si>
    <t>3.2</t>
  </si>
  <si>
    <t>3.2.0</t>
  </si>
  <si>
    <t>Добавить поставщика ТЭ (ГВС)</t>
  </si>
  <si>
    <t>4.0</t>
  </si>
  <si>
    <t>4.1</t>
  </si>
  <si>
    <t>Некомбинированное производство :: Передача :: Сбыт</t>
  </si>
  <si>
    <t>[ЕТО: да] [НДС: ОСН, 22] [Вид тарифа: льготный] [Вид теплоносителя: Горячая вода. через тепловую сеть]</t>
  </si>
  <si>
    <t>Гкал</t>
  </si>
  <si>
    <t>[ЕТО: да] [НДС: ОСН, 20] [Вид тарифа: льготный] [Вид теплоносителя: Горячая вода. через тепловую сеть]</t>
  </si>
  <si>
    <t>https://portal.eias.ru/Portal/DownloadPage.aspx?type=12&amp;guid=3d2acb4f-b099-4c0e-b33a-4f4484c413e0</t>
  </si>
  <si>
    <t>63</t>
  </si>
  <si>
    <t>https://portal.eias.ru/Portal/DownloadPage.aspx?type=12&amp;guid=c193a739-862a-4701-bb46-fae66b44bf53</t>
  </si>
  <si>
    <t>46</t>
  </si>
  <si>
    <t>Добавить поставщика ТС</t>
  </si>
  <si>
    <t>Электроснабжение. Расчёт по одноставочным тарифам</t>
  </si>
  <si>
    <t>5.1</t>
  </si>
  <si>
    <t>5.1.0</t>
  </si>
  <si>
    <t>5.1.1</t>
  </si>
  <si>
    <t>кВтч</t>
  </si>
  <si>
    <t>NTKU</t>
  </si>
  <si>
    <t>https://portal.eias.ru/Portal/DownloadPage.aspx?type=12&amp;guid=2185b16f-f26c-4d44-bcad-730d685ae569</t>
  </si>
  <si>
    <t>Нет данных</t>
  </si>
  <si>
    <t>41</t>
  </si>
  <si>
    <t>27.11.2024</t>
  </si>
  <si>
    <t>https://portal.eias.ru/Portal/DownloadPage.aspx?type=12&amp;guid=447e4016-5c1e-4af4-89c6-60f2777a6af1</t>
  </si>
  <si>
    <t>61</t>
  </si>
  <si>
    <t>18.12.2025</t>
  </si>
  <si>
    <t>Добавить поставщика ЭЭ (ОТ)</t>
  </si>
  <si>
    <t>Электроснабжение. Расчёт по зонным тарифам</t>
  </si>
  <si>
    <t>5.2</t>
  </si>
  <si>
    <t>5.2.0</t>
  </si>
  <si>
    <t>Добавить поставщика ЭЭ (ЗТ)</t>
  </si>
  <si>
    <t>Газоснабжение. Сетевой газ</t>
  </si>
  <si>
    <t>6.1</t>
  </si>
  <si>
    <t>6.1.0</t>
  </si>
  <si>
    <t>Добавить поставщика газоснабжения (СГ)</t>
  </si>
  <si>
    <t>Газоснабжение. Сжиженный газ</t>
  </si>
  <si>
    <t>6.2</t>
  </si>
  <si>
    <t>6.2.0</t>
  </si>
  <si>
    <t>Добавить поставщика газоснабжения (СЖГ)</t>
  </si>
  <si>
    <t>7.0</t>
  </si>
  <si>
    <t>7.1</t>
  </si>
  <si>
    <t>уголь</t>
  </si>
  <si>
    <t>т</t>
  </si>
  <si>
    <t>https://portal.eias.ru/Portal/DownloadPage.aspx?type=12&amp;guid=6d0244fe-5b58-481a-907f-1a194178abda</t>
  </si>
  <si>
    <t>48</t>
  </si>
  <si>
    <t>06.12.2024</t>
  </si>
  <si>
    <t>https://portal.eias.ru/Portal/DownloadPage.aspx?type=12&amp;guid=febaf314-2add-4aa4-84e6-aef15d88373f</t>
  </si>
  <si>
    <t>40</t>
  </si>
  <si>
    <t>09.12.2025</t>
  </si>
  <si>
    <t>7.2</t>
  </si>
  <si>
    <t>дрова</t>
  </si>
  <si>
    <r>
      <t>м</t>
    </r>
    <r>
      <rPr>
        <vertAlign val="superscript"/>
      </rPr>
      <t>3</t>
    </r>
  </si>
  <si>
    <t>7.3</t>
  </si>
  <si>
    <t>топливные брикеты</t>
  </si>
  <si>
    <t>кг</t>
  </si>
  <si>
    <t>Добавить поставщика по поставкам ТТ</t>
  </si>
  <si>
    <t>8.0</t>
  </si>
  <si>
    <t>8.1</t>
  </si>
  <si>
    <t>Региональный оператор</t>
  </si>
  <si>
    <t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t>
  </si>
  <si>
    <t>https://portal.eias.ru/Portal/DownloadPage.aspx?type=12&amp;guid=170ffa7c-996c-4ebf-a271-a57f5ab91b43</t>
  </si>
  <si>
    <t>Новое решение</t>
  </si>
  <si>
    <t>54</t>
  </si>
  <si>
    <t>16.12.2024</t>
  </si>
  <si>
    <t>https://portal.eias.ru/Portal/DownloadPage.aspx?type=12&amp;guid=0f2beb86-9196-484c-a305-97ea819d4d8b</t>
  </si>
  <si>
    <t>49</t>
  </si>
  <si>
    <t>17.12.2025</t>
  </si>
  <si>
    <t>Добавить поставщика по обращению с ТКО</t>
  </si>
  <si>
    <t>317645b4-77fb-40e8-a1bc-cc3f4542d13d</t>
  </si>
  <si>
    <t>Реквизиты НПА</t>
  </si>
  <si>
    <t>Вид благоустройства / Конструктивные и технические параметры многоквартирного дома или жилого дома</t>
  </si>
  <si>
    <t>Направление использования / характеристика услуги, которая определяет норматив</t>
  </si>
  <si>
    <t>Тип дома (домов)</t>
  </si>
  <si>
    <t>Норматив применяется при расчёте платы за:</t>
  </si>
  <si>
    <t>Размерность норматива</t>
  </si>
  <si>
    <t>Сущность, на которую определяется норматив</t>
  </si>
  <si>
    <t>Кол-во месяцев в периоде оказания услуги</t>
  </si>
  <si>
    <t>Норматив потребления услуг</t>
  </si>
  <si>
    <t>Нормативы потребления услуг по месяцам</t>
  </si>
  <si>
    <t>Реквизиты документов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</si>
  <si>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</si>
  <si>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</si>
  <si>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</si>
  <si>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</si>
  <si>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</si>
  <si>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</si>
  <si>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</si>
  <si>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</si>
  <si>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</si>
  <si>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</si>
  <si>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</si>
  <si>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</si>
  <si>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NM.SPHERE</t>
  </si>
  <si>
    <t>NM.VBLAG.RP</t>
  </si>
  <si>
    <t>NM.VBLAG.BP</t>
  </si>
  <si>
    <t>NM.FEATURE.RP</t>
  </si>
  <si>
    <t>NM.FEATURE.BP</t>
  </si>
  <si>
    <t>NM.UNIT.RP</t>
  </si>
  <si>
    <t>NM.UNIT.BP</t>
  </si>
  <si>
    <t>NM.MNTH.RP</t>
  </si>
  <si>
    <t>NM.MNTH.BP</t>
  </si>
  <si>
    <t>NM.BP</t>
  </si>
  <si>
    <t>NM.RP</t>
  </si>
  <si>
    <t>NM.DECISION.BP</t>
  </si>
  <si>
    <t>NM.DECISION.RP</t>
  </si>
  <si>
    <t>NM.DECISION.URL.BP</t>
  </si>
  <si>
    <t>NM.DECISION.URL.RP</t>
  </si>
  <si>
    <t>NM.DELETE.COMMENT</t>
  </si>
  <si>
    <t>0</t>
  </si>
  <si>
    <t>Многоквартирные и жилые дома. Год постройки: до 1999 года постройки включительно. Материал стен: нет. Этажность: 1</t>
  </si>
  <si>
    <t>поселок Амдерма, Канинский, Колгуевский, Коткинский, Омский, Пешский, Тиманский, Шоинский, Юшарский сельсоветы</t>
  </si>
  <si>
    <r>
      <t>Гкал/м</t>
    </r>
    <r>
      <rPr>
        <charset val="204"/>
        <family val="2"/>
        <rFont val="Tahoma"/>
        <sz val="9"/>
        <vertAlign val="superscript"/>
      </rPr>
      <t>2</t>
    </r>
  </si>
  <si>
    <r>
      <t>м</t>
    </r>
    <r>
      <rPr>
        <color rgb="FFBCBCBC"/>
        <vertAlign val="superscript"/>
      </rPr>
      <t>2</t>
    </r>
  </si>
  <si>
    <t>Постановление № 234-п от 17.08.2012</t>
  </si>
  <si>
    <t>https://portal.eias.ru/Portal/DownloadPage.aspx?type=12&amp;guid=e10488a3-d118-447f-a42f-cbd4accbc20f</t>
  </si>
  <si>
    <t>По-умолчанию</t>
  </si>
  <si>
    <t>Многоквартирные и жилые дома. Год постройки: после 1999 года постройки. Материал стен: нет. Этажность: 2</t>
  </si>
  <si>
    <t>Многоквартирные и жилые дома. Год постройки: до 1999 года постройки включительно. Материал стен: нет. Этажность: 2</t>
  </si>
  <si>
    <t>Многоквартирные и жилые дома без водопровода, с отоплением от газовых котлов или с печным отоплением, а также с закрытой системой теплоснабжения при водоснабжении от уличных водоразборных колонок</t>
  </si>
  <si>
    <r>
      <t>м</t>
    </r>
    <r>
      <rPr>
        <charset val="204"/>
        <family val="2"/>
        <rFont val="Tahoma"/>
        <sz val="9"/>
        <vertAlign val="superscript"/>
      </rPr>
      <t>3</t>
    </r>
    <r>
      <rPr>
        <charset val="204"/>
        <family val="2"/>
        <rFont val="Tahoma"/>
        <sz val="9"/>
      </rPr>
      <t>/ед. сущности</t>
    </r>
  </si>
  <si>
    <t>чел</t>
  </si>
  <si>
    <t>кВтч/ед. сущности</t>
  </si>
  <si>
    <t>Население, проживающее в сельских населённых пунктах</t>
  </si>
  <si>
    <t>ед./ед. сущности</t>
  </si>
  <si>
    <t>Приказ Департамента строительства, жилищьно-коммунального хозяйства, энергетики и транспорта Ненецкого автономного округа № 54 от 29.11.2016</t>
  </si>
  <si>
    <t>https://portal.eias.ru/Portal/DownloadPage.aspx?type=12&amp;guid=1977efa2-f94c-4fe1-a5f7-3d13b6b96510</t>
  </si>
  <si>
    <t>Добавить вид благоустройства</t>
  </si>
  <si>
    <t>Сокращения:</t>
  </si>
  <si>
    <t>МКД - многоквартирный дом</t>
  </si>
  <si>
    <t>ЧД - частный дом</t>
  </si>
  <si>
    <t>ЖП - жилое помещение</t>
  </si>
  <si>
    <t>ОДН - общедомовые нужды</t>
  </si>
  <si>
    <t>ИЗУ и НП - использование земельного участка и надворных построек</t>
  </si>
  <si>
    <t>98bf9355-3dc0-496c-9290-3645323b7bef</t>
  </si>
  <si>
    <t>!</t>
  </si>
  <si>
    <t>Значения НВВ в итоговых строках - сумма произведений [тариф для населения с НДС] * [годовая величина объёма отпуска] по организациям, заявленным в мониторингах принятых тарифных решений</t>
  </si>
  <si>
    <t>Расчёт производится на 1 месяц</t>
  </si>
  <si>
    <t>Расчёт производится на год (справочно)</t>
  </si>
  <si>
    <t>Всего по территории: расчёт на 1 месяц</t>
  </si>
  <si>
    <t>Всего по территории: расчёт производится на год (справочно)</t>
  </si>
  <si>
    <t>СУБС ПИ, тыс.руб.</t>
  </si>
  <si>
    <t>Среднее изменение платы за жилое помещение, %</t>
  </si>
  <si>
    <t>Среднее изменение платы, ОДН (для МКД) или ИЗУ и НП (для ЧД), %</t>
  </si>
  <si>
    <t>Среднее изменение платы, всего, %</t>
  </si>
  <si>
    <t>Среднее изменение платы, всего, с учётом субсидий, %</t>
  </si>
  <si>
    <t>Среднее изменение платы по МО, %</t>
  </si>
  <si>
    <t>ОДН / ИЗУ и НП</t>
  </si>
  <si>
    <t>Минимальная площадь и число проживающих (определяется по строкам "при отсутствии")</t>
  </si>
  <si>
    <t>Для расчёта средних нормативов ЖП за месяц / за год</t>
  </si>
  <si>
    <t>Для расчёта средних нормативов ОДН / ИЗУ и НП за месяц / за год</t>
  </si>
  <si>
    <t xml:space="preserve">Блок для приведения единиц измерения к:_x000D_
СЖГ - кг, ТТ - куб.м, ТКО - куб.м_x000D_
</t>
  </si>
  <si>
    <t>RNM</t>
  </si>
  <si>
    <t>RTF</t>
  </si>
  <si>
    <t>МАКС</t>
  </si>
  <si>
    <t>Направление использования / характеристика услуги</t>
  </si>
  <si>
    <t>Расчёт платы за:</t>
  </si>
  <si>
    <t>Не включается в плату за КУ</t>
  </si>
  <si>
    <t>MIRROR</t>
  </si>
  <si>
    <t>Основание роста платы выше установленного по субъекту значения</t>
  </si>
  <si>
    <t>Единица измерения тарифа</t>
  </si>
  <si>
    <t>Единица измерения норматива</t>
  </si>
  <si>
    <t>Норматив потребления услуги</t>
  </si>
  <si>
    <t>Общая площадь помещений, на которую приводится расчёт, кв.м</t>
  </si>
  <si>
    <t>Объём отпуска продукции (услуг) в месяц</t>
  </si>
  <si>
    <t>Расчётный объём отпуска продукции (услуг) в месяц</t>
  </si>
  <si>
    <t>Выручка, тыс.руб.</t>
  </si>
  <si>
    <t>Объём отпуска продукции (услуг) за год</t>
  </si>
  <si>
    <t>Расчётный объём отпуска продукции (услуг) за год</t>
  </si>
  <si>
    <t>Средневзвешенный норматив потребления услуги</t>
  </si>
  <si>
    <t>Общая площадь жилых помещений, на которую приводится расчёт, кв.м</t>
  </si>
  <si>
    <t>Общая площадь помещений, входящих в состав общего имущества / надворных построек, на которую приводится расчёт, кв.м</t>
  </si>
  <si>
    <t>Число проживающих в жилых помещениях, чел.</t>
  </si>
  <si>
    <t>Число, на которое приводится расчёт, ед.</t>
  </si>
  <si>
    <t>YEAR :: MIN AREA :: ЖП :: БП</t>
  </si>
  <si>
    <t>YEAR :: MIN AREA :: ЖП :: РП</t>
  </si>
  <si>
    <t>YEAR :: MIN CITIZEN :: ЖП :: БП</t>
  </si>
  <si>
    <t>YEAR :: MIN CITIZEN :: ЖП :: РП</t>
  </si>
  <si>
    <t>YEAR :: MIN AREA :: ОДН / ИЗУ и НП :: БП</t>
  </si>
  <si>
    <t>YEAR :: MIN AREA :: ОДН / ИЗУ и НП :: РП</t>
  </si>
  <si>
    <t>YEAR :: MIN CITIZEN :: ОДН / ИЗУ и НП :: БП</t>
  </si>
  <si>
    <t>YEAR :: MIN CITIZEN :: ОДН / ИЗУ и НП :: РП</t>
  </si>
  <si>
    <t>AREA / NCTZ MONTH :: BP</t>
  </si>
  <si>
    <t>AREA / NCTZ MONTH :: RP</t>
  </si>
  <si>
    <t>AREA / NCTZ YEAR :: BP</t>
  </si>
  <si>
    <t>AREA / NCTZ YEAR :: RP</t>
  </si>
  <si>
    <t>COST MONTH :: BP</t>
  </si>
  <si>
    <t>COST MONTH :: RP</t>
  </si>
  <si>
    <t>COST YEAR :: BP</t>
  </si>
  <si>
    <t>COST YEAR :: RP</t>
  </si>
  <si>
    <t>Тариф имеет "нестандартную" единицу измерения</t>
  </si>
  <si>
    <t>Коэффициент для приведения</t>
  </si>
  <si>
    <t>BP.CE</t>
  </si>
  <si>
    <t>RP.CE</t>
  </si>
  <si>
    <t>BP.MNTH</t>
  </si>
  <si>
    <t>RP.MNTH</t>
  </si>
  <si>
    <t>AREA.MNTH.BP</t>
  </si>
  <si>
    <t>AREA.MNTH.RP</t>
  </si>
  <si>
    <t>CTZN.MNTH.BP</t>
  </si>
  <si>
    <t>CTZN.MNTH.RP</t>
  </si>
  <si>
    <t>VOLM.MNTH.BP</t>
  </si>
  <si>
    <t>VOLM.MNTH.RP</t>
  </si>
  <si>
    <t>HSE.VOLM.MNTH.BP</t>
  </si>
  <si>
    <t>HSE.VOLM.MNTH.RP</t>
  </si>
  <si>
    <t>ODN.VOLM.MNTH.BP</t>
  </si>
  <si>
    <t>ODN.VOLM.MNTH.RP</t>
  </si>
  <si>
    <t>HSE.BP.COST.MNTH.BP</t>
  </si>
  <si>
    <t>HSE.BP.COST.MNTH.RP</t>
  </si>
  <si>
    <t>HSE.RP.COST.MNTH.RP</t>
  </si>
  <si>
    <t>HSE.RP.COST.MNTH.BP</t>
  </si>
  <si>
    <t>HSE.RP.COST.MNTH.O</t>
  </si>
  <si>
    <t>ODN.BP.COST.MNTH.BP</t>
  </si>
  <si>
    <t>ODN.BP.COST.MNTH.RP</t>
  </si>
  <si>
    <t>ODN.RP.COST.MNTH.RP</t>
  </si>
  <si>
    <t>ODN.RP.COST.MNTH.BP</t>
  </si>
  <si>
    <t>ODN.RP.COST.MNTH.O</t>
  </si>
  <si>
    <t>BP.COST.MNTH.BP</t>
  </si>
  <si>
    <t>BP.COST.MNTH.RP</t>
  </si>
  <si>
    <t>RP.COST.MNTH.RP</t>
  </si>
  <si>
    <t>RP.COST.MNTH.BP</t>
  </si>
  <si>
    <t>RP.COST.MNTH.O</t>
  </si>
  <si>
    <t>BP.SUBS.IDX.MNTH</t>
  </si>
  <si>
    <t>RP.SUBS.IDX.MNTH</t>
  </si>
  <si>
    <t>AVG.DELETE.COMMENT</t>
  </si>
  <si>
    <t>NM.YEAR.BP</t>
  </si>
  <si>
    <t>NM.YEAR.RP</t>
  </si>
  <si>
    <t>AREA.YEAR.BP</t>
  </si>
  <si>
    <t>AREA.YEAR.RP</t>
  </si>
  <si>
    <t>CTZN.YEAR.BP</t>
  </si>
  <si>
    <t>CTZN.YEAR.RP</t>
  </si>
  <si>
    <t>VOLM.YEAR.BP</t>
  </si>
  <si>
    <t>VOLM.YEAR.RP</t>
  </si>
  <si>
    <t>HSE.VOLM.YEAR.BP</t>
  </si>
  <si>
    <t>HSE.VOLM.YEAR.RP</t>
  </si>
  <si>
    <t>ODN.VOLM.YEAR.BP</t>
  </si>
  <si>
    <t>ODN.VOLM.YEAR.RP</t>
  </si>
  <si>
    <t>HSE.BP.COST.YEAR.BP</t>
  </si>
  <si>
    <t>HSE.BP.COST.YEAR.RP</t>
  </si>
  <si>
    <t>HSE.RP.COST.YEAR.RP</t>
  </si>
  <si>
    <t>HSE.RP.COST.YEAR.BP</t>
  </si>
  <si>
    <t>ODN.BP.COST.YEAR.BP</t>
  </si>
  <si>
    <t>ODN.BP.COST.YEAR.RP</t>
  </si>
  <si>
    <t>ODN.RP.COST.YEAR.RP</t>
  </si>
  <si>
    <t>ODN.RP.COST.YEAR.BP</t>
  </si>
  <si>
    <t>BP.COST.YEAR.BP</t>
  </si>
  <si>
    <t>BP.COST.YEAR.RP</t>
  </si>
  <si>
    <t>RP.COST.YEAR.RP</t>
  </si>
  <si>
    <t>RP.COST.YEAR.BP</t>
  </si>
  <si>
    <t>BP.SUBS.IDX.YEAR</t>
  </si>
  <si>
    <t>RP.SUBS.IDX.YEAR</t>
  </si>
  <si>
    <t>AREA.TOTAL.HSE.BP</t>
  </si>
  <si>
    <t>AREA.TOTAL.HSE.RP</t>
  </si>
  <si>
    <t>AREA.TOTAL.ODN.BP</t>
  </si>
  <si>
    <t>AREA.TOTAL.ODN.RP</t>
  </si>
  <si>
    <t>CTZN.TOTAL.HSE.BP</t>
  </si>
  <si>
    <t>CTZN.TOTAL.HSE.RP</t>
  </si>
  <si>
    <t>CTZN.TOTAL.ODN.BP</t>
  </si>
  <si>
    <t>CTZN.TOTAL.ODN.RP</t>
  </si>
  <si>
    <t>YEAR::MIN.AREA::HSE::BP</t>
  </si>
  <si>
    <t>YEAR::MIN.AREA::HSE::RP</t>
  </si>
  <si>
    <t>YEAR::MIN.CTZN::HSE::BP</t>
  </si>
  <si>
    <t>YEAR::MIN.CTZN::HSE::RP</t>
  </si>
  <si>
    <t>YEAR::MIN.AREA::ODN::BP</t>
  </si>
  <si>
    <t>YEAR::MIN.AREA::ODN::RP</t>
  </si>
  <si>
    <t>YEAR::MIN.CTZN::ODN::BP</t>
  </si>
  <si>
    <t>YEAR::MIN.CTZN::ODN::RP</t>
  </si>
  <si>
    <t>Холодное водоснабжение, ИТОГО</t>
  </si>
  <si>
    <t>Добавить потребителей в сфере ХВС</t>
  </si>
  <si>
    <t>Водоотведение, ИТОГО</t>
  </si>
  <si>
    <t>Добавить потребителей в сфере ВО</t>
  </si>
  <si>
    <t>Горячее водоснабжение, ИТОГО</t>
  </si>
  <si>
    <t>Горячее водоснабжение. Расчёт по одноставочным тарифам, ИТОГО</t>
  </si>
  <si>
    <t>Добавить потребителей в сфере ГВС</t>
  </si>
  <si>
    <t>Холодная вода / теплоноситель на нужды ГВС, ИТОГО</t>
  </si>
  <si>
    <t>Добавить потребителей в сфере ХВ|ТН (ГВС)</t>
  </si>
  <si>
    <t>Тепловая энергия на подогрев холодной воды / теплоносителя для нужд ГВС, ИТОГО</t>
  </si>
  <si>
    <t>Добавить потребителей в сфере ТЭ (ГВС)</t>
  </si>
  <si>
    <t>Отопление, ИТОГО</t>
  </si>
  <si>
    <t>Добавить потребителей в сфере ТС</t>
  </si>
  <si>
    <t>Электроснабжение, ИТОГО</t>
  </si>
  <si>
    <t>Электроснабжение. Расчёт по одноставочным тарифам, ИТОГО</t>
  </si>
  <si>
    <t>Добавить потребителей в сфере ЭС (ОТ)</t>
  </si>
  <si>
    <t>Электроснабжение. Расчёт по зонным тарифам, ИТОГО</t>
  </si>
  <si>
    <t>Добавить потребителей в сфере ЭС (ЗТ)</t>
  </si>
  <si>
    <t>Газоснабжение, ИТОГО</t>
  </si>
  <si>
    <t>Газоснабжение. Сетевой газ, ИТОГО</t>
  </si>
  <si>
    <t>Добавить потребителей в сфере ГС (СГ)</t>
  </si>
  <si>
    <t>Газоснабжение. Сжиженный газ, ИТОГО</t>
  </si>
  <si>
    <t>Добавить потребителей в сфере ГС (СЖГ)</t>
  </si>
  <si>
    <t>Поставки твёрдого топлива при наличии печного отопления, ИТОГО</t>
  </si>
  <si>
    <t>Добавить потребителей в сфере поставок ТТ</t>
  </si>
  <si>
    <t>Обращение с твёрдыми коммунальными отходами, ИТОГО</t>
  </si>
  <si>
    <t>Добавить потребителей в сфере обращения с ТКО</t>
  </si>
  <si>
    <t>Коммунальные услуги, ИТОГО</t>
  </si>
  <si>
    <t>Коммунальные услуги с учётом обращения с твёрдыми коммунальными отходами, ИТОГО</t>
  </si>
  <si>
    <t>Объём отпуска:</t>
  </si>
  <si>
    <t>ВС, ВО, ГВС - куб.м</t>
  </si>
  <si>
    <t>Отопление - Гкал</t>
  </si>
  <si>
    <t>ЭЭ - кВтч</t>
  </si>
  <si>
    <t>СГ - куб.м</t>
  </si>
  <si>
    <t>СЖГ - кг (итого по сфере), ед. (в зависимости от тарифа по строкам)</t>
  </si>
  <si>
    <t>ТТ, ТКО - тонн или куб.м (в зависимости от тарифа по строкам)</t>
  </si>
  <si>
    <t>60aa771a-14f8-4c16-8721-59d12d54da09</t>
  </si>
  <si>
    <t>СУБС ПИ, руб.</t>
  </si>
  <si>
    <t>Максимальное изменение платы за жилое помещение, %</t>
  </si>
  <si>
    <t>Максимальное изменение платы, ОДН (для МКД) или ИЗУ и НП (для ЧД), %</t>
  </si>
  <si>
    <t>Максимальное изменение платы, всего, %</t>
  </si>
  <si>
    <t>Максимальное изменение платы, всего, с учётом субсидий, %</t>
  </si>
  <si>
    <t>Максимальное изменение платы по МО, %</t>
  </si>
  <si>
    <t>RAVG</t>
  </si>
  <si>
    <t>Выручка, руб.</t>
  </si>
  <si>
    <t>BP AVG COST REF</t>
  </si>
  <si>
    <t>RP AVG COST REF</t>
  </si>
  <si>
    <t>BP AVG vs MAX COST</t>
  </si>
  <si>
    <t>RP AVG vs MAX COST</t>
  </si>
  <si>
    <t>Добавить блок в сфере ХВС</t>
  </si>
  <si>
    <t>Добавить блок в сфере ВО</t>
  </si>
  <si>
    <t>Добавить блок в сфере ГВС</t>
  </si>
  <si>
    <t>Добавить блок в сфере ХВ|ТН (ГВС)</t>
  </si>
  <si>
    <t>Добавить блок в сфере ТЭ (ГВС)</t>
  </si>
  <si>
    <t>Добавить блок в сфере ТС</t>
  </si>
  <si>
    <t>Добавить блок в сфере ЭС (ОТ)</t>
  </si>
  <si>
    <t>Добавить блок в сфере ЭС (ЗТ)</t>
  </si>
  <si>
    <t>Добавить блок в сфере ГС (СГ)</t>
  </si>
  <si>
    <t>Добавить блок в сфере ГС (СЖГ)</t>
  </si>
  <si>
    <t>Добавить блок в сфере поставок ТТ</t>
  </si>
  <si>
    <t>Добавить блок в сфере обращения с ТКО</t>
  </si>
  <si>
    <t>[ГО: да] [НДС: ОСН, 22] [Вид тарифа: льготный] [Дифференцирующий признак: степень благоустройства, 6 | МКД и ЧД с водопользованием из водоразборных колонок] [Вид воды: питьевая вода]</t>
  </si>
  <si>
    <t>[ГО: да] [НДС: ОСН, 20] [Вид тарифа: льготный] [Дифференцирующий признак: степень благоустройства, 6 | МКД и ЧД с водопользованием из водоразборных колонок] [Вид воды: питьевая вода]</t>
  </si>
  <si>
    <t>МКД</t>
  </si>
  <si>
    <t>[ГО: да] [НДС: ОСН, 22] [Вид тарифа: с учётом степени благоустройства] [Дифференцирующий признак: степень благоустройства, 5 | МКД и ЧД с ХВС, без ВО] [Вид воды: питьевая вода]</t>
  </si>
  <si>
    <t>[ГО: да] [НДС: ОСН, 20] [Вид тарифа: с учётом степени благоустройства] [Дифференцирующий признак: степень благоустройства, 5 | МКД и ЧД с ХВС, без ВО] [Вид воды: питьевая вода]</t>
  </si>
  <si>
    <t>Многоквартирные и жилые дома. Год постройки: после 1999 года постройки. Материал стен: нет. Этажность: 1</t>
  </si>
  <si>
    <t>Многоквартирные и жилые дома с центральным холодным водопроводом, с открытой системой теплоснабжения, без ванны и (или) душа</t>
  </si>
  <si>
    <t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1</t>
  </si>
  <si>
    <t>ФГБУ "ЦЖКУ" Минобороны России (Филиал по ВМФ)</t>
  </si>
  <si>
    <t>7729314745</t>
  </si>
  <si>
    <t>290245006</t>
  </si>
  <si>
    <t>Производство (подъём / добыча) воды :: Транспортировка воды :: Сбыт (распределение) воды</t>
  </si>
  <si>
    <t>[ГО: нет] [НДС: ОСН, 22] [Вид тарифа: льготный] [Дифференцирующий признак: степень благоустройства, МКД] [Вид воды: питьевая вода]</t>
  </si>
  <si>
    <t>[ГО: нет] [НДС: ОСН, 20] [Вид тарифа: экономически обоснованный] [Дифференцирующий признак: степень благоустройства, МКД] [Вид воды: питьевая вода]</t>
  </si>
  <si>
    <t>https://portal.eias.ru/Portal/DownloadPage.aspx?type=12&amp;guid=eadd37e5-af27-4f77-9e65-9a5918b35c20</t>
  </si>
  <si>
    <t>52</t>
  </si>
  <si>
    <t>12.12.2024</t>
  </si>
  <si>
    <t>https://portal.eias.ru/Portal/DownloadPage.aspx?type=12&amp;guid=8f6b36ec-261a-4101-86d4-21a0aa3ed247</t>
  </si>
  <si>
    <t>42</t>
  </si>
  <si>
    <t>1.2</t>
  </si>
  <si>
    <t>[ГО: да] [НДС: ОСН, 22] [Вид тарифа: с учётом степени благоустройства] [Дифференцирующий признак: степень благоустройства, 6 | МКД и ЧД с водопользованием из водоразборных колонок] [Вид воды: техническая вода]</t>
  </si>
  <si>
    <t>[ГО: да] [НДС: ОСН, 20] [Вид тарифа: с учётом степени благоустройства] [Дифференцирующий признак: степень благоустройства, 6 | МКД и ЧД с водопользованием из водоразборных колонок] [Вид воды: техническая вода]</t>
  </si>
  <si>
    <t>https://portal.eias.ru/Portal/DownloadPage.aspx?type=12&amp;guid=ebac7da2-47d0-45c3-b863-ec2fd9ee7c7b</t>
  </si>
  <si>
    <t>66</t>
  </si>
  <si>
    <t>https://portal.eias.ru/Portal/DownloadPage.aspx?type=12&amp;guid=33c01961-8aa3-4064-8325-73420e871fa9</t>
  </si>
  <si>
    <t>45</t>
  </si>
  <si>
    <t>[ЕТО: нет] [НДС: ОСН, 22] [Вид тарифа: льготный] [Вид теплоносителя: Горячая вода. через тепловую сеть]</t>
  </si>
  <si>
    <t>[ЕТО: нет] [НДС: ОСН, 20] [Вид тарифа: льготный] [Вид теплоносителя: Горячая вода. через тепловую сеть]</t>
  </si>
  <si>
    <t>https://portal.eias.ru/Portal/DownloadPage.aspx?type=12&amp;guid=6fc66b5c-7a2d-4e1a-b094-32f25173b7a4</t>
  </si>
  <si>
    <t>51</t>
  </si>
  <si>
    <t>https://portal.eias.ru/Portal/DownloadPage.aspx?type=12&amp;guid=1e248ef3-9f8c-48a4-9d84-344cbf1dad44</t>
  </si>
  <si>
    <t>12.12.2025</t>
  </si>
  <si>
    <t>4.2</t>
  </si>
  <si>
    <t>Многоквартирные и жилые дома с центральным холодным водопроводом, с газовыми и (или) электрическими водонагревателями, оборудованные ванной и (или) душем</t>
  </si>
  <si>
    <t>TF_COLDVSNA_SUPPLIER_BLOCK</t>
  </si>
  <si>
    <t>RST</t>
  </si>
  <si>
    <t>TF_VOTV_SUPPLIER_BLOCK</t>
  </si>
  <si>
    <t>TF_HOTVSNA_1ST_SUPPLIER_BLOCK</t>
  </si>
  <si>
    <t>TF_HOTVSNA_WTR_SUPPLIER_BLOCK</t>
  </si>
  <si>
    <t>TF_HOTVSNA_ENR_SUPPLIER_BLOCK</t>
  </si>
  <si>
    <t>TF_HEATING_SUPPLIER_BLOCK</t>
  </si>
  <si>
    <t>TF_EE_1ST_SUPPLIER_BLOCK</t>
  </si>
  <si>
    <t>TF_EE_ZONE_SUPPLIER_BLOCK</t>
  </si>
  <si>
    <t>TF_GAS_NET_SUPPLIER_BLOCK</t>
  </si>
  <si>
    <t>TF_GAS_LIQ_SUPPLIER_BLOCK</t>
  </si>
  <si>
    <t>TF_SF_SUPPLIER_BLOCK</t>
  </si>
  <si>
    <t>TF_HSMW_SUPPLIER_BLOCK</t>
  </si>
  <si>
    <t>NM_[SPHERE]_BLOCK</t>
  </si>
  <si>
    <r>
      <t>Гкал/м</t>
    </r>
    <r>
      <rPr>
        <charset val="204"/>
        <family val="2"/>
        <rFont val="Tahoma"/>
        <sz val="9"/>
        <vertAlign val="superscript"/>
      </rPr>
      <t>3</t>
    </r>
  </si>
  <si>
    <r>
      <t>м</t>
    </r>
    <r>
      <rPr>
        <charset val="204"/>
        <color rgb="FFBCBCBC"/>
        <family val="2"/>
        <rFont val="Tahoma"/>
        <sz val="9"/>
        <vertAlign val="superscript"/>
      </rPr>
      <t>3</t>
    </r>
  </si>
  <si>
    <r>
      <t>м</t>
    </r>
    <r>
      <rPr>
        <charset val="204"/>
        <color rgb="FFBCBCBC"/>
        <family val="2"/>
        <rFont val="Tahoma"/>
        <sz val="9"/>
        <vertAlign val="superscript"/>
      </rPr>
      <t>2</t>
    </r>
  </si>
  <si>
    <t>='СУБС ПИ'!J_ROW</t>
  </si>
  <si>
    <t>='СУБС ПИ'!L_ROW</t>
  </si>
  <si>
    <t>='СУБС ПИ'!N_ROW</t>
  </si>
  <si>
    <t>='СУБС ПИ'!P_ROW</t>
  </si>
  <si>
    <t>AVG_GENERIC_CE_T_T_BLOCK</t>
  </si>
  <si>
    <t>AVG_GENERIC_CE_T_F_BLOCK</t>
  </si>
  <si>
    <t>AVG_GENERIC_CE_F_T_BLOCK</t>
  </si>
  <si>
    <t>AVG_GENERIC_CE_F_F_BLOCK</t>
  </si>
  <si>
    <t>AVG_EE_ZONE_BLOCK</t>
  </si>
  <si>
    <t>AVG_SF_BLOCK</t>
  </si>
  <si>
    <t>AVG_GAS_LIQ_CE_T_T_BLOCK</t>
  </si>
  <si>
    <t>AVG_GAS_LIQ_CE_T_F_BLOCK</t>
  </si>
  <si>
    <t>AVG_GAS_LIQ_CE_F_T_BLOCK</t>
  </si>
  <si>
    <t>AVG_GAS_LIQ_CE_F_F_BLOCK</t>
  </si>
  <si>
    <t>AVG_HSMW_CE_T_T_BLOCK</t>
  </si>
  <si>
    <t>AVG_HSMW_CE_T_F_BLOCK</t>
  </si>
  <si>
    <t>AVG_HSMW_CE_F_T_BLOCK</t>
  </si>
  <si>
    <t>AVG_HSMW_CE_F_F_BLOCK</t>
  </si>
  <si>
    <t>AVG_HOTVSNA_ENR_CE_T_T_BLOCK</t>
  </si>
  <si>
    <t>AVG_HOTVSNA_ENR_CE_T_F_BLOCK</t>
  </si>
  <si>
    <t>AVG_HOTVSNA_ENR_CE_F_T_BLOCK</t>
  </si>
  <si>
    <t>AVG_HOTVSNA_ENR_CE_F_F_BLOCK</t>
  </si>
  <si>
    <t>AVG_GENERIC_EMPTY_BLOCK</t>
  </si>
  <si>
    <t>AVG_EE_EMPTY_ZONE_BLOCK</t>
  </si>
  <si>
    <t>Выручка, тыс</t>
  </si>
  <si>
    <t>='СУБС ПИ'!S_ROW</t>
  </si>
  <si>
    <t>='СУБС ПИ'!U_ROW</t>
  </si>
  <si>
    <t>MAX_GENERIC_1_ROW_BLOCK</t>
  </si>
  <si>
    <t>MAX_GENERIC_3_ROW_BLOCK</t>
  </si>
  <si>
    <t>НСРФ</t>
  </si>
  <si>
    <t>Муниципальный район</t>
  </si>
  <si>
    <t>ОКТМР</t>
  </si>
  <si>
    <t>Муниципальное образование</t>
  </si>
  <si>
    <t>RST_ORG_ID</t>
  </si>
  <si>
    <t>Наименование ЮЛ / ИП</t>
  </si>
  <si>
    <t>ОГРН</t>
  </si>
  <si>
    <t>Дата создания ЮЛ / ИП</t>
  </si>
  <si>
    <t>Дата ликвидации ЮЛ / ИП</t>
  </si>
  <si>
    <t>Дата начала ВД</t>
  </si>
  <si>
    <t>Дата окончания ВД</t>
  </si>
  <si>
    <t>Вид деятельности</t>
  </si>
  <si>
    <t>ВД (PATH)</t>
  </si>
  <si>
    <t>ВД (OBSOLETE)</t>
  </si>
  <si>
    <t>Является регулируемой</t>
  </si>
  <si>
    <t>NUMBER</t>
  </si>
  <si>
    <t>REGION</t>
  </si>
  <si>
    <t>OKTMR</t>
  </si>
  <si>
    <t>OGRN</t>
  </si>
  <si>
    <t>ORG_SD</t>
  </si>
  <si>
    <t>ORG_ED</t>
  </si>
  <si>
    <t>VDET_SD</t>
  </si>
  <si>
    <t>VDET_ED</t>
  </si>
  <si>
    <t>VDET_LIST</t>
  </si>
  <si>
    <t>VDET_FULL_LIST</t>
  </si>
  <si>
    <t>HAS_TARIFF</t>
  </si>
  <si>
    <t>11811000</t>
  </si>
  <si>
    <t>Андегский сельсовет</t>
  </si>
  <si>
    <t>11811431</t>
  </si>
  <si>
    <t>1038302271040</t>
  </si>
  <si>
    <t>Подвоз воды :: Техническая :: Питьевая :: Техническая :: Питьевая :: Техническая :: Питьевая :: Очистка</t>
  </si>
  <si>
    <t>/ХВС/Подвоз воды :: /ХВС/Сбыт/Техническая :: /ХВС/Сбыт/Питьевая :: /ХВС/Транспортировка/Техническая :: /ХВС/Транспортировка/Питьевая :: /ХВС/Производство/Техническая :: /ХВС/Производство/Питьевая :: /ХВС/Очистка</t>
  </si>
  <si>
    <t>Оказание услуг в сфере водоснабжения</t>
  </si>
  <si>
    <t>Поселок Амдерма</t>
  </si>
  <si>
    <t>11811464</t>
  </si>
  <si>
    <t>Прием сточных вод :: Очистка сточных вод :: Транспортировка сточных вод</t>
  </si>
  <si>
    <t>/ВО/Прием сточных вод :: /ВО/Очистка сточных вод :: /ВО/Транспортировка сточных вод</t>
  </si>
  <si>
    <t>Оказание услуг в сфере водоотведения и очистки сточных вод</t>
  </si>
  <si>
    <t>Сбыт</t>
  </si>
  <si>
    <t>/ГВС/Сбыт</t>
  </si>
  <si>
    <t>Поставка горячей воды</t>
  </si>
  <si>
    <t>Некомбинированная выработка :: Сбыт :: Передача</t>
  </si>
  <si>
    <t>/Тепловая энергия/Производство/Некомбинированная выработка :: /Тепловая энергия/Сбыт :: /Тепловая энергия/Передача</t>
  </si>
  <si>
    <t>производство (некомбинированная выработка)+передача+сбыт</t>
  </si>
  <si>
    <t>РСО :: ГП :: Некомбинированная выработка</t>
  </si>
  <si>
    <t>/Электроэнергетика/Передача ЭЭ/РСО :: /Электроэнергетика/Сбыт ЭЭ/ГП :: /Электроэнергетика/Производство ЭЭ/Некомбинированная выработка</t>
  </si>
  <si>
    <t>Приморско-Куйский сельсовет</t>
  </si>
  <si>
    <t>11811461</t>
  </si>
  <si>
    <t>ГУП НАО "Ненецкая коммунальная компания"</t>
  </si>
  <si>
    <t>8301002408</t>
  </si>
  <si>
    <t>1028301647120</t>
  </si>
  <si>
    <t>Природный газ</t>
  </si>
  <si>
    <t>/Газоснабжение/Снабженческо-сбытовые услуги, оказываемые конечным потребителям (розничный сбыт газа)/Природный газ</t>
  </si>
  <si>
    <t>Реализация топлива твердого, топлива печного, бытового и керосина в целях обеспечения населения</t>
  </si>
  <si>
    <t>/Другие сферы/Топливо твердое, топливо печное бытовое и керосин/Реализация топлива твердого, топлива печного, бытового и керосина в целях обеспечения населения</t>
  </si>
  <si>
    <t>Оказание услуги по обращению с твердыми коммунальными отходами региональным оператором</t>
  </si>
  <si>
    <t>/ТКО/Оказание услуги по обращению с твердыми коммунальными отходами региональным оператором</t>
  </si>
  <si>
    <t>Великовисочный сельсовет</t>
  </si>
  <si>
    <t>11811434</t>
  </si>
  <si>
    <t>МКП "Север"</t>
  </si>
  <si>
    <t>2983008582</t>
  </si>
  <si>
    <t>1128383001120</t>
  </si>
  <si>
    <t>Хорей-Верский сельсовет</t>
  </si>
  <si>
    <t>11811471</t>
  </si>
  <si>
    <t>ООО "ЛУКОЙЛ-ЭНЕРГОСЕТИ"</t>
  </si>
  <si>
    <t>5260230051</t>
  </si>
  <si>
    <t>525350001</t>
  </si>
  <si>
    <t>1088607000217</t>
  </si>
  <si>
    <t>Транспортировка газа по газораспределительным сетям</t>
  </si>
  <si>
    <t>/Газоснабжение/Транспортировка газа по газораспределительным сетям</t>
  </si>
  <si>
    <t>Городской округ "Город Нарьян-Мар"</t>
  </si>
  <si>
    <t>11851000</t>
  </si>
  <si>
    <t>Нарьян-Марское МУ ПОКиТС</t>
  </si>
  <si>
    <t>8301020069</t>
  </si>
  <si>
    <t>1028301648473</t>
  </si>
  <si>
    <t>Рабочий поселок Искателей</t>
  </si>
  <si>
    <t>11811111</t>
  </si>
  <si>
    <t>Тельвисочный сельсовет</t>
  </si>
  <si>
    <t>11811466</t>
  </si>
  <si>
    <t>Малоземельский сельсовет</t>
  </si>
  <si>
    <t>11811454</t>
  </si>
  <si>
    <t>Омский сельсовет</t>
  </si>
  <si>
    <t>11811457</t>
  </si>
  <si>
    <t>Межселенные территории, входящие в состав территории муниципального района Заполярный район, кроме территорий городского и сельских поселений</t>
  </si>
  <si>
    <t>11811701</t>
  </si>
  <si>
    <t>ООО «ЛУКОЙЛ-ПЕРМЬ»</t>
  </si>
  <si>
    <t>5902201970</t>
  </si>
  <si>
    <t>590201001</t>
  </si>
  <si>
    <t>1035900103997</t>
  </si>
  <si>
    <t>РСО :: Некомбинированная выработка</t>
  </si>
  <si>
    <t>/Электроэнергетика/Передача ЭЭ/РСО :: /Электроэнергетика/Производство ЭЭ/Некомбинированная выработка</t>
  </si>
  <si>
    <t>Пёшский сельсовет</t>
  </si>
  <si>
    <t>11811459</t>
  </si>
  <si>
    <t>Сбыт :: Производство :: Транспортировка</t>
  </si>
  <si>
    <t>/ГВС/Сбыт :: /ГВС/Производство :: /ГВС/Транспортировка</t>
  </si>
  <si>
    <t>Оказание услуг в сфере горячего водоснабжения</t>
  </si>
  <si>
    <t>Питьевая :: Питьевая :: Питьевая :: Очистка</t>
  </si>
  <si>
    <t>/ХВС/Сбыт/Питьевая :: /ХВС/Транспортировка/Питьевая :: /ХВС/Производство/Питьевая :: /ХВС/Очистка</t>
  </si>
  <si>
    <t>Транспортировка воды</t>
  </si>
  <si>
    <t>Пустозерский сельсовет</t>
  </si>
  <si>
    <t>11811463</t>
  </si>
  <si>
    <t>Сбыт :: Производство :: Передача</t>
  </si>
  <si>
    <t>/Теплоноситель/Сбыт :: /Теплоноситель/Производство :: /Теплоноситель/Передача</t>
  </si>
  <si>
    <t>Теплоноситель - Сбыт :: Производство :: Передача</t>
  </si>
  <si>
    <t>ГП :: Некомбинированная выработка</t>
  </si>
  <si>
    <t>/Электроэнергетика/Сбыт ЭЭ/ГП :: /Электроэнергетика/Производство ЭЭ/Некомбинированная выработка</t>
  </si>
  <si>
    <t>ИМУП «ПОСЖИЛКОМСЕРВИС»</t>
  </si>
  <si>
    <t>2983013920</t>
  </si>
  <si>
    <t>1212900003348</t>
  </si>
  <si>
    <t>ГУП НАО "Нарьян-Марская электростанция"</t>
  </si>
  <si>
    <t>8300010188</t>
  </si>
  <si>
    <t>1028301647241</t>
  </si>
  <si>
    <t>ГП</t>
  </si>
  <si>
    <t>/Электроэнергетика/Сбыт ЭЭ/ГП</t>
  </si>
  <si>
    <t>МУП "Коммунальщик" МО "Приморско-Куйский сельсовет"</t>
  </si>
  <si>
    <t>2983006962</t>
  </si>
  <si>
    <t>1088383000243</t>
  </si>
  <si>
    <t>Тиманский сельсовет</t>
  </si>
  <si>
    <t>11811468</t>
  </si>
  <si>
    <t>МУНИЦИПАЛЬНОЕ УНИТАРНОЕ ПРЕДПРИЯТИЕ "НАРЬЯН-МАРСКОЕ АВТОТРАНСПОРТНОЕ ПРЕДПРИЯТИЕ"</t>
  </si>
  <si>
    <t>8301010039</t>
  </si>
  <si>
    <t>1028301648429</t>
  </si>
  <si>
    <t>Транспортирование твердых коммунальных отходов</t>
  </si>
  <si>
    <t>/ТКО/Транспортирование твердых коммунальных отходов</t>
  </si>
  <si>
    <t>МКП "Пустозерское"</t>
  </si>
  <si>
    <t>2983008342</t>
  </si>
  <si>
    <t>1128383000570</t>
  </si>
  <si>
    <t>Муниципальное унитарное предприятие «Комбинат по благоустройству и бытовому обслуживанию»</t>
  </si>
  <si>
    <t>2983004323</t>
  </si>
  <si>
    <t>1068383002445</t>
  </si>
  <si>
    <t>Оказание услуги по обращению с твердыми коммунальными отходами региональным оператором :: Обработка твердых коммунальных отходов :: Обезвреживание твердых коммунальных отходов</t>
  </si>
  <si>
    <t>/ТКО/Оказание услуги по обращению с твердыми коммунальными отходами региональным оператором :: /ТКО/Обработка твердых коммунальных отходов :: /ТКО/Обезвреживание твердых коммунальных отходов</t>
  </si>
  <si>
    <t>Обезвреживание твердых коммунальных отходов</t>
  </si>
  <si>
    <t>Хоседа-Хардский сельсовет</t>
  </si>
  <si>
    <t>11811473</t>
  </si>
  <si>
    <t>Обработка твердых коммунальных отходов</t>
  </si>
  <si>
    <t>1027700430889</t>
  </si>
  <si>
    <t>Юшарский сельсовет</t>
  </si>
  <si>
    <t>11811479</t>
  </si>
  <si>
    <t>Подвоз воды</t>
  </si>
  <si>
    <t>/ХВС/Подвоз воды</t>
  </si>
  <si>
    <t>ИП Досько Арина Михайловна</t>
  </si>
  <si>
    <t>298304625308</t>
  </si>
  <si>
    <t>отсутствует</t>
  </si>
  <si>
    <t>312838328500025</t>
  </si>
  <si>
    <t>МКП "Энергия"</t>
  </si>
  <si>
    <t>2983008092</t>
  </si>
  <si>
    <t>1118383000999</t>
  </si>
  <si>
    <t>Питьевая :: Питьевая</t>
  </si>
  <si>
    <t>/ХВС/Сбыт/Питьевая :: /ХВС/Производство/Питьевая</t>
  </si>
  <si>
    <t>Филиал "Северный" АО "Оборонэнерго"</t>
  </si>
  <si>
    <t>7704726225</t>
  </si>
  <si>
    <t>290243001</t>
  </si>
  <si>
    <t>1097746264230</t>
  </si>
  <si>
    <t>РСО</t>
  </si>
  <si>
    <t>/Электроэнергетика/Передача ЭЭ/РСО</t>
  </si>
  <si>
    <t>Питьевая</t>
  </si>
  <si>
    <t>/ХВС/Транспортировка/Питьевая</t>
  </si>
  <si>
    <t>Населённый пункт</t>
  </si>
  <si>
    <t>рп Искателей</t>
  </si>
  <si>
    <t>11811111051</t>
  </si>
  <si>
    <t>д Андег</t>
  </si>
  <si>
    <t>11811431101</t>
  </si>
  <si>
    <t>с Великовисочное</t>
  </si>
  <si>
    <t>11811434101</t>
  </si>
  <si>
    <t>д Лабожское</t>
  </si>
  <si>
    <t>11811434106</t>
  </si>
  <si>
    <t>д Пылемец</t>
  </si>
  <si>
    <t>11811434111</t>
  </si>
  <si>
    <t>д Тошвиска</t>
  </si>
  <si>
    <t>11811434116</t>
  </si>
  <si>
    <t>д Щелино</t>
  </si>
  <si>
    <t>11811434121</t>
  </si>
  <si>
    <t>с Несь</t>
  </si>
  <si>
    <t>11811443101</t>
  </si>
  <si>
    <t>д Чижа</t>
  </si>
  <si>
    <t>11811443106</t>
  </si>
  <si>
    <t>д Мгла</t>
  </si>
  <si>
    <t>11811443111</t>
  </si>
  <si>
    <t>п Усть-Кара</t>
  </si>
  <si>
    <t>11811448101</t>
  </si>
  <si>
    <t>п Бугрино</t>
  </si>
  <si>
    <t>11811451101</t>
  </si>
  <si>
    <t>с Коткино</t>
  </si>
  <si>
    <t>11811452101</t>
  </si>
  <si>
    <t>п Нельмин-Нос</t>
  </si>
  <si>
    <t>11811454101</t>
  </si>
  <si>
    <t>с Ома</t>
  </si>
  <si>
    <t>11811457101</t>
  </si>
  <si>
    <t>д Вижас</t>
  </si>
  <si>
    <t>11811457106</t>
  </si>
  <si>
    <t>д Снопа</t>
  </si>
  <si>
    <t>11811457111</t>
  </si>
  <si>
    <t>с Нижняя Пеша</t>
  </si>
  <si>
    <t>11811459101</t>
  </si>
  <si>
    <t>д Белушье</t>
  </si>
  <si>
    <t>11811459106</t>
  </si>
  <si>
    <t>д Верхняя Пеша</t>
  </si>
  <si>
    <t>11811459111</t>
  </si>
  <si>
    <t>д Волоковая</t>
  </si>
  <si>
    <t>11811459116</t>
  </si>
  <si>
    <t>д Волонга</t>
  </si>
  <si>
    <t>11811459121</t>
  </si>
  <si>
    <t>п Красное</t>
  </si>
  <si>
    <t>11811461101</t>
  </si>
  <si>
    <t>д Куя</t>
  </si>
  <si>
    <t>11811461106</t>
  </si>
  <si>
    <t>д Осколково</t>
  </si>
  <si>
    <t>11811461111</t>
  </si>
  <si>
    <t>д Черная</t>
  </si>
  <si>
    <t>11811461116</t>
  </si>
  <si>
    <t>с Оксино</t>
  </si>
  <si>
    <t>11811463101</t>
  </si>
  <si>
    <t>п Хонгурей</t>
  </si>
  <si>
    <t>11811463106</t>
  </si>
  <si>
    <t>д Каменка</t>
  </si>
  <si>
    <t>11811463111</t>
  </si>
  <si>
    <t>п Амдерма</t>
  </si>
  <si>
    <t>11811464101</t>
  </si>
  <si>
    <t>с Тельвиска</t>
  </si>
  <si>
    <t>11811466101</t>
  </si>
  <si>
    <t>д Макарово</t>
  </si>
  <si>
    <t>11811466106</t>
  </si>
  <si>
    <t>д Устье</t>
  </si>
  <si>
    <t>11811466111</t>
  </si>
  <si>
    <t>п Индига</t>
  </si>
  <si>
    <t>11811468101</t>
  </si>
  <si>
    <t>п Выучейский</t>
  </si>
  <si>
    <t>11811468106</t>
  </si>
  <si>
    <t>п Хорей-Вер</t>
  </si>
  <si>
    <t>11811471101</t>
  </si>
  <si>
    <t>п Харьягинский</t>
  </si>
  <si>
    <t>11811471106</t>
  </si>
  <si>
    <t>п Харута</t>
  </si>
  <si>
    <t>11811473101</t>
  </si>
  <si>
    <t>с Шойна</t>
  </si>
  <si>
    <t>11811476101</t>
  </si>
  <si>
    <t>д Кия</t>
  </si>
  <si>
    <t>11811476106</t>
  </si>
  <si>
    <t>п Каратайка</t>
  </si>
  <si>
    <t>11811479101</t>
  </si>
  <si>
    <t>п Варнек</t>
  </si>
  <si>
    <t>11811479106</t>
  </si>
  <si>
    <t>г Нарьян-Мар</t>
  </si>
  <si>
    <t>11851000001</t>
  </si>
  <si>
    <t>МР</t>
  </si>
  <si>
    <t>МО</t>
  </si>
  <si>
    <t>Тип МО</t>
  </si>
  <si>
    <t>Кол-во жителей</t>
  </si>
  <si>
    <t>Имя диапазона</t>
  </si>
  <si>
    <t>муниципальный район</t>
  </si>
  <si>
    <t>MO_LIST_1</t>
  </si>
  <si>
    <t>MO_LIST_2</t>
  </si>
  <si>
    <t>межселенная территория</t>
  </si>
  <si>
    <t>городское поселение, в состав которого входит город</t>
  </si>
  <si>
    <t>городской округ</t>
  </si>
  <si>
    <t>No</t>
  </si>
  <si>
    <t>LIST_MO</t>
  </si>
  <si>
    <t>GROWTH_IDX</t>
  </si>
  <si>
    <t>SUBS_IDX</t>
  </si>
  <si>
    <t>NM</t>
  </si>
  <si>
    <t>AVG</t>
  </si>
  <si>
    <t>MAX</t>
  </si>
  <si>
    <t># [WIDTH: 20px]</t>
  </si>
  <si>
    <t>Код сферы</t>
  </si>
  <si>
    <t>МО [WIDTH: 120px]</t>
  </si>
  <si>
    <t>ОКТМО [WIDTH: 80px]</t>
  </si>
  <si>
    <t>ЭОТ, руб. [WIDTH: 60px]</t>
  </si>
  <si>
    <t>ТФН, руб. [WIDTH: 60px]</t>
  </si>
  <si>
    <t>Наименование поставщика [WIDTH: 150px]</t>
  </si>
  <si>
    <t>ИНН [WIDTH: 80px]</t>
  </si>
  <si>
    <t>КПП [WIDTH: 80px]</t>
  </si>
  <si>
    <t>Система и ставка налогообложения</t>
  </si>
  <si>
    <t>Наименование (описание) обособленного подразделения [WIDTH: 50px]</t>
  </si>
  <si>
    <t>Вид(-ы) деятельности [WIDTH: 50px]</t>
  </si>
  <si>
    <t>Дополнительные признаки дифференциации тарифов [WIDTH: 50px]</t>
  </si>
  <si>
    <t>Тариф [WIDTH: 20px]</t>
  </si>
  <si>
    <t>Направление использования / характеристика услуги [WIDTH: 50px]</t>
  </si>
  <si>
    <t>Наличие / отсутствие приборов учёта [WIDTH: 50px]</t>
  </si>
  <si>
    <t>Население [WIDTH: 50px]</t>
  </si>
  <si>
    <t>Тип плит [WIDTH: 50px]</t>
  </si>
  <si>
    <t>Социальная норма [WIDTH: 50px]</t>
  </si>
  <si>
    <t>Единица измерения [WIDTH: 50px]</t>
  </si>
  <si>
    <t>TF_UNIT</t>
  </si>
  <si>
    <t>2.2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</si>
  <si>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</si>
  <si>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</si>
  <si>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</si>
  <si>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</si>
  <si>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</si>
  <si>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</si>
  <si>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</si>
  <si>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</si>
  <si>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</si>
  <si>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</si>
  <si>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</si>
  <si>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</si>
  <si>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</si>
  <si>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</si>
  <si>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</si>
  <si>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</si>
  <si>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EE_ZONE</t>
  </si>
  <si>
    <t>дневная зона с 7-00 до 23-00 часов</t>
  </si>
  <si>
    <t>ночная зона с 23-00 до 7-00 часов</t>
  </si>
  <si>
    <t>отопление (отопительная установка)</t>
  </si>
  <si>
    <t>https://portal.eias.ru/Portal/DownloadPage.aspx?type=12&amp;guid=fb1e3840-4918-4053-a752-f70980c333e1</t>
  </si>
  <si>
    <t>29.05.2025</t>
  </si>
  <si>
    <t>1.3</t>
  </si>
  <si>
    <t>1.4</t>
  </si>
  <si>
    <t>2.1</t>
  </si>
  <si>
    <t>2.3</t>
  </si>
  <si>
    <t>на пищеприготовление (газовая плита)</t>
  </si>
  <si>
    <t>3.3</t>
  </si>
  <si>
    <t>[ДПДТ: на приготовление пищи и нагрев воды с использованием газовой плиты]</t>
  </si>
  <si>
    <t>подогрев воды (газовая плита)</t>
  </si>
  <si>
    <t>8.2</t>
  </si>
  <si>
    <t>9.1</t>
  </si>
  <si>
    <t>[ДПДТ: на пищеприготовление (газовая плита)]</t>
  </si>
  <si>
    <t>9.3</t>
  </si>
  <si>
    <t>SF</t>
  </si>
  <si>
    <t>м3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</si>
  <si>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</si>
  <si>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</si>
  <si>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</si>
  <si>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</si>
  <si>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</si>
  <si>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</si>
  <si>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</si>
  <si>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</si>
  <si>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</si>
  <si>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</si>
  <si>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</si>
  <si>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</si>
  <si>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</si>
  <si>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</si>
  <si>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</si>
  <si>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</si>
  <si>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</si>
  <si>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</si>
  <si>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</si>
  <si>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</si>
  <si>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</si>
  <si>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</si>
  <si>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</si>
  <si>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</si>
  <si>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</si>
  <si>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</si>
  <si>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</si>
  <si>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</si>
  <si>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</si>
  <si>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</si>
  <si>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</si>
  <si>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</si>
  <si>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</si>
  <si>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</si>
  <si>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</si>
  <si>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</si>
  <si>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</si>
  <si>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</si>
  <si>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</si>
  <si>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</si>
  <si>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</si>
  <si>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https://portal.eias.ru/Portal/DownloadPage.aspx?type=12&amp;guid=29effe72-1780-4b93-8347-7407b9ab3c1e</t>
  </si>
  <si>
    <t>67</t>
  </si>
  <si>
    <t>19.12.2025</t>
  </si>
  <si>
    <t>питьевая вода</t>
  </si>
  <si>
    <t>[ГО: да] [НДС: ОСН, 20] [Вид тарифа: с учётом степени благоустройства] [Дифференцирующий признак: степень благоустройства, 6 | МКД и ЧД с водопользованием из водоразборных колонок] [Вид воды: питьевая вода]</t>
  </si>
  <si>
    <t>одноставочный</t>
  </si>
  <si>
    <t>УСН, 0</t>
  </si>
  <si>
    <t>Производство (подъём / добыча) воды</t>
  </si>
  <si>
    <t>[ГО: нет] [НДС: УСН, 0] [Вид тарифа: льготный] [Вид воды: питьевая вода]</t>
  </si>
  <si>
    <t>https://portal.eias.ru/Portal/DownloadPage.aspx?type=12&amp;guid=ace83095-6742-4a08-b8be-97e45c53e66f</t>
  </si>
  <si>
    <t>техническая вода</t>
  </si>
  <si>
    <t>[ГО: да] [НДС: ОСН, 20] [Вид тарифа: с учётом степени благоустройства] [Дифференцирующий признак: степень благоустройства, 5 | МКД и ЧД с ХВС, без ВО] [Вид воды: техническая вода]</t>
  </si>
  <si>
    <t>[ГО: да] [НДС: ОСН, 20] [Вид тарифа: с учётом степени благоустройства] [Вид воды: питьевая вода]</t>
  </si>
  <si>
    <t>[ГО: да] [НДС: ОСН, 20] [Вид тарифа: льготный] [Вид воды: питьевая вода]</t>
  </si>
  <si>
    <t>https://portal.eias.ru/Portal/DownloadPage.aspx?type=12&amp;guid=75a1325d-07ee-438e-b753-0893130e4b4d</t>
  </si>
  <si>
    <t>Производство (подъём / добыча) воды :: Подвоз воды</t>
  </si>
  <si>
    <t>https://portal.eias.ru/Portal/DownloadPage.aspx?type=12&amp;guid=6f4c06e0-d989-4679-ae31-78d54623bd92</t>
  </si>
  <si>
    <t>44</t>
  </si>
  <si>
    <t>https://portal.eias.ru/Portal/DownloadPage.aspx?type=12&amp;guid=014b0a2a-bac7-435d-9901-839752bece94</t>
  </si>
  <si>
    <t>58</t>
  </si>
  <si>
    <t>https://portal.eias.ru/Portal/DownloadPage.aspx?type=12&amp;guid=b3681782-e089-4927-b4d7-e6c608d57c97</t>
  </si>
  <si>
    <t>[ГО: да] [НДС: ОСН, 20] [Вид тарифа: с учётом степени благоустройства] [Дифференцирующий признак: степень благоустройства, ЧД] [Вид воды: питьевая вода]</t>
  </si>
  <si>
    <t>Горячая вода. через тепловую сеть</t>
  </si>
  <si>
    <t>[ЕТО: да] [НДС: ОСН, 20] [ДПДТ: Оказание услуг на территории: рабочий поселок Искателей (ОКТМО: 11811111)] [Вид тарифа: льготный] [Вид теплоносителя: Горячая вода. через тепловую сеть]</t>
  </si>
  <si>
    <t>https://portal.eias.ru/Portal/DownloadPage.aspx?type=12&amp;guid=192ed644-acfa-4d71-83c4-000bd3459c63</t>
  </si>
  <si>
    <t>56</t>
  </si>
  <si>
    <t>[ЕТО: да] [НДС: ОСН, 20] [ДПДТ: Оказание услуг на территории: рабочий поселок Искателей (ОКТМО: 11811111)] [Вид тарифа: льготный] [Дифференцирующий признак: этажность, 1 этажные дома до 1999 года постройки] [Вид теплоносителя: Горячая вода. через тепловую сеть]</t>
  </si>
  <si>
    <t>[ЕТО: да] [НДС: ОСН, 20] [ДПДТ: Оказание услуг на территории: рабочий поселок Искателей (ОКТМО: 11811111)] [Вид тарифа: льготный] [Дифференцирующий признак: этажность, 2 этажные дома до 1999 года постройки] [Вид теплоносителя: Горячая вода. через тепловую сеть]</t>
  </si>
  <si>
    <t>[ЕТО: нет] [НДС: ОСН, 20] [Вид тарифа: льготный] [Дифференцирующий признак: населённый пункт, п Индига] [Вид теплоносителя: Горячая вода. через тепловую сеть]</t>
  </si>
  <si>
    <t>закрытая система</t>
  </si>
  <si>
    <t>Производство (приготовление воды на нужды ГВС) :: Транспортировка :: Сбыт</t>
  </si>
  <si>
    <t>[НДС: ОСН, 20] [Система ГВС: без дифференциации, без дифференциации, без дифференциации] [Вид тарифа: льготный] [Тип системы: закрытая система]</t>
  </si>
  <si>
    <t>однокомпонентный</t>
  </si>
  <si>
    <t>открытая система</t>
  </si>
  <si>
    <t>[НДС: ОСН, 20] [Система ГВС: без дифференциации, без дифференциации, без дифференциации] [Вид тарифа: льготный] [Тип системы: открытая система]</t>
  </si>
  <si>
    <t>двухкомпонентный</t>
  </si>
  <si>
    <t>[НДС: ОСН, 20] [Льготный тариф на ХВ/ТН] [Система ГВС: без дифференциации, без дифференциации, без дифференциации] [Вид тарифа: льготный] [Тип системы: открытая система]</t>
  </si>
  <si>
    <t>Без привязки к территории</t>
  </si>
  <si>
    <t>00000000</t>
  </si>
  <si>
    <t>[Зона деятельности: 1 зона: городской округ город Нарьян-Мар,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t>
  </si>
  <si>
    <t>https://portal.eias.ru/Portal/DownloadPage.aspx?type=12&amp;guid=9275f165-f493-4524-926d-a2b1c5356e2b</t>
  </si>
  <si>
    <t>50</t>
  </si>
  <si>
    <t>ХБСВ</t>
  </si>
  <si>
    <t>Приём сточных вод :: Очистка сточных вод :: Транспортировка сточных вод</t>
  </si>
  <si>
    <t>[ГО: да] [НДС: ОСН, 20] [Вид тарифа: льготный] [Вид стоков: ХБСВ]</t>
  </si>
  <si>
    <t>[ГО: да] [НДС: ОСН, 22] [Вид тарифа: с учётом степени благоустройства] [Дифференцирующий признак: степень благоустройства, 6 | МКД и ЧД с водопользованием из водоразборных колонок] [Вид воды: питьевая вода]</t>
  </si>
  <si>
    <t>УСН, 5</t>
  </si>
  <si>
    <t>[ГО: нет] [НДС: УСН, 5] [Вид тарифа: льготный] [Вид воды: питьевая вода]</t>
  </si>
  <si>
    <t>https://portal.eias.ru/Portal/DownloadPage.aspx?type=12&amp;guid=4c942e5b-511a-49c6-9bfb-1a35cd06379d</t>
  </si>
  <si>
    <t>38</t>
  </si>
  <si>
    <t>04.12.2025</t>
  </si>
  <si>
    <t>[ГО: да] [НДС: ОСН, 22] [Вид тарифа: с учётом степени благоустройства] [Дифференцирующий признак: степень благоустройства, 5 | МКД и ЧД с ХВС, без ВО] [Вид воды: техническая вода]</t>
  </si>
  <si>
    <t>[ГО: да] [НДС: ОСН, 22] [Вид тарифа: с учётом степени благоустройства] [Вид воды: питьевая вода]</t>
  </si>
  <si>
    <t>[ГО: да] [НДС: ОСН, 22] [Вид тарифа: льготный] [Вид воды: питьевая вода]</t>
  </si>
  <si>
    <t>https://portal.eias.ru/Portal/DownloadPage.aspx?type=12&amp;guid=0c5022d0-5e7c-41ad-94a6-a57ebce96ac0</t>
  </si>
  <si>
    <t>36</t>
  </si>
  <si>
    <t>https://portal.eias.ru/Portal/DownloadPage.aspx?type=12&amp;guid=0cb2c93e-2287-4c36-b78f-e4fb512896e0</t>
  </si>
  <si>
    <t>35</t>
  </si>
  <si>
    <t>https://portal.eias.ru/Portal/DownloadPage.aspx?type=12&amp;guid=7ecf2ff3-1dc8-4434-941f-e609954eac28</t>
  </si>
  <si>
    <t>https://portal.eias.ru/Portal/DownloadPage.aspx?type=12&amp;guid=b22218e9-7bf2-45e2-bd1b-a69dcc4528ce</t>
  </si>
  <si>
    <t>37</t>
  </si>
  <si>
    <t>[ГО: да] [НДС: ОСН, 22] [Вид тарифа: с учётом степени благоустройства] [Дифференцирующий признак: степень благоустройства, ЧД] [Вид воды: питьевая вода]</t>
  </si>
  <si>
    <t>[ЕТО: да] [НДС: ОСН, 22] [ДПДТ: Оказание услуг на территории: рабочий поселок Искателей (ОКТМО: 11811111)] [Вид тарифа: льготный] [Вид теплоносителя: Горячая вода. через тепловую сеть]</t>
  </si>
  <si>
    <t>https://portal.eias.ru/Portal/DownloadPage.aspx?type=12&amp;guid=1353d1cf-99da-4750-970a-a06272ce3d89</t>
  </si>
  <si>
    <t>64</t>
  </si>
  <si>
    <t>[ЕТО: да] [НДС: ОСН, 22] [ДПДТ: Оказание услуг на территории: рабочий поселок Искателей (ОКТМО: 11811111)] [Вид тарифа: льготный] [Дифференцирующий признак: этажность, 1 этажные дома до 1999 года постройки] [Вид теплоносителя: Горячая вода. через тепловую сеть]</t>
  </si>
  <si>
    <t>[ЕТО: да] [НДС: ОСН, 22] [ДПДТ: Оказание услуг на территории: рабочий поселок Искателей (ОКТМО: 11811111)] [Вид тарифа: льготный] [Дифференцирующий признак: этажность, 2 этажные дома до 1999 года постройки] [Вид теплоносителя: Горячая вода. через тепловую сеть]</t>
  </si>
  <si>
    <t>[ЕТО: нет] [НДС: ОСН, 22] [Вид тарифа: льготный] [Дифференцирующий признак: населённый пункт, п Индига] [Вид теплоносителя: Горячая вода. через тепловую сеть]</t>
  </si>
  <si>
    <t>[НДС: ОСН, 22] [Система ГВС: без дифференциации, без дифференциации, без дифференциации] [Вид тарифа: льготный] [Тип системы: закрытая система]</t>
  </si>
  <si>
    <t>[НДС: ОСН, 22] [Система ГВС: без дифференциации, без дифференциации, без дифференциации] [Вид тарифа: льготный] [Тип системы: открытая система]</t>
  </si>
  <si>
    <t>[НДС: ОСН, 22] [Льготный тариф на ХВ/ТН] [Система ГВС: без дифференциации, без дифференциации, без дифференциации] [Вид тарифа: льготный] [Тип системы: открытая система]</t>
  </si>
  <si>
    <t>https://portal.eias.ru/Portal/DownloadPage.aspx?type=12&amp;guid=194cc515-3ac8-4878-98ea-9d3ca891d0e4</t>
  </si>
  <si>
    <t>[ГО: да] [НДС: ОСН, 22] [Вид тарифа: льготный] [Вид стоков: ХБСВ]</t>
  </si>
  <si>
    <t>HOTVSNA</t>
  </si>
  <si>
    <t>Наименование списка / параметра</t>
  </si>
  <si>
    <t>Элемент списка / значение параметра</t>
  </si>
  <si>
    <t>DIC_ORDER_NUM</t>
  </si>
  <si>
    <t>DOCUMENT_SOURCE</t>
  </si>
  <si>
    <t>Внесение изменений</t>
  </si>
  <si>
    <t>Внесение изменений (пересмотр тарифов)</t>
  </si>
  <si>
    <t>Старое решение</t>
  </si>
  <si>
    <t>Старое решение (пересмотр тарифов без изменения номера решения)</t>
  </si>
  <si>
    <t>Расчётный тариф</t>
  </si>
  <si>
    <t>Тариф не утверждён</t>
  </si>
  <si>
    <t>Решение об утверждении предельных уровней цены на тепловую энергию (мощность)</t>
  </si>
  <si>
    <t>предложить ещё варианты ...</t>
  </si>
  <si>
    <t>DOCUMENT_TYPES</t>
  </si>
  <si>
    <t>декларация</t>
  </si>
  <si>
    <t>закон</t>
  </si>
  <si>
    <t>постановление</t>
  </si>
  <si>
    <t>протокол</t>
  </si>
  <si>
    <t>распоряжение</t>
  </si>
  <si>
    <t>решение</t>
  </si>
  <si>
    <t>соглашение</t>
  </si>
  <si>
    <t>нет данных</t>
  </si>
  <si>
    <t>GASLIQ_CF_05B_TO_KG</t>
  </si>
  <si>
    <t>GASLIQ_CF_12B_TO_KG</t>
  </si>
  <si>
    <t>GASLIQ_CF_27B_TO_KG</t>
  </si>
  <si>
    <t>GASLIQ_CF_50B_TO_KG</t>
  </si>
  <si>
    <t>GASLIQ_CF_VM3_TO_KG</t>
  </si>
  <si>
    <t>GAS_LIQ_LIST</t>
  </si>
  <si>
    <t>реализуемый в баллонах без доставки до потребителя</t>
  </si>
  <si>
    <t>реализуемый в баллонах с доставкой до потребителя</t>
  </si>
  <si>
    <t>реализуемый в баллонах с места промежуточного хранения</t>
  </si>
  <si>
    <t>реализуемый из групповых резервуарных установок</t>
  </si>
  <si>
    <t>реализуемый из групповых резервуарных установок (тариф за куб.м)</t>
  </si>
  <si>
    <t>реализуемый в резервуарные установки, принадлежащие населению (индивидуальные установки)</t>
  </si>
  <si>
    <t>GAS_LIQ_UNITS_LIST</t>
  </si>
  <si>
    <t>баллон ёмкостью 5 л</t>
  </si>
  <si>
    <t>баллон ёмкостью 12 л</t>
  </si>
  <si>
    <t>баллон ёмкостью 27 л</t>
  </si>
  <si>
    <t>баллон ёмкостью 50 л</t>
  </si>
  <si>
    <t>GAS_NET_LIST</t>
  </si>
  <si>
    <t>без дифференциации</t>
  </si>
  <si>
    <t>на пищеприготовление (газовая плита) и подогрев воды (газовая плита)</t>
  </si>
  <si>
    <t>на пищеприготовление (газовая плита) и подогрев воды (газовый водонагреватель)</t>
  </si>
  <si>
    <t>подогрев воды (газовый водонагреватель)</t>
  </si>
  <si>
    <t>HSMW_UNITS_LIST</t>
  </si>
  <si>
    <t>NM_ODN_UNIT_LIST</t>
  </si>
  <si>
    <t>м2</t>
  </si>
  <si>
    <t>голова животного</t>
  </si>
  <si>
    <t>ед</t>
  </si>
  <si>
    <t>NM_UNIT_LIST</t>
  </si>
  <si>
    <t>OVERDRAFT_LIST</t>
  </si>
  <si>
    <t>согласование с ОМСУ (кроме КС и ИП)</t>
  </si>
  <si>
    <t>согласование с ОМСУ (наличие концессионного соглашения)</t>
  </si>
  <si>
    <t>согласование с ОМСУ (наличие утверждённой ИП)</t>
  </si>
  <si>
    <t>учёт предельных уровней цены на тепловую энергию (мощность)</t>
  </si>
  <si>
    <t>SF_LIST</t>
  </si>
  <si>
    <t>уголь АМ</t>
  </si>
  <si>
    <t>уголь АС</t>
  </si>
  <si>
    <t>уголь АО</t>
  </si>
  <si>
    <t>уголь АК</t>
  </si>
  <si>
    <t>уголь ТПКО</t>
  </si>
  <si>
    <t>уголь ССПК (ССО, ССОМ)</t>
  </si>
  <si>
    <t>уголь ДР</t>
  </si>
  <si>
    <t>уголь ДПК</t>
  </si>
  <si>
    <t>уголь ДО</t>
  </si>
  <si>
    <t>торф</t>
  </si>
  <si>
    <t>дрова долготье</t>
  </si>
  <si>
    <t>дрова коротье</t>
  </si>
  <si>
    <t>дрова разделанные колотые</t>
  </si>
  <si>
    <t>дрова разделанные неколотые</t>
  </si>
  <si>
    <t>дрова колотые</t>
  </si>
  <si>
    <t>дрова неколотые</t>
  </si>
  <si>
    <t>дрова круглые длиной более 1 м</t>
  </si>
  <si>
    <t>дрова круглые длиной 1 м и менее</t>
  </si>
  <si>
    <t>уголь с низшей теплотой сгорания до 5300 ккал/кг</t>
  </si>
  <si>
    <t>уголь с низшей теплотой сгорания от 5301 до 5500 ккал/кг</t>
  </si>
  <si>
    <t>уголь с низшей теплотой сгорания от 5501 ккал/кг и выше</t>
  </si>
  <si>
    <t>топливо печное бытовое (дрова лиственных и хвойных пород, разделанные длинной до 1 метра)</t>
  </si>
  <si>
    <t>уголь (кроме концентрата, угля марок Д, ДГ, СС классов ПК, ПКО, КО, О, ОМ)</t>
  </si>
  <si>
    <t>уголь брикетированный</t>
  </si>
  <si>
    <t>дрова длиной 1 м твердой породы</t>
  </si>
  <si>
    <t>дрова длиной 1 м мягкой породы</t>
  </si>
  <si>
    <t>дрова длиной 1 м смешанной породы</t>
  </si>
  <si>
    <t>топливные пеллеты (гранулы)</t>
  </si>
  <si>
    <t>дрова берёзовые колотые длиной 0.5 м с погрузкой</t>
  </si>
  <si>
    <t>дрова сосновые колотые длиной 0.5 м с погрузкой</t>
  </si>
  <si>
    <t>дрова смесь колотые длиной 0.5 м с погрузкой</t>
  </si>
  <si>
    <t>дрова без распиловки</t>
  </si>
  <si>
    <t>дрова с распиловкой</t>
  </si>
  <si>
    <t>дрова топливные колотые смесь</t>
  </si>
  <si>
    <t>дрова топливные колотые берёзовые</t>
  </si>
  <si>
    <t>дрова всех пород древесины длиной более 1 м</t>
  </si>
  <si>
    <t>дрова всех пород древесины длиной 1 м и менее</t>
  </si>
  <si>
    <t>дрова из мягколиственных пород</t>
  </si>
  <si>
    <t>дрова из твёрдолиственных пород</t>
  </si>
  <si>
    <t>дрова топливные (хвойных и лиственных пород в смеси долготье)</t>
  </si>
  <si>
    <t>дрова топливные пиленые (в смеси)</t>
  </si>
  <si>
    <t>дрова колотые берёзовые</t>
  </si>
  <si>
    <t>дрова пиленые</t>
  </si>
  <si>
    <t>горбыль хвойный пиленый</t>
  </si>
  <si>
    <t>дрова берёзовые колотые сухие</t>
  </si>
  <si>
    <t>дрова топливные смесь</t>
  </si>
  <si>
    <t>дрова топливные берёзовые</t>
  </si>
  <si>
    <t>дрова коротье (чурки)</t>
  </si>
  <si>
    <t>твёрдые породы</t>
  </si>
  <si>
    <t>хвойные породы</t>
  </si>
  <si>
    <t>мягкие породы</t>
  </si>
  <si>
    <t>твёрдые породы (горельник)</t>
  </si>
  <si>
    <t>хвойные породы (горельник)</t>
  </si>
  <si>
    <t>дрова разделанные в виде поленьев всех пород (без доставки)</t>
  </si>
  <si>
    <t>дрова разделанные в виде поленьев всех пород (с доставкой к месту, указанному потребителем)</t>
  </si>
  <si>
    <t>дрова (круглые без доставки)</t>
  </si>
  <si>
    <t>дрова (круглые с доставкой к месту, указанному потребителем)</t>
  </si>
  <si>
    <t>дрова разделанные в виде поленьев всех пород (расколотые без доставки)</t>
  </si>
  <si>
    <t>дрова разделанные в виде поленьев всех пород (расколотые с доставкой к месту, указанному потребителем)</t>
  </si>
  <si>
    <t>SF_UNITS_LIST</t>
  </si>
  <si>
    <t>складочный кубический метр</t>
  </si>
  <si>
    <t>плотный кубический метр</t>
  </si>
  <si>
    <t>TARIFF_NTKU_SOURCE_LIST</t>
  </si>
  <si>
    <t>TARIFF_SBCT_SOURCE_LIST</t>
  </si>
  <si>
    <t>TAX_SYSTEM_VALUE_LIST</t>
  </si>
  <si>
    <t>ОСН, 0</t>
  </si>
  <si>
    <t>УСН, 22</t>
  </si>
  <si>
    <t>УСН, 20</t>
  </si>
  <si>
    <t>УСН, 15</t>
  </si>
  <si>
    <t>УСН, 10</t>
  </si>
  <si>
    <t>УСН, 7</t>
  </si>
  <si>
    <t>УСН, 6</t>
  </si>
  <si>
    <t>ЕСХН, 22</t>
  </si>
  <si>
    <t>ЕСХН, 20</t>
  </si>
  <si>
    <t>ЕСХН, 0</t>
  </si>
  <si>
    <t>ПСН, 0</t>
  </si>
  <si>
    <t>АУСН, 20</t>
  </si>
  <si>
    <t>АУСН, 8</t>
  </si>
  <si>
    <t>TFE_VS_TFN_REASON_LIST</t>
  </si>
  <si>
    <t>перекрёстное субсидирование между населением и другими группами</t>
  </si>
  <si>
    <t>организация является ЕТО</t>
  </si>
  <si>
    <t>организация является ГО</t>
  </si>
  <si>
    <t>применение двухставочного тарифа</t>
  </si>
  <si>
    <t>в мониторинге не предусмотрено указание нескольких поставщиков по стадиям водоотведения</t>
  </si>
  <si>
    <t>пересмотр тарифов в соответствии с решением ФАС России</t>
  </si>
  <si>
    <t>пересмотр тарифов в соответствии с решением главы субъекта</t>
  </si>
  <si>
    <t>ограничение тарифов в соответствии с решением главы муниципального образования</t>
  </si>
  <si>
    <t>дифференциация тарифов для населения в зависимости от объёма потребления электрической энергии</t>
  </si>
  <si>
    <t>дифференциация тарифов для населения по полугодиям</t>
  </si>
  <si>
    <t>решение РОИВ в связи с освобождением регулируемой организации от уплаты НДС или возложением на нее обязанности по уплате НДС, а также в связи с изменением ставки НДС</t>
  </si>
  <si>
    <t>L1</t>
  </si>
  <si>
    <t>L2</t>
  </si>
  <si>
    <t>ACCESS GRANTED</t>
  </si>
  <si>
    <t>ACCESS_RESULT</t>
  </si>
  <si>
    <t>MISSED_AREAS</t>
  </si>
  <si>
    <t>ERROR</t>
  </si>
  <si>
    <t>WARNING</t>
  </si>
  <si>
    <t>14.05.2026</t>
  </si>
  <si>
    <t>GENERIC</t>
  </si>
  <si>
    <t>STROKA</t>
  </si>
  <si>
    <t>всего</t>
  </si>
  <si>
    <t>26</t>
  </si>
  <si>
    <t>27</t>
  </si>
  <si>
    <t>55</t>
  </si>
  <si>
    <t>68</t>
  </si>
  <si>
    <t>69</t>
  </si>
  <si>
    <t>SORT_NOMER2</t>
  </si>
  <si>
    <t>0.1.1</t>
  </si>
  <si>
    <t>0.4.1</t>
  </si>
  <si>
    <t>CE_TRUE</t>
  </si>
  <si>
    <t>VILLAGE</t>
  </si>
  <si>
    <t>EE_STOVE</t>
  </si>
  <si>
    <t>BEFORE_SOC_NORM</t>
  </si>
  <si>
    <t>7.7.1</t>
  </si>
  <si>
    <t>7.7.2</t>
  </si>
  <si>
    <t>7.7.3</t>
  </si>
  <si>
    <t>8.8.1</t>
  </si>
  <si>
    <t>0.1.2</t>
  </si>
  <si>
    <t>0.4.2</t>
  </si>
  <si>
    <t>16</t>
  </si>
  <si>
    <t>62</t>
  </si>
  <si>
    <t>43</t>
  </si>
  <si>
    <t>60</t>
  </si>
  <si>
    <t>17</t>
  </si>
  <si>
    <t>39</t>
  </si>
  <si>
    <t>70</t>
  </si>
  <si>
    <t>SPHERE_ORDER_NUM</t>
  </si>
  <si>
    <t>CALC_BLOCK_ORDER_NUM</t>
  </si>
  <si>
    <t>18</t>
  </si>
  <si>
    <t>19</t>
  </si>
  <si>
    <t>20</t>
  </si>
  <si>
    <t>21</t>
  </si>
  <si>
    <t>22</t>
  </si>
  <si>
    <t>23</t>
  </si>
  <si>
    <t>24</t>
  </si>
  <si>
    <t>CE_FALSE</t>
  </si>
  <si>
    <t>84</t>
  </si>
  <si>
    <t>85</t>
  </si>
  <si>
    <t>86</t>
  </si>
  <si>
    <t>93</t>
  </si>
  <si>
    <t>77</t>
  </si>
  <si>
    <t>78</t>
  </si>
  <si>
    <t>79</t>
  </si>
  <si>
    <t>80</t>
  </si>
  <si>
    <t>81</t>
  </si>
  <si>
    <t>82</t>
  </si>
  <si>
    <t>89</t>
  </si>
  <si>
    <t>53</t>
  </si>
  <si>
    <t>87</t>
  </si>
  <si>
    <t>88</t>
  </si>
  <si>
    <t>95</t>
  </si>
  <si>
    <t>96</t>
  </si>
  <si>
    <t>59</t>
  </si>
  <si>
    <t>83</t>
  </si>
  <si>
    <t>94</t>
  </si>
  <si>
    <t>30</t>
  </si>
  <si>
    <t>34</t>
  </si>
  <si>
    <t>72</t>
  </si>
  <si>
    <t>76</t>
  </si>
  <si>
    <t>91</t>
  </si>
  <si>
    <t>57</t>
  </si>
  <si>
    <t>75</t>
  </si>
  <si>
    <t>32</t>
  </si>
  <si>
    <t>74</t>
  </si>
  <si>
    <t>31</t>
  </si>
  <si>
    <t>92</t>
  </si>
  <si>
    <t>VLM</t>
  </si>
  <si>
    <t>EGR_L_ORG</t>
  </si>
  <si>
    <t>EGR_L_INN</t>
  </si>
  <si>
    <t>EGR_L_KPP</t>
  </si>
  <si>
    <t>Вид благоустройства</t>
  </si>
  <si>
    <t>Многоквартирные и жилые дома без водопровода, с открытой системой теплоснабжения, без ванны и (или) душа</t>
  </si>
  <si>
    <t>Многоквартирные и жилые дома без водопровода, с открытой системой теплоснабжения, оборудованные ванной и (или) душем</t>
  </si>
  <si>
    <t>Многоквартирные и жилые дома с центральным холодным водопроводом, с газовыми и (или) электрическими водонагревателями без ванны и (или) душа</t>
  </si>
  <si>
    <t>Многоквартирные и жилые дома с центральным холодным водопроводом, с открытой системой теплоснабжения, оборудованные ванной и (или) душем</t>
  </si>
  <si>
    <t>Многоквартирные и жилые дома с центральным холодным водопроводом, с отоплением от газовых котлов или с печным отоплением, а также с закрытой системой теплоснабжения, без ванны и (или) душа</t>
  </si>
  <si>
    <t>Многоквартирные и жилые дома с центральным холодным и горячим водопроводом без ванны и (или) душа</t>
  </si>
  <si>
    <t>Многоквартирные и жилые дома с центральным холодным и горячим водопроводом, оборудованные ванной и (или) душем</t>
  </si>
  <si>
    <t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2</t>
  </si>
  <si>
    <t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3</t>
  </si>
  <si>
    <t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4</t>
  </si>
  <si>
    <t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</si>
  <si>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газовыми плитами без электроводонагревателей. Количество комнат в жилом помещении: 2. Количество человек, проживающих в помещении: 1</t>
  </si>
  <si>
    <t>Многоквартирные дома, жилые дома, оборудованные газовыми плитами без электроводонагревателей. Количество комнат в жилом помещении: 2. Количество человек, проживающих в помещении: 2</t>
  </si>
  <si>
    <t>Многоквартирные дома, жилые дома, оборудованные газовыми плитами без электроводонагревателей. Количество комнат в жилом помещении: 2. Количество человек, проживающих в помещении: 3</t>
  </si>
  <si>
    <t>Многоквартирные дома, жилые дома, оборудованные газовыми плитами без электроводонагревателей. Количество комнат в жилом помещении: 2. Количество человек, проживающих в помещении: 4</t>
  </si>
  <si>
    <t>Многоквартирные дома, жилые дома, оборудованные газовыми плитами без электроводонагревателей.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</si>
  <si>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газовыми плитами без электроводонагревателей. Количество комнат в жилом помещении: 3. Количество человек, проживающих в помещении: 1</t>
  </si>
  <si>
    <t>Многоквартирные дома, жилые дома, оборудованные газовыми плитами без электроводонагревателей. Количество комнат в жилом помещении: 3. Количество человек, проживающих в помещении: 2</t>
  </si>
  <si>
    <t>Многоквартирные дома, жилые дома, оборудованные газовыми плитами без электроводонагревателей. Количество комнат в жилом помещении: 3. Количество человек, проживающих в помещении: 3</t>
  </si>
  <si>
    <t>Многоквартирные дома, жилые дома, оборудованные газовыми плитами без электроводонагревателей. Количество комнат в жилом помещении: 3. Количество человек, проживающих в помещении: 4</t>
  </si>
  <si>
    <t>Многоквартирные дома, жилые дома, оборудованные газовыми плитами без электроводонагревателей.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</si>
  <si>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газовыми плитами без электроводонагревателей.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</si>
  <si>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газовыми плитами без электроводонагревателей.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</si>
  <si>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газовыми плитами без электроводонагревателей.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</si>
  <si>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газовыми плитами без электроводонагревателей.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</si>
  <si>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газовыми плитами без электроводонагревателей.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</si>
  <si>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1.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</si>
  <si>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1.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</si>
  <si>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1.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</si>
  <si>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1.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</si>
  <si>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</si>
  <si>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2.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</si>
  <si>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2.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</si>
  <si>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2.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</si>
  <si>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2.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</si>
  <si>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</si>
  <si>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3.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</si>
  <si>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3.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</si>
  <si>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3.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</si>
  <si>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3.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</si>
  <si>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</si>
  <si>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</si>
  <si>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</si>
  <si>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</si>
  <si>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</si>
  <si>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без ванны и (или) душа.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</si>
  <si>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1.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</si>
  <si>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1.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</si>
  <si>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1.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</si>
  <si>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1.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</si>
  <si>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</si>
  <si>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2.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</si>
  <si>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2.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</si>
  <si>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2.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</si>
  <si>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2.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</si>
  <si>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</si>
  <si>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3.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</si>
  <si>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3.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</si>
  <si>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3.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</si>
  <si>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3.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</si>
  <si>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</si>
  <si>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</si>
  <si>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</si>
  <si>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</si>
  <si>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</si>
  <si>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газовыми плитами с электроводонагревателями с ванной и (или) душем.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</si>
  <si>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1. Количество человек, проживающих в помещении: 1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</si>
  <si>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1. Количество человек, проживающих в помещении: 2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</si>
  <si>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1. Количество человек, проживающих в помещении: 3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</si>
  <si>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1. Количество человек, проживающих в помещении: 4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</si>
  <si>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</si>
  <si>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2. Количество человек, проживающих в помещении: 1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</si>
  <si>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2. Количество человек, проживающих в помещении: 2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</si>
  <si>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2. Количество человек, проживающих в помещении: 3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</si>
  <si>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2. Количество человек, проживающих в помещении: 4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</si>
  <si>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</si>
  <si>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3. Количество человек, проживающих в помещении: 1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</si>
  <si>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3. Количество человек, проживающих в помещении: 2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</si>
  <si>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3. Количество человек, проживающих в помещении: 3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</si>
  <si>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3. Количество человек, проживающих в помещении: 4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</si>
  <si>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</si>
  <si>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</si>
  <si>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</si>
  <si>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</si>
  <si>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</si>
  <si>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напольными электроплитами без электроводонагревателей.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</si>
  <si>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1.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</si>
  <si>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1.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</si>
  <si>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1.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</si>
  <si>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1.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</si>
  <si>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</si>
  <si>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2.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</si>
  <si>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2.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</si>
  <si>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2.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</si>
  <si>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2.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</si>
  <si>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</si>
  <si>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3.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</si>
  <si>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3.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</si>
  <si>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3.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</si>
  <si>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3.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</si>
  <si>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</si>
  <si>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</si>
  <si>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</si>
  <si>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</si>
  <si>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</si>
  <si>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без ванны и (или) душа.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</si>
  <si>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1.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</si>
  <si>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1.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</si>
  <si>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1.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</si>
  <si>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1.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</si>
  <si>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</si>
  <si>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2.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</si>
  <si>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2.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</si>
  <si>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2.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</si>
  <si>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2.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</si>
  <si>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</si>
  <si>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3.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</si>
  <si>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3.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</si>
  <si>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3.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</si>
  <si>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3.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</si>
  <si>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</si>
  <si>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</si>
  <si>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</si>
  <si>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</si>
  <si>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</si>
  <si>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напольными электроплитами с электроводонагревателями с ванной и (или) душем.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</si>
  <si>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1. Количество человек, проживающих в помещении: 1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</si>
  <si>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1. Количество человек, проживающих в помещении: 2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</si>
  <si>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1. Количество человек, проживающих в помещении: 3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</si>
  <si>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1. Количество человек, проживающих в помещении: 4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</si>
  <si>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</si>
  <si>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2. Количество человек, проживающих в помещении: 1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</si>
  <si>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2. Количество человек, проживающих в помещении: 2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</si>
  <si>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2. Количество человек, проживающих в помещении: 3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</si>
  <si>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2. Количество человек, проживающих в помещении: 4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</si>
  <si>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</si>
  <si>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3. Количество человек, проживающих в помещении: 1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</si>
  <si>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3. Количество человек, проживающих в помещении: 2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</si>
  <si>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3. Количество человек, проживающих в помещении: 3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</si>
  <si>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3. Количество человек, проживающих в помещении: 4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</si>
  <si>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</si>
  <si>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</si>
  <si>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</si>
  <si>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</si>
  <si>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</si>
  <si>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плитами на твёрдом топливе без электроводонагревателей.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</si>
  <si>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1.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</si>
  <si>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1.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</si>
  <si>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1.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</si>
  <si>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1.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</si>
  <si>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</si>
  <si>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2.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</si>
  <si>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2.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</si>
  <si>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2.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</si>
  <si>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2.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</si>
  <si>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</si>
  <si>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3.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</si>
  <si>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3.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</si>
  <si>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3.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</si>
  <si>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3.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</si>
  <si>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</si>
  <si>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</si>
  <si>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</si>
  <si>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</si>
  <si>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</si>
  <si>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без ванны и (или) душа.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</si>
  <si>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1.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</si>
  <si>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1.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</si>
  <si>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1.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</si>
  <si>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1.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</si>
  <si>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1.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</si>
  <si>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2.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</si>
  <si>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2.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</si>
  <si>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2.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</si>
  <si>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2.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</si>
  <si>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2.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</si>
  <si>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3.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</si>
  <si>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3.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</si>
  <si>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3.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</si>
  <si>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3.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</si>
  <si>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3. Количество человек, проживающих в помещении: 5 и более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</si>
  <si>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4 и более. Количество человек, проживающих в помещении: 1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</si>
  <si>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4 и более. Количество человек, проживающих в помещении: 2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</si>
  <si>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4 и более. Количество человек, проживающих в помещении: 3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</si>
  <si>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4 и более. Количество человек, проживающих в помещении: 4</t>
  </si>
  <si>
    <t>Многоквартирные дома, жилые дома, оборудованные плитами на твёрдом топливе с электроводонагревателями с ванной и (или) душем. Количество комнат в жилом помещении: 4 и более. Количество человек, проживающих в помещении: 5 и более</t>
  </si>
  <si>
    <t>Многоквартирные дома, жилые дома, оборудованные газовыми плитами без электроводонагревателей</t>
  </si>
  <si>
    <t>Многоквартирные дома, жилые дома, оборудованные газовыми плитами с электроводонагревателями без ванны и (или) душа</t>
  </si>
  <si>
    <t>Многоквартирные дома, жилые дома, оборудованные газовыми плитами с электроводонагревателями с ванной и (или) душем</t>
  </si>
  <si>
    <t>Многоквартирные дома, жилые дома, оборудованные напольными электроплитами без электроводонагревателей</t>
  </si>
  <si>
    <t>Многоквартирные дома, жилые дома, оборудованные напольными электроплитами с электроводонагревателями без ванны и (или) душа</t>
  </si>
  <si>
    <t>Многоквартирные дома, жилые дома, оборудованные напольными электроплитами с электроводонагревателями с ванной и (или) душем</t>
  </si>
  <si>
    <t>Многоквартирные дома, жилые дома, оборудованные плитами на твёрдом топливе без электроводонагревателей</t>
  </si>
  <si>
    <t>Многоквартирные дома, жилые дома, оборудованные плитами на твёрдом топливе с электроводонагревателями без ванны и (или) душа</t>
  </si>
  <si>
    <t>Многоквартирные дома, жилые дома, оборудованные плитами на твёрдом топливе с электроводонагревателями с ванной и (или) душем</t>
  </si>
  <si>
    <t>Электроснабжение. Расчёт зонным тарифам</t>
  </si>
  <si>
    <t>Многоквартирные и жилые дома, оборудованные газовой плитой</t>
  </si>
  <si>
    <t>Многоквартирные и жилые дома, оборудованные газовой плитой (при отсутствии ЦГВС и центрального отопления и при наличии ЦХВС или индивидуальных скважин). Дополнительно: для хозяйственных и санитарно-гигиенических нужд</t>
  </si>
  <si>
    <t>Многоквартирные и жилые дома, оборудованные газовой плитой (при отсутствии ЦГВС при водоснабжении от водоразборных колонок или при подвозе воды). Дополнительно: для хозяйственных и санитарно-гигиенических нужд</t>
  </si>
  <si>
    <t>Многоквартирные и жилые дома, оборудованные газовым водонагревателем (при отсутствии ЦГВС). Дополнительно: для хозяйственных и санитарно-гигиенических нужд</t>
  </si>
  <si>
    <t>Многоквартирные и жилые дома. Дополнительно: 1-этажные дома</t>
  </si>
  <si>
    <t>Многоквартирные и жилые дома. Дополнительно: 2-х и более этажные дома</t>
  </si>
  <si>
    <t>Многоквартирные и жилые дома. Год постройки: до 1999 года постройки включительно. Материал стен: нет. Этажность: 3</t>
  </si>
  <si>
    <t>Многоквартирные и жилые дома. Год постройки: до 1999 года постройки включительно. Материал стен: нет. Этажность: 4</t>
  </si>
  <si>
    <t>Многоквартирные и жилые дома. Год постройки: после 1999 года постройки. Материал стен: нет. Этажность: 3</t>
  </si>
  <si>
    <t>Многоквартирные и жилые дома. Год постройки: после 1999 года постройки. Материал стен: нет. Этажность: 4</t>
  </si>
  <si>
    <t>Многоквартирные и жилые дома. Год постройки: после 1999 года постройки. Материал стен: нет. Этажность: 4-5</t>
  </si>
  <si>
    <t>Многоквартирные и жилые дома. Год постройки: после 1999 года постройки. Материал стен: нет. Этажность: 6</t>
  </si>
  <si>
    <t>Многоквартирные и жилые дома с центральным холодным и горячим водопроводом без ванны и (или) душа. Система ГВС: закрытая</t>
  </si>
  <si>
    <t>Многоквартирные и жилые дома с центральным холодным и горячим водопроводом, оборудованные ванной и (или) душем. Система ГВС: закрытая</t>
  </si>
  <si>
    <t>Система ГВС: без дифференциации. Тип стояков: без дифференциации. Наличие полотенцесушителей: без дифференциации. Тип системы: открытая</t>
  </si>
  <si>
    <t>Многоквартирные и жилые дома без водопровода, с открытой системой теплоснабжения, без ванны и (или) душа. Система ГВС: открытая</t>
  </si>
  <si>
    <t>Многоквартирные и жилые дома без водопровода, с открытой системой теплоснабжения, оборудованные ванной и (или) душем. Система ГВС: открытая</t>
  </si>
  <si>
    <t>Многоквартирные и жилые дома с центральным холодным водопроводом, с открытой системой теплоснабжения, без ванны и (или) душа. Система ГВС: открытая</t>
  </si>
  <si>
    <t>Многоквартирные и жилые дома с центральным холодным водопроводом, с открытой системой теплоснабжения, оборудованные ванной и (или) душем. Система ГВС: открытая</t>
  </si>
  <si>
    <t>Население, проживающее в городских населённых пунктах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</si>
</sst>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1" formatCode="#,##0.000"/>
    <numFmt numFmtId="172" formatCode="#,##0.00000"/>
    <numFmt numFmtId="173" formatCode="dd\.mm\.yyyy"/>
    <numFmt numFmtId="174" formatCode="_-* #,##0.00\ _₽_-;\-* #,##0.00\ _₽_-;_-* &quot;-&quot;??\ _₽_-;_-@_-"/>
    <numFmt numFmtId="175" formatCode="_-* #,##0\ _₽_-;\-* #,##0\ _₽_-;_-* &quot;-&quot;\ _₽_-;_-@_-"/>
    <numFmt numFmtId="176" formatCode="_-* #,##0.00\ &quot;₽&quot;_-;\-* #,##0.00\ &quot;₽&quot;_-;_-* &quot;-&quot;??\ &quot;₽&quot;_-;_-@_-"/>
    <numFmt numFmtId="177" formatCode="_-* #,##0\ &quot;₽&quot;_-;\-* #,##0\ &quot;₽&quot;_-;_-* &quot;-&quot;\ &quot;₽&quot;_-;_-@_-"/>
    <numFmt numFmtId="178" formatCode="dd.MM.yyyy"/>
  </numFmts>
  <fonts count="50">
    <font>
      <sz val="11"/>
      <color rgb="FF000000"/>
      <name val="Calibri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sz val="11"/>
      <color indexed="0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rgb="FF9C6500"/>
      <name val="Calibri"/>
      <scheme val="minor"/>
    </font>
    <font>
      <b/>
      <sz val="11"/>
      <color rgb="FF3F3F3F"/>
      <name val="Calibri"/>
      <scheme val="minor"/>
    </font>
    <font>
      <b/>
      <sz val="18"/>
      <color theme="3"/>
      <name val="Cambria"/>
      <scheme val="major"/>
    </font>
    <font>
      <b/>
      <sz val="11"/>
      <color theme="1"/>
      <name val="Calibri"/>
      <scheme val="minor"/>
    </font>
    <font>
      <sz val="11"/>
      <color rgb="FFFF0000"/>
      <name val="Calibri"/>
      <scheme val="minor"/>
    </font>
    <font>
      <sz val="9"/>
      <color auto="1"/>
      <name val="Tahoma"/>
    </font>
    <font>
      <sz val="9"/>
      <color rgb="FFFFFFFF"/>
      <name val="Tahoma"/>
    </font>
    <font>
      <sz val="8"/>
      <color auto="1"/>
      <name val="Tahoma"/>
    </font>
    <font>
      <sz val="10"/>
      <color rgb="FF000000"/>
      <name val="Tahoma"/>
    </font>
    <font>
      <sz val="8"/>
      <color rgb="FFFFFFFF"/>
      <name val="Tahoma"/>
    </font>
    <font>
      <sz val="8"/>
      <color theme="0"/>
      <name val="Tahoma"/>
    </font>
    <font>
      <sz val="8"/>
      <color rgb="FF000000"/>
      <name val="Tahoma"/>
    </font>
    <font>
      <b/>
      <sz val="8"/>
      <color auto="1"/>
      <name val="Tahoma"/>
    </font>
    <font>
      <u/>
      <sz val="9"/>
      <color rgb="FF0000FF"/>
      <name val="Tahoma"/>
    </font>
    <font>
      <b/>
      <u/>
      <sz val="9"/>
      <color rgb="FF000080"/>
      <name val="Tahoma"/>
    </font>
    <font>
      <u/>
      <sz val="9"/>
      <color rgb="FF000080"/>
      <name val="Tahoma"/>
    </font>
    <font>
      <sz val="9"/>
      <color rgb="FFCC0000"/>
      <name val="Tahoma"/>
    </font>
    <font>
      <sz val="9"/>
      <color rgb="FF000000"/>
      <name val="Tahoma"/>
    </font>
    <font>
      <sz val="9"/>
      <color theme="0"/>
      <name val="Tahoma"/>
    </font>
    <font>
      <sz val="9"/>
      <color rgb="FF993300"/>
      <name val="Tahoma"/>
    </font>
    <font>
      <sz val="9"/>
      <color rgb="FF000080"/>
      <name val="Tahoma"/>
    </font>
    <font>
      <sz val="9"/>
      <color rgb="FFBCBCBC"/>
      <name val="Tahoma"/>
    </font>
    <font>
      <b/>
      <sz val="9"/>
      <color auto="1"/>
      <name val="Tahoma"/>
    </font>
    <font>
      <b/>
      <sz val="9"/>
      <color rgb="FF000080"/>
      <name val="Tahoma"/>
    </font>
    <font>
      <sz val="9"/>
      <color rgb="FF999999"/>
      <name val="Tahoma"/>
    </font>
    <font>
      <sz val="9"/>
      <color rgb="FFFF8080"/>
      <name val="Tahoma"/>
    </font>
    <font>
      <sz val="9"/>
      <color rgb="FF800000"/>
      <name val="Tahoma"/>
    </font>
    <font>
      <sz val="9"/>
      <color theme="1"/>
      <name val="Tahoma"/>
    </font>
    <font>
      <sz val="8"/>
      <color rgb="FFCC0000"/>
      <name val="Tahoma"/>
    </font>
    <font>
      <sz val="11"/>
      <color rgb="FFFFFFFF"/>
      <name val="Tahoma"/>
    </font>
    <font>
      <sz val="11"/>
      <color rgb="FF000000"/>
      <name val="Tahoma"/>
    </font>
    <font>
      <sz val="8"/>
      <color theme="1"/>
      <name val="Tahoma"/>
    </font>
    <font>
      <sz val="10"/>
      <color auto="1"/>
      <name val="Tahoma"/>
    </font>
    <font>
      <u/>
      <sz val="10"/>
      <color rgb="FF000080"/>
      <name val="Tahoma"/>
    </font>
    <font>
      <sz val="10"/>
      <color theme="1"/>
      <name val="Tahoma"/>
    </font>
    <font>
      <u/>
      <sz val="10"/>
      <color rgb="FF0000FF"/>
      <name val="Tahoma"/>
    </font>
  </fonts>
  <fills count="59">
    <fill>
      <patternFill patternType="none"/>
    </fill>
    <fill>
      <patternFill patternType="gray125"/>
    </fill>
    <fill>
      <patternFill patternType="solid">
        <fgColor theme="4" tint="0.8"/>
      </patternFill>
    </fill>
    <fill>
      <patternFill patternType="solid">
        <fgColor theme="5" tint="0.8"/>
      </patternFill>
    </fill>
    <fill>
      <patternFill patternType="solid">
        <fgColor theme="6" tint="0.8"/>
      </patternFill>
    </fill>
    <fill>
      <patternFill patternType="solid">
        <fgColor theme="7" tint="0.8"/>
      </patternFill>
    </fill>
    <fill>
      <patternFill patternType="solid">
        <fgColor theme="8" tint="0.8"/>
      </patternFill>
    </fill>
    <fill>
      <patternFill patternType="solid">
        <fgColor theme="9" tint="0.8"/>
      </patternFill>
    </fill>
    <fill>
      <patternFill patternType="solid">
        <fgColor theme="4" tint="0.6"/>
      </patternFill>
    </fill>
    <fill>
      <patternFill patternType="solid">
        <fgColor theme="5" tint="0.6"/>
      </patternFill>
    </fill>
    <fill>
      <patternFill patternType="solid">
        <fgColor theme="6" tint="0.6"/>
      </patternFill>
    </fill>
    <fill>
      <patternFill patternType="solid">
        <fgColor theme="7" tint="0.6"/>
      </patternFill>
    </fill>
    <fill>
      <patternFill patternType="solid">
        <fgColor theme="8" tint="0.6"/>
      </patternFill>
    </fill>
    <fill>
      <patternFill patternType="solid">
        <fgColor theme="9" tint="0.6"/>
      </patternFill>
    </fill>
    <fill>
      <patternFill patternType="solid">
        <fgColor theme="4" tint="0.4"/>
      </patternFill>
    </fill>
    <fill>
      <patternFill patternType="solid">
        <fgColor theme="5" tint="0.4"/>
      </patternFill>
    </fill>
    <fill>
      <patternFill patternType="solid">
        <fgColor theme="6" tint="0.4"/>
      </patternFill>
    </fill>
    <fill>
      <patternFill patternType="solid">
        <fgColor theme="7" tint="0.4"/>
      </patternFill>
    </fill>
    <fill>
      <patternFill patternType="solid">
        <fgColor theme="8" tint="0.4"/>
      </patternFill>
    </fill>
    <fill>
      <patternFill patternType="solid">
        <fgColor theme="9" tint="0.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3DBDB"/>
      </patternFill>
    </fill>
    <fill>
      <patternFill patternType="solid">
        <fgColor rgb="FF0066CC"/>
      </patternFill>
    </fill>
    <fill>
      <patternFill patternType="solid">
        <fgColor rgb="FFFFFF00"/>
      </patternFill>
    </fill>
    <fill>
      <patternFill patternType="solid">
        <fgColor rgb="FFFF8080"/>
      </patternFill>
    </fill>
    <fill>
      <patternFill patternType="solid">
        <fgColor rgb="FF808000"/>
      </patternFill>
    </fill>
    <fill>
      <patternFill patternType="solid">
        <fgColor rgb="FFCCFF99"/>
      </patternFill>
    </fill>
    <fill>
      <patternFill patternType="solid">
        <fgColor rgb="FF9999FF"/>
      </patternFill>
    </fill>
    <fill>
      <patternFill patternType="solid">
        <fgColor rgb="FFFF9900"/>
      </patternFill>
    </fill>
    <fill>
      <patternFill patternType="solid">
        <fgColor rgb="FFFF9966"/>
      </patternFill>
    </fill>
    <fill>
      <patternFill patternType="solid">
        <fgColor rgb="FF00CCFF"/>
      </patternFill>
    </fill>
    <fill>
      <patternFill patternType="solid">
        <fgColor rgb="FFEAEBEE"/>
      </patternFill>
    </fill>
    <fill>
      <patternFill patternType="solid">
        <fgColor rgb="FFCC99FF"/>
      </patternFill>
    </fill>
    <fill>
      <patternFill patternType="solid">
        <fgColor rgb="FFBCBCBC"/>
      </patternFill>
    </fill>
    <fill>
      <patternFill patternType="solid">
        <fgColor rgb="FFFFFFFF"/>
      </patternFill>
    </fill>
    <fill>
      <patternFill patternType="solid">
        <fgColor rgb="FFD7EAD3"/>
      </patternFill>
    </fill>
    <fill>
      <patternFill patternType="solid">
        <fgColor rgb="FFE3FAFD"/>
      </patternFill>
    </fill>
    <fill>
      <patternFill patternType="solid">
        <fgColor rgb="FFFFFFC0"/>
      </patternFill>
    </fill>
    <fill>
      <patternFill patternType="solid">
        <fgColor rgb="FF993366"/>
      </patternFill>
    </fill>
    <fill>
      <patternFill patternType="solid">
        <fgColor rgb="FF993300"/>
      </patternFill>
    </fill>
    <fill>
      <patternFill patternType="solid">
        <fgColor rgb="FFD9D9D9"/>
      </patternFill>
    </fill>
    <fill>
      <patternFill patternType="lightDown">
        <fgColor rgb="FFEAEBEE"/>
        <bgColor rgb="FFFFFFFF"/>
      </patternFill>
    </fill>
    <fill>
      <patternFill patternType="lightDown">
        <fgColor rgb="FFEAEBEE"/>
        <bgColor rgb="FFD3DBDB"/>
      </patternFill>
    </fill>
    <fill>
      <patternFill patternType="solid">
        <fgColor rgb="FFFF99CC"/>
      </patternFill>
    </fill>
    <fill>
      <patternFill patternType="solid">
        <fgColor rgb="FFCC0000"/>
      </patternFill>
    </fill>
    <fill>
      <patternFill patternType="solid">
        <fgColor rgb="FFFFCC00"/>
      </patternFill>
    </fill>
    <fill>
      <patternFill patternType="solid">
        <fgColor rgb="FFC0C0C0"/>
      </patternFill>
    </fill>
  </fills>
  <borders count="31">
    <border>
      <left/>
      <right/>
      <top/>
      <bottom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thick">
        <color theme="4"/>
      </bottom>
    </border>
    <border>
      <left/>
      <right/>
      <top/>
      <bottom style="thick">
        <color theme="4" tint="0.5"/>
      </bottom>
    </border>
    <border>
      <left/>
      <right/>
      <top/>
      <bottom style="medium">
        <color theme="4" tint="0.4"/>
      </bottom>
    </border>
    <border>
      <left/>
      <right/>
      <top/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/>
      <right/>
      <top style="thin">
        <color theme="4"/>
      </top>
      <bottom style="double">
        <color theme="4"/>
      </bottom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</border>
    <border>
      <left style="thin">
        <color rgb="FFBCBCBC"/>
      </left>
      <right/>
      <top/>
      <bottom/>
    </border>
    <border>
      <left style="thin">
        <color rgb="FFBCBCBC"/>
      </left>
      <right/>
      <top style="thin">
        <color rgb="FFBCBCBC"/>
      </top>
      <bottom style="thin">
        <color rgb="FFBCBCBC"/>
      </bottom>
    </border>
    <border>
      <left style="thin">
        <color rgb="FFBCBCBC"/>
      </left>
      <right style="thin">
        <color rgb="FFBCBCBC"/>
      </right>
      <top/>
      <bottom style="thin">
        <color rgb="FFBCBCBC"/>
      </bottom>
    </border>
    <border>
      <left/>
      <right style="thin">
        <color rgb="FFBCBCBC"/>
      </right>
      <top/>
      <bottom/>
    </border>
    <border>
      <left style="thin">
        <color rgb="FFBCBCBC"/>
      </left>
      <right style="thin">
        <color rgb="FFBCBCBC"/>
      </right>
      <top style="thin">
        <color rgb="FFBCBCBC"/>
      </top>
      <bottom/>
    </border>
    <border>
      <left style="thin">
        <color rgb="FFBCBCBC"/>
      </left>
      <right style="thin">
        <color rgb="FFBCBCBC"/>
      </right>
      <top/>
      <bottom/>
    </border>
    <border>
      <left/>
      <right/>
      <top/>
      <bottom style="thin">
        <color rgb="FFBCBCBC"/>
      </bottom>
    </border>
    <border>
      <left style="thin">
        <color rgb="FFBCBCBC"/>
      </left>
      <right style="thin">
        <color rgb="FFBCBCBC"/>
      </right>
      <top style="double">
        <color rgb="FFBCBCBC"/>
      </top>
      <bottom style="thin">
        <color rgb="FFBCBCBC"/>
      </bottom>
    </border>
    <border>
      <left style="thin">
        <color rgb="FFBCBCBC"/>
      </left>
      <right style="thin">
        <color rgb="FFBCBCBC"/>
      </right>
      <top style="thin">
        <color rgb="FFBCBCBC"/>
      </top>
      <bottom style="double">
        <color rgb="FFBCBCBC"/>
      </bottom>
    </border>
    <border>
      <left style="thin">
        <color rgb="FFBCBCBC"/>
      </left>
      <right/>
      <top/>
      <bottom style="thin">
        <color rgb="FFBCBCBC"/>
      </bottom>
    </border>
    <border>
      <left/>
      <right style="thin">
        <color rgb="FFBCBCBC"/>
      </right>
      <top/>
      <bottom style="thin">
        <color rgb="FFBCBCBC"/>
      </bottom>
    </border>
    <border>
      <left/>
      <right/>
      <top style="thin">
        <color rgb="FFBCBCBC"/>
      </top>
      <bottom/>
    </border>
    <border>
      <left/>
      <right/>
      <top style="thin">
        <color rgb="FFBCBCBC"/>
      </top>
      <bottom style="thin">
        <color rgb="FFBCBCBC"/>
      </bottom>
    </border>
    <border>
      <left/>
      <right style="thin">
        <color rgb="FFBCBCBC"/>
      </right>
      <top style="thin">
        <color rgb="FFBCBCBC"/>
      </top>
      <bottom/>
    </border>
    <border>
      <left style="thin">
        <color rgb="FFBCBCBC"/>
      </left>
      <right/>
      <top style="thin">
        <color rgb="FFBCBCBC"/>
      </top>
      <bottom/>
    </border>
    <border>
      <left/>
      <right style="thin">
        <color rgb="FFBCBCBC"/>
      </right>
      <top style="thin">
        <color rgb="FFBCBCBC"/>
      </top>
      <bottom style="thin">
        <color rgb="FFBCBCBC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dotted">
        <color rgb="FFBCBCBC"/>
      </left>
      <right style="dotted">
        <color rgb="FFBCBCBC"/>
      </right>
      <top style="dotted">
        <color rgb="FFBCBCBC"/>
      </top>
      <bottom style="dotted">
        <color rgb="FFBCBCBC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  <border>
      <left style="dotted">
        <color rgb="FFBCBCBC"/>
      </left>
      <right/>
      <top/>
      <bottom/>
    </border>
  </borders>
  <cellStyleXfs count="50">
    <xf numFmtId="0" fontId="0" fillId="0" borderId="0" applyFont="1" applyFill="0" applyBorder="0">
      <alignment vertical="top"/>
    </xf>
    <xf numFmtId="0" fontId="1" fillId="2" borderId="0" applyFont="1" applyFill="1" applyBorder="0">
      <alignment vertical="top"/>
    </xf>
    <xf numFmtId="0" fontId="1" fillId="3" borderId="0" applyFont="1" applyFill="1" applyBorder="0">
      <alignment vertical="top"/>
    </xf>
    <xf numFmtId="0" fontId="1" fillId="4" borderId="0" applyFont="1" applyFill="1" applyBorder="0">
      <alignment vertical="top"/>
    </xf>
    <xf numFmtId="0" fontId="1" fillId="5" borderId="0" applyFont="1" applyFill="1" applyBorder="0">
      <alignment vertical="top"/>
    </xf>
    <xf numFmtId="0" fontId="1" fillId="6" borderId="0" applyFont="1" applyFill="1" applyBorder="0">
      <alignment vertical="top"/>
    </xf>
    <xf numFmtId="0" fontId="1" fillId="7" borderId="0" applyFont="1" applyFill="1" applyBorder="0">
      <alignment vertical="top"/>
    </xf>
    <xf numFmtId="0" fontId="1" fillId="8" borderId="0" applyFont="1" applyFill="1" applyBorder="0">
      <alignment vertical="top"/>
    </xf>
    <xf numFmtId="0" fontId="1" fillId="9" borderId="0" applyFont="1" applyFill="1" applyBorder="0">
      <alignment vertical="top"/>
    </xf>
    <xf numFmtId="0" fontId="1" fillId="10" borderId="0" applyFont="1" applyFill="1" applyBorder="0">
      <alignment vertical="top"/>
    </xf>
    <xf numFmtId="0" fontId="1" fillId="11" borderId="0" applyFont="1" applyFill="1" applyBorder="0">
      <alignment vertical="top"/>
    </xf>
    <xf numFmtId="0" fontId="1" fillId="12" borderId="0" applyFont="1" applyFill="1" applyBorder="0">
      <alignment vertical="top"/>
    </xf>
    <xf numFmtId="0" fontId="1" fillId="13" borderId="0" applyFont="1" applyFill="1" applyBorder="0">
      <alignment vertical="top"/>
    </xf>
    <xf numFmtId="0" fontId="2" fillId="14" borderId="0" applyFont="1" applyFill="1" applyBorder="0">
      <alignment vertical="top"/>
    </xf>
    <xf numFmtId="0" fontId="2" fillId="15" borderId="0" applyFont="1" applyFill="1" applyBorder="0">
      <alignment vertical="top"/>
    </xf>
    <xf numFmtId="0" fontId="2" fillId="16" borderId="0" applyFont="1" applyFill="1" applyBorder="0">
      <alignment vertical="top"/>
    </xf>
    <xf numFmtId="0" fontId="2" fillId="17" borderId="0" applyFont="1" applyFill="1" applyBorder="0">
      <alignment vertical="top"/>
    </xf>
    <xf numFmtId="0" fontId="2" fillId="18" borderId="0" applyFont="1" applyFill="1" applyBorder="0">
      <alignment vertical="top"/>
    </xf>
    <xf numFmtId="0" fontId="2" fillId="19" borderId="0" applyFont="1" applyFill="1" applyBorder="0">
      <alignment vertical="top"/>
    </xf>
    <xf numFmtId="0" fontId="2" fillId="20" borderId="0" applyFont="1" applyFill="1" applyBorder="0">
      <alignment vertical="top"/>
    </xf>
    <xf numFmtId="0" fontId="2" fillId="21" borderId="0" applyFont="1" applyFill="1" applyBorder="0">
      <alignment vertical="top"/>
    </xf>
    <xf numFmtId="0" fontId="2" fillId="22" borderId="0" applyFont="1" applyFill="1" applyBorder="0">
      <alignment vertical="top"/>
    </xf>
    <xf numFmtId="0" fontId="2" fillId="23" borderId="0" applyFont="1" applyFill="1" applyBorder="0">
      <alignment vertical="top"/>
    </xf>
    <xf numFmtId="0" fontId="2" fillId="24" borderId="0" applyFont="1" applyFill="1" applyBorder="0">
      <alignment vertical="top"/>
    </xf>
    <xf numFmtId="0" fontId="2" fillId="25" borderId="0" applyFont="1" applyFill="1" applyBorder="0">
      <alignment vertical="top"/>
    </xf>
    <xf numFmtId="0" fontId="3" fillId="26" borderId="0" applyFont="1" applyFill="1" applyBorder="0">
      <alignment vertical="top"/>
    </xf>
    <xf numFmtId="0" fontId="4" fillId="27" borderId="1" applyFont="1" applyFill="1" applyBorder="1">
      <alignment vertical="top"/>
    </xf>
    <xf numFmtId="0" fontId="5" fillId="28" borderId="2" applyFont="1" applyFill="1" applyBorder="1">
      <alignment vertical="top"/>
    </xf>
    <xf numFmtId="174" fontId="6" fillId="0" borderId="0" applyFont="0" applyFill="0" applyBorder="0" applyNumberFormat="1">
      <alignment vertical="top"/>
    </xf>
    <xf numFmtId="175" fontId="6" fillId="0" borderId="0" applyFont="0" applyFill="0" applyBorder="0" applyNumberFormat="1">
      <alignment vertical="top"/>
    </xf>
    <xf numFmtId="176" fontId="6" fillId="0" borderId="0" applyFont="0" applyFill="0" applyBorder="0" applyNumberFormat="1">
      <alignment vertical="top"/>
    </xf>
    <xf numFmtId="177" fontId="6" fillId="0" borderId="0" applyFont="0" applyFill="0" applyBorder="0" applyNumberFormat="1">
      <alignment vertical="top"/>
    </xf>
    <xf numFmtId="0" fontId="7" fillId="0" borderId="0" applyFont="1" applyFill="0" applyBorder="0">
      <alignment vertical="top"/>
    </xf>
    <xf numFmtId="0" fontId="8" fillId="29" borderId="0" applyFont="1" applyFill="1" applyBorder="0">
      <alignment vertical="top"/>
    </xf>
    <xf numFmtId="0" fontId="9" fillId="0" borderId="3" applyFont="1" applyFill="0" applyBorder="1">
      <alignment vertical="top"/>
    </xf>
    <xf numFmtId="0" fontId="10" fillId="0" borderId="4" applyFont="1" applyFill="0" applyBorder="1">
      <alignment vertical="top"/>
    </xf>
    <xf numFmtId="0" fontId="11" fillId="0" borderId="5" applyFont="1" applyFill="0" applyBorder="1">
      <alignment vertical="top"/>
    </xf>
    <xf numFmtId="0" fontId="11" fillId="0" borderId="0" applyFont="1" applyFill="0" applyBorder="0">
      <alignment vertical="top"/>
    </xf>
    <xf numFmtId="0" fontId="12" fillId="30" borderId="1" applyFont="1" applyFill="1" applyBorder="1">
      <alignment vertical="top"/>
    </xf>
    <xf numFmtId="0" fontId="13" fillId="0" borderId="6" applyFont="1" applyFill="0" applyBorder="1">
      <alignment vertical="top"/>
    </xf>
    <xf numFmtId="0" fontId="14" fillId="31" borderId="0" applyFont="1" applyFill="1" applyBorder="0">
      <alignment vertical="top"/>
    </xf>
    <xf numFmtId="0" fontId="6" fillId="32" borderId="7" applyFont="0" applyFill="1" applyBorder="1">
      <alignment vertical="top"/>
    </xf>
    <xf numFmtId="0" fontId="15" fillId="27" borderId="8" applyFont="1" applyFill="1" applyBorder="1">
      <alignment vertical="top"/>
    </xf>
    <xf numFmtId="9" fontId="6" fillId="0" borderId="0" applyFont="0" applyFill="0" applyBorder="0" applyNumberFormat="1">
      <alignment vertical="top"/>
    </xf>
    <xf numFmtId="0" fontId="16" fillId="0" borderId="0" applyFont="1" applyFill="0" applyBorder="0">
      <alignment vertical="top"/>
    </xf>
    <xf numFmtId="0" fontId="17" fillId="0" borderId="9" applyFont="1" applyFill="0" applyBorder="1">
      <alignment vertical="top"/>
    </xf>
    <xf numFmtId="0" fontId="18" fillId="0" borderId="0" applyFont="1" applyFill="0" applyBorder="0">
      <alignment vertical="top"/>
    </xf>
    <xf numFmtId="178" fontId="19" fillId="33" borderId="10" applyFont="1" applyFill="1" applyBorder="1" applyNumberFormat="1">
      <alignment horizontal="left" vertical="center" wrapText="1" indent="1"/>
      <protection locked="0"/>
    </xf>
    <xf numFmtId="0" fontId="19" fillId="33" borderId="10" applyFont="1" applyFill="1" applyBorder="1">
      <alignment horizontal="left" vertical="center" wrapText="1" indent="1"/>
    </xf>
    <xf numFmtId="0" fontId="19" fillId="33" borderId="10" applyFont="1" applyFill="1" applyBorder="1">
      <alignment horizontal="center" vertical="center" wrapText="1"/>
    </xf>
  </cellStyleXfs>
  <cellXfs count="1378">
    <xf numFmtId="0" fontId="0" fillId="0" borderId="0" xfId="0" applyFont="1">
      <alignment vertical="top"/>
    </xf>
    <xf numFmtId="0" fontId="1" fillId="2" borderId="0" xfId="1" applyFont="1" applyFill="1">
      <alignment vertical="top"/>
    </xf>
    <xf numFmtId="0" fontId="1" fillId="3" borderId="0" xfId="2" applyFont="1" applyFill="1">
      <alignment vertical="top"/>
    </xf>
    <xf numFmtId="0" fontId="1" fillId="4" borderId="0" xfId="3" applyFont="1" applyFill="1">
      <alignment vertical="top"/>
    </xf>
    <xf numFmtId="0" fontId="1" fillId="5" borderId="0" xfId="4" applyFont="1" applyFill="1">
      <alignment vertical="top"/>
    </xf>
    <xf numFmtId="0" fontId="1" fillId="6" borderId="0" xfId="5" applyFont="1" applyFill="1">
      <alignment vertical="top"/>
    </xf>
    <xf numFmtId="0" fontId="1" fillId="7" borderId="0" xfId="6" applyFont="1" applyFill="1">
      <alignment vertical="top"/>
    </xf>
    <xf numFmtId="0" fontId="1" fillId="8" borderId="0" xfId="7" applyFont="1" applyFill="1">
      <alignment vertical="top"/>
    </xf>
    <xf numFmtId="0" fontId="1" fillId="9" borderId="0" xfId="8" applyFont="1" applyFill="1">
      <alignment vertical="top"/>
    </xf>
    <xf numFmtId="0" fontId="1" fillId="10" borderId="0" xfId="9" applyFont="1" applyFill="1">
      <alignment vertical="top"/>
    </xf>
    <xf numFmtId="0" fontId="1" fillId="11" borderId="0" xfId="10" applyFont="1" applyFill="1">
      <alignment vertical="top"/>
    </xf>
    <xf numFmtId="0" fontId="1" fillId="12" borderId="0" xfId="11" applyFont="1" applyFill="1">
      <alignment vertical="top"/>
    </xf>
    <xf numFmtId="0" fontId="1" fillId="13" borderId="0" xfId="12" applyFont="1" applyFill="1">
      <alignment vertical="top"/>
    </xf>
    <xf numFmtId="0" fontId="2" fillId="14" borderId="0" xfId="13" applyFont="1" applyFill="1">
      <alignment vertical="top"/>
    </xf>
    <xf numFmtId="0" fontId="2" fillId="15" borderId="0" xfId="14" applyFont="1" applyFill="1">
      <alignment vertical="top"/>
    </xf>
    <xf numFmtId="0" fontId="2" fillId="16" borderId="0" xfId="15" applyFont="1" applyFill="1">
      <alignment vertical="top"/>
    </xf>
    <xf numFmtId="0" fontId="2" fillId="17" borderId="0" xfId="16" applyFont="1" applyFill="1">
      <alignment vertical="top"/>
    </xf>
    <xf numFmtId="0" fontId="2" fillId="18" borderId="0" xfId="17" applyFont="1" applyFill="1">
      <alignment vertical="top"/>
    </xf>
    <xf numFmtId="0" fontId="2" fillId="19" borderId="0" xfId="18" applyFont="1" applyFill="1">
      <alignment vertical="top"/>
    </xf>
    <xf numFmtId="0" fontId="2" fillId="20" borderId="0" xfId="19" applyFont="1" applyFill="1">
      <alignment vertical="top"/>
    </xf>
    <xf numFmtId="0" fontId="2" fillId="21" borderId="0" xfId="20" applyFont="1" applyFill="1">
      <alignment vertical="top"/>
    </xf>
    <xf numFmtId="0" fontId="2" fillId="22" borderId="0" xfId="21" applyFont="1" applyFill="1">
      <alignment vertical="top"/>
    </xf>
    <xf numFmtId="0" fontId="2" fillId="23" borderId="0" xfId="22" applyFont="1" applyFill="1">
      <alignment vertical="top"/>
    </xf>
    <xf numFmtId="0" fontId="2" fillId="24" borderId="0" xfId="23" applyFont="1" applyFill="1">
      <alignment vertical="top"/>
    </xf>
    <xf numFmtId="0" fontId="2" fillId="25" borderId="0" xfId="24" applyFont="1" applyFill="1">
      <alignment vertical="top"/>
    </xf>
    <xf numFmtId="0" fontId="3" fillId="26" borderId="0" xfId="25" applyFont="1" applyFill="1">
      <alignment vertical="top"/>
    </xf>
    <xf numFmtId="0" fontId="4" fillId="27" borderId="1" xfId="26" applyFont="1" applyFill="1" applyBorder="1">
      <alignment vertical="top"/>
    </xf>
    <xf numFmtId="0" fontId="5" fillId="28" borderId="2" xfId="27" applyFont="1" applyFill="1" applyBorder="1">
      <alignment vertical="top"/>
    </xf>
    <xf numFmtId="174" fontId="6" fillId="0" borderId="0" xfId="28" applyFont="0" applyNumberFormat="1">
      <alignment vertical="top"/>
    </xf>
    <xf numFmtId="175" fontId="6" fillId="0" borderId="0" xfId="29" applyFont="0" applyNumberFormat="1">
      <alignment vertical="top"/>
    </xf>
    <xf numFmtId="176" fontId="6" fillId="0" borderId="0" xfId="30" applyFont="0" applyNumberFormat="1">
      <alignment vertical="top"/>
    </xf>
    <xf numFmtId="177" fontId="6" fillId="0" borderId="0" xfId="31" applyFont="0" applyNumberFormat="1">
      <alignment vertical="top"/>
    </xf>
    <xf numFmtId="0" fontId="7" fillId="0" borderId="0" xfId="32" applyFont="1">
      <alignment vertical="top"/>
    </xf>
    <xf numFmtId="0" fontId="8" fillId="29" borderId="0" xfId="33" applyFont="1" applyFill="1">
      <alignment vertical="top"/>
    </xf>
    <xf numFmtId="0" fontId="9" fillId="0" borderId="3" xfId="34" applyFont="1" applyBorder="1">
      <alignment vertical="top"/>
    </xf>
    <xf numFmtId="0" fontId="10" fillId="0" borderId="4" xfId="35" applyFont="1" applyBorder="1">
      <alignment vertical="top"/>
    </xf>
    <xf numFmtId="0" fontId="11" fillId="0" borderId="5" xfId="36" applyFont="1" applyBorder="1">
      <alignment vertical="top"/>
    </xf>
    <xf numFmtId="0" fontId="11" fillId="0" borderId="0" xfId="37" applyFont="1">
      <alignment vertical="top"/>
    </xf>
    <xf numFmtId="0" fontId="12" fillId="30" borderId="1" xfId="38" applyFont="1" applyFill="1" applyBorder="1">
      <alignment vertical="top"/>
    </xf>
    <xf numFmtId="0" fontId="13" fillId="0" borderId="6" xfId="39" applyFont="1" applyBorder="1">
      <alignment vertical="top"/>
    </xf>
    <xf numFmtId="0" fontId="14" fillId="31" borderId="0" xfId="40" applyFont="1" applyFill="1">
      <alignment vertical="top"/>
    </xf>
    <xf numFmtId="0" fontId="6" fillId="32" borderId="7" xfId="41" applyFont="0" applyFill="1" applyBorder="1">
      <alignment vertical="top"/>
    </xf>
    <xf numFmtId="0" fontId="15" fillId="27" borderId="8" xfId="42" applyFont="1" applyFill="1" applyBorder="1">
      <alignment vertical="top"/>
    </xf>
    <xf numFmtId="9" fontId="6" fillId="0" borderId="0" xfId="43" applyFont="0" applyNumberFormat="1">
      <alignment vertical="top"/>
    </xf>
    <xf numFmtId="0" fontId="16" fillId="0" borderId="0" xfId="44" applyFont="1">
      <alignment vertical="top"/>
    </xf>
    <xf numFmtId="0" fontId="17" fillId="0" borderId="9" xfId="45" applyFont="1" applyBorder="1">
      <alignment vertical="top"/>
    </xf>
    <xf numFmtId="0" fontId="18" fillId="0" borderId="0" xfId="46" applyFont="1">
      <alignment vertical="top"/>
    </xf>
    <xf numFmtId="178" fontId="19" fillId="33" borderId="10" xfId="47" applyFont="1" applyFill="1" applyBorder="1" applyNumberFormat="1">
      <alignment horizontal="left" vertical="center" wrapText="1" indent="1"/>
      <protection locked="0"/>
    </xf>
    <xf numFmtId="0" fontId="19" fillId="33" borderId="10" xfId="48" applyFont="1" applyFill="1" applyBorder="1">
      <alignment horizontal="left" vertical="center" wrapText="1" indent="1"/>
    </xf>
    <xf numFmtId="0" fontId="19" fillId="33" borderId="10" xfId="49" applyFont="1" applyFill="1" applyBorder="1">
      <alignment horizontal="center" vertical="center" wrapText="1"/>
    </xf>
    <xf numFmtId="49" fontId="19" fillId="0" borderId="11" xfId="0" applyFont="1" applyBorder="1" applyNumberFormat="1">
      <alignment vertical="top" wrapText="1"/>
    </xf>
    <xf numFmtId="49" fontId="20" fillId="0" borderId="0" xfId="0" applyFont="1" applyNumberFormat="1">
      <alignment vertical="center" wrapText="1"/>
    </xf>
    <xf numFmtId="49" fontId="21" fillId="0" borderId="0" xfId="0" applyFont="1" applyNumberFormat="1"/>
    <xf numFmtId="0" fontId="21" fillId="0" borderId="0" xfId="0" applyFont="1"/>
    <xf numFmtId="49" fontId="21" fillId="0" borderId="0" xfId="0" applyFont="1" applyNumberFormat="1">
      <alignment vertical="top"/>
    </xf>
    <xf numFmtId="0" fontId="22" fillId="0" borderId="11" xfId="0" applyFont="1" applyBorder="1">
      <alignment horizontal="left" vertical="center" wrapText="1"/>
    </xf>
    <xf numFmtId="49" fontId="23" fillId="34" borderId="0" xfId="0" applyFont="1" applyFill="1" applyNumberFormat="1">
      <alignment horizontal="center" vertical="center"/>
    </xf>
    <xf numFmtId="49" fontId="21" fillId="35" borderId="0" xfId="0" applyFont="1" applyFill="1" applyNumberFormat="1">
      <alignment vertical="center"/>
    </xf>
    <xf numFmtId="49" fontId="23" fillId="34" borderId="0" xfId="0" applyFont="1" applyFill="1" applyNumberFormat="1">
      <alignment horizontal="center" vertical="top"/>
    </xf>
    <xf numFmtId="0" fontId="21" fillId="35" borderId="0" xfId="0" applyFont="1" applyFill="1">
      <alignment horizontal="right"/>
    </xf>
    <xf numFmtId="0" fontId="21" fillId="35" borderId="0" xfId="0" applyFont="1" applyFill="1">
      <alignment horizontal="center" vertical="center"/>
    </xf>
    <xf numFmtId="49" fontId="21" fillId="30" borderId="0" xfId="0" applyFont="1" applyFill="1" applyNumberFormat="1">
      <alignment vertical="top" wrapText="1"/>
    </xf>
    <xf numFmtId="49" fontId="21" fillId="35" borderId="0" xfId="0" applyFont="1" applyFill="1" applyNumberFormat="1">
      <alignment horizontal="right"/>
    </xf>
    <xf numFmtId="0" fontId="23" fillId="34" borderId="0" xfId="0" applyFont="1" applyFill="1">
      <alignment horizontal="center" vertical="top"/>
    </xf>
    <xf numFmtId="49" fontId="21" fillId="35" borderId="0" xfId="0" applyFont="1" applyFill="1" applyNumberFormat="1">
      <alignment horizontal="right" vertical="center"/>
    </xf>
    <xf numFmtId="0" fontId="21" fillId="36" borderId="0" xfId="0" applyFont="1" applyFill="1">
      <alignment horizontal="right"/>
    </xf>
    <xf numFmtId="0" fontId="21" fillId="30" borderId="0" xfId="0" applyFont="1" applyFill="1">
      <alignment vertical="top" wrapText="1"/>
    </xf>
    <xf numFmtId="49" fontId="24" fillId="34" borderId="10" xfId="0" applyFont="1" applyFill="1" applyBorder="1" applyNumberFormat="1">
      <alignment horizontal="center" vertical="center"/>
    </xf>
    <xf numFmtId="49" fontId="24" fillId="37" borderId="10" xfId="0" applyFont="1" applyFill="1" applyBorder="1" applyNumberFormat="1">
      <alignment horizontal="center" vertical="center"/>
    </xf>
    <xf numFmtId="49" fontId="21" fillId="38" borderId="10" xfId="0" applyFont="1" applyFill="1" applyBorder="1" applyNumberFormat="1">
      <alignment horizontal="center" vertical="center"/>
    </xf>
    <xf numFmtId="49" fontId="21" fillId="39" borderId="10" xfId="0" applyFont="1" applyFill="1" applyBorder="1" applyNumberFormat="1">
      <alignment horizontal="center" vertical="center"/>
    </xf>
    <xf numFmtId="49" fontId="21" fillId="40" borderId="10" xfId="0" applyFont="1" applyFill="1" applyBorder="1" applyNumberFormat="1">
      <alignment horizontal="center" vertical="center"/>
    </xf>
    <xf numFmtId="49" fontId="21" fillId="41" borderId="10" xfId="0" applyFont="1" applyFill="1" applyBorder="1" applyNumberFormat="1">
      <alignment horizontal="center" vertical="center"/>
    </xf>
    <xf numFmtId="49" fontId="21" fillId="42" borderId="10" xfId="0" applyFont="1" applyFill="1" applyBorder="1" applyNumberFormat="1">
      <alignment horizontal="center" vertical="center"/>
    </xf>
    <xf numFmtId="49" fontId="21" fillId="43" borderId="10" xfId="0" applyFont="1" applyFill="1" applyBorder="1" applyNumberFormat="1">
      <alignment horizontal="center" vertical="center"/>
    </xf>
    <xf numFmtId="49" fontId="21" fillId="44" borderId="12" xfId="0" applyFont="1" applyFill="1" applyBorder="1" applyNumberFormat="1">
      <alignment horizontal="center" vertical="center"/>
    </xf>
    <xf numFmtId="49" fontId="21" fillId="35" borderId="10" xfId="0" applyFont="1" applyFill="1" applyBorder="1" applyNumberFormat="1">
      <alignment horizontal="center" vertical="center"/>
    </xf>
    <xf numFmtId="0" fontId="21" fillId="0" borderId="0" xfId="0" applyFont="1">
      <alignment horizontal="right" vertical="center"/>
    </xf>
    <xf numFmtId="0" fontId="21" fillId="45" borderId="10" xfId="0" applyFont="1" applyFill="1" applyBorder="1"/>
    <xf numFmtId="0" fontId="21" fillId="45" borderId="12" xfId="0" applyFont="1" applyFill="1" applyBorder="1"/>
    <xf numFmtId="0" fontId="21" fillId="0" borderId="13" xfId="0" applyFont="1" applyBorder="1"/>
    <xf numFmtId="0" fontId="25" fillId="35" borderId="0" xfId="0" applyFont="1" applyFill="1">
      <alignment horizontal="right"/>
    </xf>
    <xf numFmtId="0" fontId="21" fillId="0" borderId="10" xfId="0" applyFont="1" applyBorder="1"/>
    <xf numFmtId="0" fontId="21" fillId="0" borderId="12" xfId="0" applyFont="1" applyBorder="1"/>
    <xf numFmtId="0" fontId="26" fillId="35" borderId="0" xfId="0" applyFont="1" applyFill="1">
      <alignment horizontal="right"/>
    </xf>
    <xf numFmtId="0" fontId="19" fillId="46" borderId="0" xfId="0" applyFont="1" applyFill="1">
      <alignment vertical="center" wrapText="1"/>
    </xf>
    <xf numFmtId="0" fontId="19" fillId="46" borderId="0" xfId="0" applyFont="1" applyFill="1">
      <alignment horizontal="center" vertical="center" wrapText="1"/>
    </xf>
    <xf numFmtId="0" fontId="20" fillId="46" borderId="0" xfId="0" applyFont="1" applyFill="1">
      <alignment vertical="center" wrapText="1"/>
    </xf>
    <xf numFmtId="0" fontId="20" fillId="46" borderId="0" xfId="0" applyFont="1" applyFill="1">
      <alignment horizontal="center" vertical="center" wrapText="1"/>
    </xf>
    <xf numFmtId="49" fontId="19" fillId="46" borderId="0" xfId="0" applyFont="1" applyFill="1" applyNumberFormat="1">
      <alignment vertical="top"/>
    </xf>
    <xf numFmtId="0" fontId="19" fillId="46" borderId="0" xfId="0" applyFont="1" applyFill="1">
      <alignment horizontal="left" vertical="center" wrapText="1" indent="1"/>
    </xf>
    <xf numFmtId="0" fontId="19" fillId="47" borderId="10" xfId="0" applyFont="1" applyFill="1" applyBorder="1">
      <alignment horizontal="center" vertical="center" wrapText="1"/>
    </xf>
    <xf numFmtId="49" fontId="19" fillId="0" borderId="0" xfId="0" applyFont="1" applyNumberFormat="1">
      <alignment vertical="top"/>
    </xf>
    <xf numFmtId="0" fontId="19" fillId="46" borderId="14" xfId="0" applyFont="1" applyFill="1" applyBorder="1">
      <alignment horizontal="center" vertical="center" wrapText="1"/>
    </xf>
    <xf numFmtId="49" fontId="19" fillId="46" borderId="0" xfId="0" applyFont="1" applyFill="1" applyNumberFormat="1">
      <alignment vertical="center"/>
    </xf>
    <xf numFmtId="49" fontId="19" fillId="0" borderId="10" xfId="0" applyFont="1" applyBorder="1" applyNumberFormat="1">
      <alignment vertical="top"/>
    </xf>
    <xf numFmtId="0" fontId="19" fillId="46" borderId="10" xfId="0" applyFont="1" applyFill="1" applyBorder="1">
      <alignment vertical="center" wrapText="1"/>
    </xf>
    <xf numFmtId="0" fontId="19" fillId="0" borderId="10" xfId="0" applyFont="1" applyBorder="1">
      <alignment vertical="center" wrapText="1"/>
    </xf>
    <xf numFmtId="0" fontId="19" fillId="45" borderId="10" xfId="0" applyFont="1" applyFill="1" applyBorder="1">
      <alignment vertical="center" wrapText="1"/>
    </xf>
    <xf numFmtId="0" fontId="20" fillId="0" borderId="10" xfId="0" applyFont="1" applyBorder="1">
      <alignment vertical="center" wrapText="1"/>
    </xf>
    <xf numFmtId="0" fontId="20" fillId="45" borderId="10" xfId="0" applyFont="1" applyFill="1" applyBorder="1">
      <alignment vertical="center" wrapText="1"/>
    </xf>
    <xf numFmtId="0" fontId="19" fillId="46" borderId="0" xfId="0" applyFont="1" applyFill="1">
      <alignment horizontal="left" vertical="center" wrapText="1"/>
    </xf>
    <xf numFmtId="0" fontId="19" fillId="0" borderId="15" xfId="0" applyFont="1" applyBorder="1">
      <alignment horizontal="center" vertical="center" wrapText="1"/>
    </xf>
    <xf numFmtId="0" fontId="19" fillId="46" borderId="15" xfId="0" applyFont="1" applyFill="1" applyBorder="1">
      <alignment horizontal="center" vertical="center" wrapText="1"/>
    </xf>
    <xf numFmtId="0" fontId="19" fillId="46" borderId="10" xfId="0" applyFont="1" applyFill="1" applyBorder="1">
      <alignment horizontal="center" vertical="center" wrapText="1"/>
    </xf>
    <xf numFmtId="49" fontId="19" fillId="48" borderId="10" xfId="0" applyFont="1" applyFill="1" applyBorder="1" applyNumberFormat="1">
      <alignment horizontal="left" vertical="center" wrapText="1" indent="1"/>
      <protection locked="0"/>
    </xf>
    <xf numFmtId="4" fontId="19" fillId="47" borderId="10" xfId="0" applyFont="1" applyFill="1" applyBorder="1" applyNumberFormat="1">
      <alignment horizontal="right" vertical="center" wrapText="1"/>
    </xf>
    <xf numFmtId="4" fontId="19" fillId="33" borderId="10" xfId="0" applyFont="1" applyFill="1" applyBorder="1" applyNumberFormat="1">
      <alignment horizontal="right" vertical="center" wrapText="1"/>
    </xf>
    <xf numFmtId="49" fontId="19" fillId="33" borderId="10" xfId="0" applyFont="1" applyFill="1" applyBorder="1" applyNumberFormat="1">
      <alignment horizontal="left" vertical="center" wrapText="1" indent="1"/>
    </xf>
    <xf numFmtId="49" fontId="27" fillId="33" borderId="10" xfId="0" applyFont="1" applyFill="1" applyBorder="1" applyNumberFormat="1">
      <alignment horizontal="left" vertical="center" wrapText="1" indent="1"/>
    </xf>
    <xf numFmtId="0" fontId="19" fillId="45" borderId="10" xfId="0" applyFont="1" applyFill="1" applyBorder="1">
      <alignment horizontal="left" vertical="center" wrapText="1" indent="1"/>
    </xf>
    <xf numFmtId="49" fontId="28" fillId="0" borderId="10" xfId="0" applyFont="1" applyBorder="1" applyNumberFormat="1">
      <alignment horizontal="center" vertical="center" wrapText="1"/>
    </xf>
    <xf numFmtId="49" fontId="19" fillId="33" borderId="10" xfId="0" applyFont="1" applyFill="1" applyBorder="1" applyNumberFormat="1">
      <alignment horizontal="center" vertical="center" wrapText="1"/>
    </xf>
    <xf numFmtId="49" fontId="27" fillId="33" borderId="10" xfId="0" applyFont="1" applyFill="1" applyBorder="1" applyNumberFormat="1">
      <alignment horizontal="center" vertical="center" wrapText="1"/>
    </xf>
    <xf numFmtId="3" fontId="19" fillId="48" borderId="10" xfId="0" applyFont="1" applyFill="1" applyBorder="1" applyNumberFormat="1">
      <alignment horizontal="right" vertical="center" wrapText="1"/>
      <protection locked="0"/>
    </xf>
    <xf numFmtId="3" fontId="19" fillId="45" borderId="10" xfId="0" applyFont="1" applyFill="1" applyBorder="1" applyNumberFormat="1">
      <alignment horizontal="right" vertical="center" wrapText="1"/>
    </xf>
    <xf numFmtId="0" fontId="19" fillId="49" borderId="10" xfId="0" applyFont="1" applyFill="1" applyBorder="1">
      <alignment horizontal="center" vertical="center" wrapText="1"/>
      <protection locked="0"/>
    </xf>
    <xf numFmtId="0" fontId="19" fillId="47" borderId="15" xfId="0" applyFont="1" applyFill="1" applyBorder="1">
      <alignment horizontal="center" vertical="center" wrapText="1"/>
    </xf>
    <xf numFmtId="0" fontId="19" fillId="47" borderId="16" xfId="0" applyFont="1" applyFill="1" applyBorder="1">
      <alignment horizontal="center" vertical="center" wrapText="1"/>
    </xf>
    <xf numFmtId="4" fontId="19" fillId="47" borderId="16" xfId="0" applyFont="1" applyFill="1" applyBorder="1" applyNumberFormat="1">
      <alignment horizontal="right" vertical="center" wrapText="1"/>
    </xf>
    <xf numFmtId="3" fontId="19" fillId="47" borderId="16" xfId="0" applyFont="1" applyFill="1" applyBorder="1" applyNumberFormat="1">
      <alignment horizontal="right" vertical="center" wrapText="1"/>
    </xf>
    <xf numFmtId="49" fontId="29" fillId="33" borderId="10" xfId="0" applyFont="1" applyFill="1" applyBorder="1" applyNumberFormat="1">
      <alignment horizontal="center" vertical="center" wrapText="1"/>
    </xf>
    <xf numFmtId="4" fontId="19" fillId="47" borderId="15" xfId="0" applyFont="1" applyFill="1" applyBorder="1" applyNumberFormat="1">
      <alignment horizontal="right" vertical="center" wrapText="1"/>
    </xf>
    <xf numFmtId="3" fontId="19" fillId="47" borderId="15" xfId="0" applyFont="1" applyFill="1" applyBorder="1" applyNumberFormat="1">
      <alignment horizontal="right" vertical="center" wrapText="1"/>
    </xf>
    <xf numFmtId="3" fontId="19" fillId="47" borderId="10" xfId="0" applyFont="1" applyFill="1" applyBorder="1" applyNumberFormat="1">
      <alignment horizontal="right" vertical="center" wrapText="1"/>
    </xf>
    <xf numFmtId="3" fontId="19" fillId="33" borderId="10" xfId="0" applyFont="1" applyFill="1" applyBorder="1" applyNumberFormat="1">
      <alignment horizontal="right" vertical="center" wrapText="1"/>
    </xf>
    <xf numFmtId="49" fontId="29" fillId="33" borderId="10" xfId="0" applyFont="1" applyFill="1" applyBorder="1" applyNumberFormat="1">
      <alignment horizontal="left" vertical="center" wrapText="1" indent="1"/>
    </xf>
    <xf numFmtId="0" fontId="20" fillId="46" borderId="0" xfId="0" applyFont="1" applyFill="1">
      <alignment horizontal="right" vertical="center" wrapText="1"/>
    </xf>
    <xf numFmtId="4" fontId="20" fillId="46" borderId="0" xfId="0" applyFont="1" applyFill="1" applyNumberFormat="1">
      <alignment vertical="center" wrapText="1"/>
    </xf>
    <xf numFmtId="22" fontId="20" fillId="46" borderId="0" xfId="0" applyFont="1" applyFill="1" applyNumberFormat="1">
      <alignment vertical="center"/>
    </xf>
    <xf numFmtId="0" fontId="20" fillId="46" borderId="0" xfId="0" applyFont="1" applyFill="1">
      <alignment vertical="center"/>
    </xf>
    <xf numFmtId="0" fontId="19" fillId="0" borderId="10" xfId="0" applyFont="1" applyBorder="1">
      <alignment horizontal="right" vertical="center" wrapText="1" indent="1"/>
    </xf>
    <xf numFmtId="49" fontId="30" fillId="46" borderId="0" xfId="0" applyFont="1" applyFill="1" applyNumberFormat="1">
      <alignment vertical="center" wrapText="1"/>
    </xf>
    <xf numFmtId="49" fontId="20" fillId="46" borderId="0" xfId="0" applyFont="1" applyFill="1" applyNumberFormat="1">
      <alignment vertical="center" wrapText="1"/>
    </xf>
    <xf numFmtId="49" fontId="20" fillId="0" borderId="17" xfId="0" applyFont="1" applyBorder="1" applyNumberFormat="1">
      <alignment horizontal="center" vertical="center" wrapText="1"/>
    </xf>
    <xf numFmtId="3" fontId="19" fillId="49" borderId="18" xfId="0" applyFont="1" applyFill="1" applyBorder="1" applyNumberFormat="1">
      <alignment horizontal="right" vertical="center" wrapText="1"/>
      <protection locked="0"/>
    </xf>
    <xf numFmtId="3" fontId="19" fillId="49" borderId="10" xfId="0" applyFont="1" applyFill="1" applyBorder="1" applyNumberFormat="1">
      <alignment horizontal="right" vertical="center" wrapText="1"/>
      <protection locked="0"/>
    </xf>
    <xf numFmtId="3" fontId="31" fillId="49" borderId="10" xfId="0" applyFont="1" applyFill="1" applyBorder="1" applyNumberFormat="1">
      <alignment horizontal="right" vertical="center" wrapText="1"/>
      <protection locked="0"/>
    </xf>
    <xf numFmtId="3" fontId="31" fillId="47" borderId="19" xfId="0" applyFont="1" applyFill="1" applyBorder="1" applyNumberFormat="1">
      <alignment horizontal="right" vertical="center" wrapText="1"/>
    </xf>
    <xf numFmtId="49" fontId="19" fillId="0" borderId="0" xfId="0" applyFont="1" applyNumberFormat="1">
      <alignment horizontal="center" vertical="center" wrapText="1"/>
    </xf>
    <xf numFmtId="49" fontId="32" fillId="36" borderId="10" xfId="0" applyFont="1" applyFill="1" applyBorder="1" applyNumberFormat="1">
      <alignment horizontal="center" vertical="center" wrapText="1"/>
    </xf>
    <xf numFmtId="0" fontId="19" fillId="46" borderId="20" xfId="0" applyFont="1" applyFill="1" applyBorder="1">
      <alignment horizontal="center" vertical="center" wrapText="1"/>
    </xf>
    <xf numFmtId="0" fontId="19" fillId="46" borderId="17" xfId="0" applyFont="1" applyFill="1" applyBorder="1">
      <alignment horizontal="center" vertical="center" wrapText="1"/>
    </xf>
    <xf numFmtId="0" fontId="19" fillId="46" borderId="21" xfId="0" applyFont="1" applyFill="1" applyBorder="1">
      <alignment horizontal="center" vertical="center" wrapText="1"/>
    </xf>
    <xf numFmtId="171" fontId="19" fillId="47" borderId="10" xfId="0" applyFont="1" applyFill="1" applyBorder="1" applyNumberFormat="1">
      <alignment horizontal="right" vertical="center" wrapText="1"/>
    </xf>
    <xf numFmtId="49" fontId="32" fillId="34" borderId="22" xfId="0" applyFont="1" applyFill="1" applyBorder="1" applyNumberFormat="1">
      <alignment horizontal="left" vertical="center" indent="1"/>
    </xf>
    <xf numFmtId="171" fontId="19" fillId="33" borderId="10" xfId="0" applyFont="1" applyFill="1" applyBorder="1" applyNumberFormat="1">
      <alignment horizontal="right" vertical="center" wrapText="1"/>
    </xf>
    <xf numFmtId="171" fontId="19" fillId="49" borderId="10" xfId="0" applyFont="1" applyFill="1" applyBorder="1" applyNumberFormat="1">
      <alignment horizontal="right" vertical="center" wrapText="1"/>
      <protection locked="0"/>
    </xf>
    <xf numFmtId="4" fontId="19" fillId="49" borderId="10" xfId="0" applyFont="1" applyFill="1" applyBorder="1" applyNumberFormat="1">
      <alignment horizontal="right" vertical="center" wrapText="1"/>
      <protection locked="0"/>
    </xf>
    <xf numFmtId="49" fontId="32" fillId="37" borderId="22" xfId="0" applyFont="1" applyFill="1" applyBorder="1" applyNumberFormat="1">
      <alignment horizontal="left" vertical="center" indent="1"/>
    </xf>
    <xf numFmtId="49" fontId="19" fillId="40" borderId="22" xfId="0" applyFont="1" applyFill="1" applyBorder="1" applyNumberFormat="1">
      <alignment horizontal="left" vertical="center" indent="1"/>
    </xf>
    <xf numFmtId="49" fontId="32" fillId="50" borderId="22" xfId="0" applyFont="1" applyFill="1" applyBorder="1" applyNumberFormat="1">
      <alignment horizontal="left" vertical="center" indent="1"/>
    </xf>
    <xf numFmtId="49" fontId="32" fillId="51" borderId="22" xfId="0" applyFont="1" applyFill="1" applyBorder="1" applyNumberFormat="1">
      <alignment horizontal="left" vertical="center" indent="1"/>
    </xf>
    <xf numFmtId="49" fontId="20" fillId="39" borderId="0" xfId="0" applyFont="1" applyFill="1" applyNumberFormat="1">
      <alignment horizontal="center" vertical="center" wrapText="1"/>
    </xf>
    <xf numFmtId="49" fontId="30" fillId="46" borderId="0" xfId="0" applyFont="1" applyFill="1" applyNumberFormat="1">
      <alignment horizontal="left" vertical="center" wrapText="1"/>
    </xf>
    <xf numFmtId="49" fontId="20" fillId="46" borderId="0" xfId="0" applyFont="1" applyFill="1" applyNumberFormat="1">
      <alignment horizontal="center" vertical="center" wrapText="1"/>
    </xf>
    <xf numFmtId="49" fontId="33" fillId="46" borderId="0" xfId="0" applyFont="1" applyFill="1" applyNumberFormat="1">
      <alignment vertical="center" wrapText="1"/>
    </xf>
    <xf numFmtId="49" fontId="19" fillId="46" borderId="0" xfId="0" applyFont="1" applyFill="1" applyNumberFormat="1">
      <alignment vertical="center" wrapText="1"/>
    </xf>
    <xf numFmtId="49" fontId="19" fillId="0" borderId="22" xfId="0" applyFont="1" applyBorder="1" applyNumberFormat="1">
      <alignment vertical="top"/>
    </xf>
    <xf numFmtId="49" fontId="19" fillId="46" borderId="22" xfId="0" applyFont="1" applyFill="1" applyBorder="1" applyNumberFormat="1">
      <alignment horizontal="center" vertical="center" wrapText="1"/>
    </xf>
    <xf numFmtId="49" fontId="19" fillId="46" borderId="0" xfId="0" applyFont="1" applyFill="1" applyNumberFormat="1">
      <alignment horizontal="center" vertical="center" wrapText="1"/>
    </xf>
    <xf numFmtId="49" fontId="30" fillId="46" borderId="14" xfId="0" applyFont="1" applyFill="1" applyBorder="1" applyNumberFormat="1">
      <alignment vertical="center" wrapText="1"/>
    </xf>
    <xf numFmtId="0" fontId="20" fillId="36" borderId="0" xfId="0" applyFont="1" applyFill="1">
      <alignment horizontal="center" vertical="center" wrapText="1"/>
    </xf>
    <xf numFmtId="49" fontId="20" fillId="36" borderId="0" xfId="0" applyFont="1" applyFill="1" applyNumberFormat="1">
      <alignment vertical="top"/>
    </xf>
    <xf numFmtId="0" fontId="20" fillId="36" borderId="22" xfId="0" applyFont="1" applyFill="1" applyBorder="1">
      <alignment horizontal="center" vertical="center" wrapText="1"/>
    </xf>
    <xf numFmtId="2" fontId="34" fillId="0" borderId="14" xfId="0" applyFont="1" applyBorder="1" applyNumberFormat="1">
      <alignment horizontal="center" vertical="center"/>
    </xf>
    <xf numFmtId="49" fontId="19" fillId="45" borderId="0" xfId="0" applyFont="1" applyFill="1" applyNumberFormat="1">
      <alignment vertical="top" wrapText="1"/>
    </xf>
    <xf numFmtId="49" fontId="19" fillId="45" borderId="0" xfId="0" applyFont="1" applyFill="1" applyNumberFormat="1">
      <alignment vertical="top"/>
    </xf>
    <xf numFmtId="0" fontId="19" fillId="45" borderId="10" xfId="0" applyFont="1" applyFill="1" applyBorder="1">
      <alignment horizontal="center" vertical="center" wrapText="1"/>
    </xf>
    <xf numFmtId="49" fontId="20" fillId="0" borderId="15" xfId="0" applyFont="1" applyBorder="1" applyNumberFormat="1">
      <alignment vertical="center" wrapText="1"/>
    </xf>
    <xf numFmtId="49" fontId="19" fillId="52" borderId="11" xfId="0" applyFont="1" applyFill="1" applyBorder="1" applyNumberFormat="1" quotePrefix="1">
      <alignment vertical="center" wrapText="1"/>
    </xf>
    <xf numFmtId="49" fontId="19" fillId="52" borderId="0" xfId="0" applyFont="1" applyFill="1" applyNumberFormat="1" quotePrefix="1">
      <alignment vertical="center" wrapText="1"/>
    </xf>
    <xf numFmtId="49" fontId="19" fillId="0" borderId="16" xfId="0" applyFont="1" applyBorder="1" applyNumberFormat="1">
      <alignment vertical="top"/>
    </xf>
    <xf numFmtId="49" fontId="19" fillId="52" borderId="14" xfId="0" applyFont="1" applyFill="1" applyBorder="1" applyNumberFormat="1" quotePrefix="1">
      <alignment vertical="center" wrapText="1"/>
    </xf>
    <xf numFmtId="0" fontId="19" fillId="45" borderId="12" xfId="0" applyFont="1" applyFill="1" applyBorder="1">
      <alignment horizontal="left" vertical="center" wrapText="1"/>
    </xf>
    <xf numFmtId="0" fontId="19" fillId="45" borderId="23" xfId="0" applyFont="1" applyFill="1" applyBorder="1">
      <alignment horizontal="left" vertical="center" wrapText="1"/>
    </xf>
    <xf numFmtId="49" fontId="35" fillId="45" borderId="12" xfId="0" applyFont="1" applyFill="1" applyBorder="1" applyNumberFormat="1">
      <alignment horizontal="center" vertical="center" wrapText="1"/>
    </xf>
    <xf numFmtId="171" fontId="19" fillId="45" borderId="22" xfId="0" applyFont="1" applyFill="1" applyBorder="1" applyNumberFormat="1">
      <alignment horizontal="left" vertical="center" wrapText="1"/>
    </xf>
    <xf numFmtId="49" fontId="19" fillId="45" borderId="22" xfId="0" applyFont="1" applyFill="1" applyBorder="1" applyNumberFormat="1">
      <alignment horizontal="left" vertical="center" wrapText="1"/>
    </xf>
    <xf numFmtId="49" fontId="19" fillId="45" borderId="24" xfId="0" applyFont="1" applyFill="1" applyBorder="1" applyNumberFormat="1">
      <alignment horizontal="left" vertical="center" wrapText="1"/>
    </xf>
    <xf numFmtId="49" fontId="19" fillId="0" borderId="14" xfId="0" applyFont="1" applyBorder="1" applyNumberFormat="1">
      <alignment vertical="top"/>
    </xf>
    <xf numFmtId="0" fontId="34" fillId="53" borderId="25" xfId="0" applyFont="1" applyFill="1" applyBorder="1">
      <alignment horizontal="left" vertical="center" indent="1"/>
    </xf>
    <xf numFmtId="0" fontId="34" fillId="53" borderId="22" xfId="0" applyFont="1" applyFill="1" applyBorder="1">
      <alignment horizontal="left" vertical="center" indent="1"/>
    </xf>
    <xf numFmtId="49" fontId="20" fillId="53" borderId="22" xfId="0" applyFont="1" applyFill="1" applyBorder="1" applyNumberFormat="1">
      <alignment horizontal="left" vertical="center" indent="1"/>
    </xf>
    <xf numFmtId="0" fontId="34" fillId="53" borderId="23" xfId="0" applyFont="1" applyFill="1" applyBorder="1">
      <alignment horizontal="left" vertical="center" indent="1"/>
    </xf>
    <xf numFmtId="0" fontId="34" fillId="53" borderId="26" xfId="0" applyFont="1" applyFill="1" applyBorder="1">
      <alignment horizontal="left" vertical="center" indent="1"/>
    </xf>
    <xf numFmtId="0" fontId="34" fillId="53" borderId="20" xfId="0" applyFont="1" applyFill="1" applyBorder="1">
      <alignment horizontal="left" vertical="center" indent="1"/>
    </xf>
    <xf numFmtId="0" fontId="34" fillId="53" borderId="17" xfId="0" applyFont="1" applyFill="1" applyBorder="1">
      <alignment horizontal="left" vertical="center" indent="1"/>
    </xf>
    <xf numFmtId="0" fontId="20" fillId="53" borderId="17" xfId="0" applyFont="1" applyFill="1" applyBorder="1">
      <alignment horizontal="left" vertical="center" indent="1"/>
    </xf>
    <xf numFmtId="0" fontId="34" fillId="54" borderId="23" xfId="0" applyFont="1" applyFill="1" applyBorder="1">
      <alignment horizontal="left" vertical="center" indent="1"/>
    </xf>
    <xf numFmtId="49" fontId="19" fillId="0" borderId="25" xfId="0" applyFont="1" applyBorder="1" applyNumberFormat="1">
      <alignment horizontal="center" vertical="center" wrapText="1"/>
    </xf>
    <xf numFmtId="49" fontId="19" fillId="0" borderId="22" xfId="0" applyFont="1" applyBorder="1" applyNumberFormat="1">
      <alignment horizontal="center" vertical="center" wrapText="1"/>
    </xf>
    <xf numFmtId="49" fontId="19" fillId="52" borderId="25" xfId="0" applyFont="1" applyFill="1" applyBorder="1" applyNumberFormat="1" quotePrefix="1">
      <alignment vertical="center" wrapText="1"/>
    </xf>
    <xf numFmtId="49" fontId="19" fillId="52" borderId="22" xfId="0" applyFont="1" applyFill="1" applyBorder="1" applyNumberFormat="1" quotePrefix="1">
      <alignment vertical="center" wrapText="1"/>
    </xf>
    <xf numFmtId="171" fontId="19" fillId="52" borderId="22" xfId="0" applyFont="1" applyFill="1" applyBorder="1" applyNumberFormat="1" quotePrefix="1">
      <alignment vertical="center" wrapText="1"/>
    </xf>
    <xf numFmtId="49" fontId="19" fillId="52" borderId="24" xfId="0" applyFont="1" applyFill="1" applyBorder="1" applyNumberFormat="1" quotePrefix="1">
      <alignment vertical="center" wrapText="1"/>
    </xf>
    <xf numFmtId="0" fontId="19" fillId="45" borderId="25" xfId="0" applyFont="1" applyFill="1" applyBorder="1">
      <alignment horizontal="left" vertical="center" wrapText="1"/>
    </xf>
    <xf numFmtId="0" fontId="19" fillId="45" borderId="22" xfId="0" applyFont="1" applyFill="1" applyBorder="1">
      <alignment horizontal="left" vertical="center" wrapText="1"/>
    </xf>
    <xf numFmtId="49" fontId="35" fillId="45" borderId="25" xfId="0" applyFont="1" applyFill="1" applyBorder="1" applyNumberFormat="1">
      <alignment horizontal="center" vertical="center" wrapText="1"/>
    </xf>
    <xf numFmtId="0" fontId="20" fillId="53" borderId="22" xfId="0" applyFont="1" applyFill="1" applyBorder="1">
      <alignment horizontal="left" vertical="center" indent="1"/>
    </xf>
    <xf numFmtId="0" fontId="34" fillId="53" borderId="11" xfId="0" applyFont="1" applyFill="1" applyBorder="1">
      <alignment horizontal="left" vertical="center" indent="1"/>
    </xf>
    <xf numFmtId="0" fontId="34" fillId="53" borderId="0" xfId="0" applyFont="1" applyFill="1">
      <alignment horizontal="left" vertical="center" indent="1"/>
    </xf>
    <xf numFmtId="0" fontId="20" fillId="53" borderId="0" xfId="0" applyFont="1" applyFill="1">
      <alignment horizontal="left" vertical="center" indent="1"/>
    </xf>
    <xf numFmtId="0" fontId="19" fillId="45" borderId="10" xfId="0" applyFont="1" applyFill="1" applyBorder="1">
      <alignment horizontal="left" vertical="center" wrapText="1"/>
    </xf>
    <xf numFmtId="49" fontId="35" fillId="45" borderId="10" xfId="0" applyFont="1" applyFill="1" applyBorder="1" applyNumberFormat="1">
      <alignment horizontal="center" vertical="center" wrapText="1"/>
    </xf>
    <xf numFmtId="49" fontId="20" fillId="53" borderId="0" xfId="0" applyFont="1" applyFill="1" applyNumberFormat="1">
      <alignment horizontal="left" vertical="center" indent="1"/>
    </xf>
    <xf numFmtId="49" fontId="19" fillId="52" borderId="12" xfId="0" applyFont="1" applyFill="1" applyBorder="1" applyNumberFormat="1" quotePrefix="1">
      <alignment vertical="center" wrapText="1"/>
    </xf>
    <xf numFmtId="49" fontId="19" fillId="52" borderId="23" xfId="0" applyFont="1" applyFill="1" applyBorder="1" applyNumberFormat="1" quotePrefix="1">
      <alignment vertical="center" wrapText="1"/>
    </xf>
    <xf numFmtId="171" fontId="19" fillId="52" borderId="23" xfId="0" applyFont="1" applyFill="1" applyBorder="1" applyNumberFormat="1" quotePrefix="1">
      <alignment vertical="center" wrapText="1"/>
    </xf>
    <xf numFmtId="49" fontId="19" fillId="0" borderId="13" xfId="0" applyFont="1" applyBorder="1" applyNumberFormat="1">
      <alignment vertical="top"/>
    </xf>
    <xf numFmtId="49" fontId="19" fillId="52" borderId="26" xfId="0" applyFont="1" applyFill="1" applyBorder="1" applyNumberFormat="1" quotePrefix="1">
      <alignment vertical="center" wrapText="1"/>
    </xf>
    <xf numFmtId="171" fontId="19" fillId="52" borderId="10" xfId="0" applyFont="1" applyFill="1" applyBorder="1" applyNumberFormat="1" quotePrefix="1">
      <alignment vertical="center" wrapText="1"/>
    </xf>
    <xf numFmtId="49" fontId="19" fillId="46" borderId="0" xfId="0" applyFont="1" applyFill="1" applyNumberFormat="1">
      <alignment horizontal="left" vertical="center" wrapText="1"/>
    </xf>
    <xf numFmtId="49" fontId="19" fillId="0" borderId="17" xfId="0" applyFont="1" applyBorder="1" applyNumberFormat="1">
      <alignment vertical="top"/>
    </xf>
    <xf numFmtId="49" fontId="19" fillId="45" borderId="12" xfId="0" applyFont="1" applyFill="1" applyBorder="1" applyNumberFormat="1">
      <alignment vertical="top"/>
    </xf>
    <xf numFmtId="49" fontId="19" fillId="45" borderId="10" xfId="0" applyFont="1" applyFill="1" applyBorder="1" applyNumberFormat="1">
      <alignment vertical="top"/>
    </xf>
    <xf numFmtId="49" fontId="19" fillId="46" borderId="10" xfId="0" applyFont="1" applyFill="1" applyBorder="1" applyNumberFormat="1">
      <alignment horizontal="center" vertical="center" wrapText="1"/>
    </xf>
    <xf numFmtId="0" fontId="19" fillId="46" borderId="26" xfId="0" applyFont="1" applyFill="1" applyBorder="1">
      <alignment horizontal="center" vertical="center" wrapText="1"/>
    </xf>
    <xf numFmtId="49" fontId="20" fillId="46" borderId="10" xfId="0" applyFont="1" applyFill="1" applyBorder="1" applyNumberFormat="1">
      <alignment vertical="center" wrapText="1"/>
    </xf>
    <xf numFmtId="49" fontId="20" fillId="46" borderId="12" xfId="0" applyFont="1" applyFill="1" applyBorder="1" applyNumberFormat="1">
      <alignment vertical="center" wrapText="1"/>
    </xf>
    <xf numFmtId="49" fontId="19" fillId="45" borderId="23" xfId="0" applyFont="1" applyFill="1" applyBorder="1" applyNumberFormat="1">
      <alignment vertical="top"/>
    </xf>
    <xf numFmtId="49" fontId="20" fillId="0" borderId="24" xfId="0" applyFont="1" applyBorder="1" applyNumberFormat="1">
      <alignment vertical="center" wrapText="1"/>
    </xf>
    <xf numFmtId="49" fontId="19" fillId="0" borderId="11" xfId="0" applyFont="1" applyBorder="1" applyNumberFormat="1">
      <alignment vertical="top"/>
    </xf>
    <xf numFmtId="0" fontId="20" fillId="53" borderId="17" xfId="0" applyFont="1" applyFill="1" applyBorder="1">
      <alignment horizontal="center" vertical="center"/>
    </xf>
    <xf numFmtId="0" fontId="20" fillId="53" borderId="12" xfId="0" applyFont="1" applyFill="1" applyBorder="1">
      <alignment horizontal="center" vertical="center"/>
    </xf>
    <xf numFmtId="0" fontId="20" fillId="53" borderId="23" xfId="0" applyFont="1" applyFill="1" applyBorder="1">
      <alignment horizontal="center" vertical="center"/>
    </xf>
    <xf numFmtId="49" fontId="34" fillId="0" borderId="0" xfId="0" applyFont="1" applyNumberFormat="1">
      <alignment horizontal="left" vertical="center"/>
    </xf>
    <xf numFmtId="49" fontId="34" fillId="0" borderId="0" xfId="0" applyFont="1" applyNumberFormat="1">
      <alignment horizontal="left" vertical="center" indent="1"/>
    </xf>
    <xf numFmtId="49" fontId="36" fillId="46" borderId="0" xfId="0" applyFont="1" applyFill="1" applyNumberFormat="1">
      <alignment horizontal="center" vertical="center" wrapText="1"/>
    </xf>
    <xf numFmtId="171" fontId="36" fillId="38" borderId="10" xfId="0" applyFont="1" applyFill="1" applyBorder="1" applyNumberFormat="1">
      <alignment horizontal="center" vertical="center"/>
    </xf>
    <xf numFmtId="49" fontId="19" fillId="46" borderId="23" xfId="0" applyFont="1" applyFill="1" applyBorder="1" applyNumberFormat="1">
      <alignment vertical="center" wrapText="1"/>
    </xf>
    <xf numFmtId="49" fontId="20" fillId="36" borderId="0" xfId="0" applyFont="1" applyFill="1" applyNumberFormat="1">
      <alignment horizontal="center" vertical="center" wrapText="1"/>
    </xf>
    <xf numFmtId="0" fontId="32" fillId="36" borderId="0" xfId="0" applyFont="1" applyFill="1">
      <alignment horizontal="center" vertical="center" wrapText="1"/>
    </xf>
    <xf numFmtId="0" fontId="32" fillId="36" borderId="22" xfId="0" applyFont="1" applyFill="1" applyBorder="1">
      <alignment horizontal="center" vertical="center" wrapText="1"/>
    </xf>
    <xf numFmtId="49" fontId="32" fillId="36" borderId="0" xfId="0" applyFont="1" applyFill="1" applyNumberFormat="1">
      <alignment vertical="center" wrapText="1"/>
    </xf>
    <xf numFmtId="49" fontId="32" fillId="36" borderId="0" xfId="0" applyFont="1" applyFill="1" applyNumberFormat="1">
      <alignment vertical="top"/>
    </xf>
    <xf numFmtId="49" fontId="32" fillId="36" borderId="0" xfId="0" applyFont="1" applyFill="1" applyNumberFormat="1">
      <alignment horizontal="center" vertical="center" wrapText="1"/>
    </xf>
    <xf numFmtId="49" fontId="20" fillId="36" borderId="0" xfId="0" applyFont="1" applyFill="1" applyNumberFormat="1">
      <alignment vertical="center" wrapText="1"/>
    </xf>
    <xf numFmtId="49" fontId="19" fillId="46" borderId="26" xfId="0" applyFont="1" applyFill="1" applyBorder="1" applyNumberFormat="1">
      <alignment horizontal="center" vertical="center" wrapText="1"/>
    </xf>
    <xf numFmtId="0" fontId="19" fillId="30" borderId="10" xfId="0" applyFont="1" applyFill="1" applyBorder="1">
      <alignment horizontal="center" vertical="center" wrapText="1"/>
    </xf>
    <xf numFmtId="49" fontId="20" fillId="45" borderId="10" xfId="0" applyFont="1" applyFill="1" applyBorder="1" applyNumberFormat="1">
      <alignment vertical="center" wrapText="1"/>
    </xf>
    <xf numFmtId="49" fontId="20" fillId="0" borderId="10" xfId="0" applyFont="1" applyBorder="1" applyNumberFormat="1">
      <alignment vertical="center" wrapText="1"/>
    </xf>
    <xf numFmtId="49" fontId="20" fillId="45" borderId="12" xfId="0" applyFont="1" applyFill="1" applyBorder="1" applyNumberFormat="1">
      <alignment vertical="center" wrapText="1"/>
    </xf>
    <xf numFmtId="0" fontId="19" fillId="46" borderId="12" xfId="0" applyFont="1" applyFill="1" applyBorder="1">
      <alignment horizontal="center" vertical="center" wrapText="1"/>
    </xf>
    <xf numFmtId="49" fontId="19" fillId="45" borderId="10" xfId="0" applyFont="1" applyFill="1" applyBorder="1" applyNumberFormat="1">
      <alignment vertical="center" wrapText="1"/>
    </xf>
    <xf numFmtId="49" fontId="19" fillId="45" borderId="26" xfId="0" applyFont="1" applyFill="1" applyBorder="1" applyNumberFormat="1">
      <alignment vertical="center" wrapText="1"/>
    </xf>
    <xf numFmtId="49" fontId="19" fillId="45" borderId="26" xfId="0" applyFont="1" applyFill="1" applyBorder="1" applyNumberFormat="1">
      <alignment vertical="top"/>
    </xf>
    <xf numFmtId="171" fontId="19" fillId="52" borderId="0" xfId="0" applyFont="1" applyFill="1" applyNumberFormat="1" quotePrefix="1">
      <alignment horizontal="right" vertical="center" wrapText="1"/>
    </xf>
    <xf numFmtId="49" fontId="19" fillId="52" borderId="0" xfId="0" applyFont="1" applyFill="1" applyNumberFormat="1" quotePrefix="1">
      <alignment horizontal="right" vertical="center" wrapText="1"/>
    </xf>
    <xf numFmtId="171" fontId="19" fillId="52" borderId="0" xfId="0" applyFont="1" applyFill="1" applyNumberFormat="1" quotePrefix="1">
      <alignment vertical="center" wrapText="1"/>
    </xf>
    <xf numFmtId="171" fontId="19" fillId="52" borderId="14" xfId="0" applyFont="1" applyFill="1" applyBorder="1" applyNumberFormat="1" quotePrefix="1">
      <alignment vertical="center" wrapText="1"/>
    </xf>
    <xf numFmtId="49" fontId="20" fillId="0" borderId="16" xfId="0" applyFont="1" applyBorder="1" applyNumberFormat="1">
      <alignment vertical="center" wrapText="1"/>
    </xf>
    <xf numFmtId="171" fontId="19" fillId="52" borderId="11" xfId="0" applyFont="1" applyFill="1" applyBorder="1" applyNumberFormat="1" quotePrefix="1">
      <alignment horizontal="right" vertical="center" wrapText="1"/>
    </xf>
    <xf numFmtId="171" fontId="34" fillId="33" borderId="10" xfId="0" applyFont="1" applyFill="1" applyBorder="1" applyNumberFormat="1">
      <alignment horizontal="right" vertical="center" wrapText="1"/>
    </xf>
    <xf numFmtId="171" fontId="19" fillId="52" borderId="14" xfId="0" applyFont="1" applyFill="1" applyBorder="1" applyNumberFormat="1" quotePrefix="1">
      <alignment horizontal="right" vertical="center" wrapText="1"/>
    </xf>
    <xf numFmtId="171" fontId="19" fillId="52" borderId="22" xfId="0" applyFont="1" applyFill="1" applyBorder="1" applyNumberFormat="1" quotePrefix="1">
      <alignment horizontal="right" vertical="center" wrapText="1"/>
    </xf>
    <xf numFmtId="171" fontId="19" fillId="52" borderId="24" xfId="0" applyFont="1" applyFill="1" applyBorder="1" applyNumberFormat="1" quotePrefix="1">
      <alignment horizontal="right" vertical="center" wrapText="1"/>
    </xf>
    <xf numFmtId="0" fontId="34" fillId="53" borderId="23" xfId="0" applyFont="1" applyFill="1" applyBorder="1">
      <alignment horizontal="right" vertical="center" indent="1"/>
    </xf>
    <xf numFmtId="0" fontId="20" fillId="0" borderId="15" xfId="0" applyFont="1" applyBorder="1">
      <alignment vertical="center" wrapText="1"/>
    </xf>
    <xf numFmtId="0" fontId="34" fillId="53" borderId="12" xfId="0" applyFont="1" applyFill="1" applyBorder="1">
      <alignment horizontal="right" vertical="center" indent="1"/>
    </xf>
    <xf numFmtId="0" fontId="34" fillId="53" borderId="26" xfId="0" applyFont="1" applyFill="1" applyBorder="1">
      <alignment horizontal="right" vertical="center" indent="1"/>
    </xf>
    <xf numFmtId="49" fontId="35" fillId="45" borderId="23" xfId="0" applyFont="1" applyFill="1" applyBorder="1" applyNumberFormat="1">
      <alignment horizontal="center" vertical="center" wrapText="1"/>
    </xf>
    <xf numFmtId="4" fontId="37" fillId="47" borderId="10" xfId="0" applyFont="1" applyFill="1" applyBorder="1" applyNumberFormat="1">
      <alignment horizontal="right" vertical="center" wrapText="1"/>
    </xf>
    <xf numFmtId="0" fontId="19" fillId="45" borderId="22" xfId="0" applyFont="1" applyFill="1" applyBorder="1">
      <alignment horizontal="right" vertical="center" wrapText="1"/>
    </xf>
    <xf numFmtId="171" fontId="19" fillId="47" borderId="25" xfId="0" applyFont="1" applyFill="1" applyBorder="1" applyNumberFormat="1">
      <alignment horizontal="right" vertical="center" wrapText="1"/>
    </xf>
    <xf numFmtId="171" fontId="19" fillId="45" borderId="22" xfId="0" applyFont="1" applyFill="1" applyBorder="1" applyNumberFormat="1">
      <alignment horizontal="right" vertical="center" wrapText="1"/>
    </xf>
    <xf numFmtId="171" fontId="19" fillId="45" borderId="25" xfId="0" applyFont="1" applyFill="1" applyBorder="1" applyNumberFormat="1">
      <alignment horizontal="right" vertical="center" wrapText="1"/>
    </xf>
    <xf numFmtId="171" fontId="19" fillId="0" borderId="25" xfId="0" applyFont="1" applyBorder="1" applyNumberFormat="1">
      <alignment horizontal="right" vertical="center" wrapText="1"/>
    </xf>
    <xf numFmtId="171" fontId="34" fillId="47" borderId="25" xfId="0" applyFont="1" applyFill="1" applyBorder="1" applyNumberFormat="1" quotePrefix="1">
      <alignment horizontal="right" vertical="center" wrapText="1"/>
    </xf>
    <xf numFmtId="171" fontId="19" fillId="45" borderId="24" xfId="0" applyFont="1" applyFill="1" applyBorder="1" applyNumberFormat="1">
      <alignment horizontal="left" vertical="center" wrapText="1"/>
    </xf>
    <xf numFmtId="0" fontId="19" fillId="45" borderId="25" xfId="0" applyFont="1" applyFill="1" applyBorder="1">
      <alignment horizontal="right" vertical="center" wrapText="1"/>
    </xf>
    <xf numFmtId="171" fontId="19" fillId="45" borderId="15" xfId="0" applyFont="1" applyFill="1" applyBorder="1" applyNumberFormat="1">
      <alignment horizontal="right" vertical="center" wrapText="1"/>
    </xf>
    <xf numFmtId="171" fontId="19" fillId="49" borderId="25" xfId="0" applyFont="1" applyFill="1" applyBorder="1" applyNumberFormat="1">
      <alignment horizontal="right" vertical="center" wrapText="1"/>
      <protection locked="0"/>
    </xf>
    <xf numFmtId="3" fontId="19" fillId="49" borderId="25" xfId="0" applyFont="1" applyFill="1" applyBorder="1" applyNumberFormat="1">
      <alignment horizontal="right" vertical="center" wrapText="1"/>
      <protection locked="0"/>
    </xf>
    <xf numFmtId="3" fontId="19" fillId="47" borderId="25" xfId="0" applyFont="1" applyFill="1" applyBorder="1" applyNumberFormat="1">
      <alignment horizontal="right" vertical="center" wrapText="1"/>
    </xf>
    <xf numFmtId="171" fontId="19" fillId="47" borderId="15" xfId="0" applyFont="1" applyFill="1" applyBorder="1" applyNumberFormat="1">
      <alignment horizontal="right" vertical="center" wrapText="1"/>
    </xf>
    <xf numFmtId="171" fontId="19" fillId="47" borderId="10" xfId="0" applyFont="1" applyFill="1" applyBorder="1" applyNumberFormat="1">
      <alignment horizontal="right" vertical="center"/>
    </xf>
    <xf numFmtId="49" fontId="19" fillId="52" borderId="22" xfId="0" applyFont="1" applyFill="1" applyBorder="1" applyNumberFormat="1" quotePrefix="1">
      <alignment horizontal="right" vertical="center" wrapText="1"/>
    </xf>
    <xf numFmtId="171" fontId="19" fillId="52" borderId="24" xfId="0" applyFont="1" applyFill="1" applyBorder="1" applyNumberFormat="1" quotePrefix="1">
      <alignment vertical="center" wrapText="1"/>
    </xf>
    <xf numFmtId="171" fontId="19" fillId="52" borderId="25" xfId="0" applyFont="1" applyFill="1" applyBorder="1" applyNumberFormat="1" quotePrefix="1">
      <alignment horizontal="right" vertical="center" wrapText="1"/>
    </xf>
    <xf numFmtId="171" fontId="19" fillId="45" borderId="10" xfId="0" applyFont="1" applyFill="1" applyBorder="1" applyNumberFormat="1">
      <alignment horizontal="right" vertical="center"/>
    </xf>
    <xf numFmtId="49" fontId="19" fillId="0" borderId="25" xfId="0" applyFont="1" applyBorder="1" applyNumberFormat="1">
      <alignment vertical="top"/>
    </xf>
    <xf numFmtId="0" fontId="34" fillId="53" borderId="17" xfId="0" applyFont="1" applyFill="1" applyBorder="1">
      <alignment horizontal="right" vertical="center" indent="1"/>
    </xf>
    <xf numFmtId="0" fontId="34" fillId="53" borderId="20" xfId="0" applyFont="1" applyFill="1" applyBorder="1">
      <alignment horizontal="right" vertical="center" indent="1"/>
    </xf>
    <xf numFmtId="0" fontId="34" fillId="53" borderId="21" xfId="0" applyFont="1" applyFill="1" applyBorder="1">
      <alignment horizontal="right" vertical="center" indent="1"/>
    </xf>
    <xf numFmtId="4" fontId="37" fillId="45" borderId="10" xfId="0" applyFont="1" applyFill="1" applyBorder="1" applyNumberFormat="1">
      <alignment horizontal="right" vertical="center" wrapText="1"/>
    </xf>
    <xf numFmtId="172" fontId="37" fillId="45" borderId="10" xfId="0" applyFont="1" applyFill="1" applyBorder="1" applyNumberFormat="1">
      <alignment horizontal="right" vertical="center" wrapText="1"/>
    </xf>
    <xf numFmtId="171" fontId="38" fillId="47" borderId="10" xfId="0" applyFont="1" applyFill="1" applyBorder="1" applyNumberFormat="1">
      <alignment horizontal="right" vertical="center"/>
    </xf>
    <xf numFmtId="3" fontId="38" fillId="47" borderId="10" xfId="0" applyFont="1" applyFill="1" applyBorder="1" applyNumberFormat="1">
      <alignment horizontal="right" vertical="center"/>
    </xf>
    <xf numFmtId="0" fontId="34" fillId="53" borderId="22" xfId="0" applyFont="1" applyFill="1" applyBorder="1">
      <alignment horizontal="right" vertical="center" indent="1"/>
    </xf>
    <xf numFmtId="172" fontId="37" fillId="47" borderId="10" xfId="0" applyFont="1" applyFill="1" applyBorder="1" applyNumberFormat="1">
      <alignment horizontal="right" vertical="center" wrapText="1"/>
    </xf>
    <xf numFmtId="0" fontId="34" fillId="53" borderId="25" xfId="0" applyFont="1" applyFill="1" applyBorder="1">
      <alignment horizontal="right" vertical="center" indent="1"/>
    </xf>
    <xf numFmtId="0" fontId="34" fillId="53" borderId="24" xfId="0" applyFont="1" applyFill="1" applyBorder="1">
      <alignment horizontal="right" vertical="center" indent="1"/>
    </xf>
    <xf numFmtId="171" fontId="19" fillId="45" borderId="24" xfId="0" applyFont="1" applyFill="1" applyBorder="1" applyNumberFormat="1">
      <alignment horizontal="right" vertical="center" wrapText="1"/>
    </xf>
    <xf numFmtId="171" fontId="19" fillId="47" borderId="12" xfId="0" applyFont="1" applyFill="1" applyBorder="1" applyNumberFormat="1">
      <alignment horizontal="right" vertical="center" wrapText="1"/>
    </xf>
    <xf numFmtId="0" fontId="34" fillId="53" borderId="24" xfId="0" applyFont="1" applyFill="1" applyBorder="1">
      <alignment horizontal="left" vertical="center" indent="1"/>
    </xf>
    <xf numFmtId="171" fontId="19" fillId="33" borderId="25" xfId="0" applyFont="1" applyFill="1" applyBorder="1" applyNumberFormat="1">
      <alignment horizontal="right" vertical="center" wrapText="1"/>
    </xf>
    <xf numFmtId="171" fontId="30" fillId="47" borderId="10" xfId="0" applyFont="1" applyFill="1" applyBorder="1" applyNumberFormat="1">
      <alignment horizontal="right" vertical="center" wrapText="1"/>
    </xf>
    <xf numFmtId="171" fontId="30" fillId="33" borderId="10" xfId="0" applyFont="1" applyFill="1" applyBorder="1" applyNumberFormat="1">
      <alignment horizontal="right" vertical="center" wrapText="1"/>
    </xf>
    <xf numFmtId="171" fontId="30" fillId="47" borderId="25" xfId="0" applyFont="1" applyFill="1" applyBorder="1" applyNumberFormat="1">
      <alignment horizontal="right" vertical="center" wrapText="1"/>
    </xf>
    <xf numFmtId="0" fontId="34" fillId="53" borderId="21" xfId="0" applyFont="1" applyFill="1" applyBorder="1">
      <alignment horizontal="left" vertical="center" indent="1"/>
    </xf>
    <xf numFmtId="171" fontId="19" fillId="52" borderId="23" xfId="0" applyFont="1" applyFill="1" applyBorder="1" applyNumberFormat="1" quotePrefix="1">
      <alignment horizontal="right" vertical="center" wrapText="1"/>
    </xf>
    <xf numFmtId="49" fontId="19" fillId="52" borderId="23" xfId="0" applyFont="1" applyFill="1" applyBorder="1" applyNumberFormat="1" quotePrefix="1">
      <alignment horizontal="right" vertical="center" wrapText="1"/>
    </xf>
    <xf numFmtId="171" fontId="19" fillId="52" borderId="26" xfId="0" applyFont="1" applyFill="1" applyBorder="1" applyNumberFormat="1" quotePrefix="1">
      <alignment vertical="center" wrapText="1"/>
    </xf>
    <xf numFmtId="171" fontId="19" fillId="52" borderId="12" xfId="0" applyFont="1" applyFill="1" applyBorder="1" applyNumberFormat="1" quotePrefix="1">
      <alignment horizontal="right" vertical="center" wrapText="1"/>
    </xf>
    <xf numFmtId="171" fontId="19" fillId="52" borderId="26" xfId="0" applyFont="1" applyFill="1" applyBorder="1" applyNumberFormat="1" quotePrefix="1">
      <alignment horizontal="right" vertical="center" wrapText="1"/>
    </xf>
    <xf numFmtId="49" fontId="39" fillId="44" borderId="0" xfId="0" applyFont="1" applyFill="1" applyNumberFormat="1">
      <alignment horizontal="left" vertical="center" wrapText="1"/>
    </xf>
    <xf numFmtId="49" fontId="20" fillId="55" borderId="0" xfId="0" applyFont="1" applyFill="1" applyNumberFormat="1">
      <alignment horizontal="center" vertical="center" wrapText="1"/>
    </xf>
    <xf numFmtId="49" fontId="20" fillId="35" borderId="0" xfId="0" applyFont="1" applyFill="1" applyNumberFormat="1">
      <alignment horizontal="center" vertical="center" wrapText="1"/>
    </xf>
    <xf numFmtId="49" fontId="20" fillId="47" borderId="0" xfId="0" applyFont="1" applyFill="1" applyNumberFormat="1">
      <alignment horizontal="center" vertical="center" wrapText="1"/>
    </xf>
    <xf numFmtId="49" fontId="20" fillId="38" borderId="0" xfId="0" applyFont="1" applyFill="1" applyNumberFormat="1">
      <alignment horizontal="center" vertical="center" wrapText="1"/>
    </xf>
    <xf numFmtId="171" fontId="36" fillId="46" borderId="0" xfId="0" applyFont="1" applyFill="1" applyNumberFormat="1">
      <alignment horizontal="center" vertical="center"/>
    </xf>
    <xf numFmtId="171" fontId="19" fillId="52" borderId="16" xfId="0" applyFont="1" applyFill="1" applyBorder="1" applyNumberFormat="1" quotePrefix="1">
      <alignment horizontal="right" vertical="center" wrapText="1"/>
    </xf>
    <xf numFmtId="0" fontId="34" fillId="53" borderId="10" xfId="0" applyFont="1" applyFill="1" applyBorder="1">
      <alignment horizontal="right" vertical="center" indent="1"/>
    </xf>
    <xf numFmtId="0" fontId="19" fillId="45" borderId="10" xfId="0" applyFont="1" applyFill="1" applyBorder="1">
      <alignment horizontal="right" vertical="center" wrapText="1"/>
    </xf>
    <xf numFmtId="171" fontId="19" fillId="52" borderId="15" xfId="0" applyFont="1" applyFill="1" applyBorder="1" applyNumberFormat="1" quotePrefix="1">
      <alignment horizontal="right" vertical="center" wrapText="1"/>
    </xf>
    <xf numFmtId="0" fontId="34" fillId="53" borderId="13" xfId="0" applyFont="1" applyFill="1" applyBorder="1">
      <alignment horizontal="right" vertical="center" indent="1"/>
    </xf>
    <xf numFmtId="0" fontId="34" fillId="53" borderId="15" xfId="0" applyFont="1" applyFill="1" applyBorder="1">
      <alignment horizontal="right" vertical="center" indent="1"/>
    </xf>
    <xf numFmtId="171" fontId="19" fillId="45" borderId="10" xfId="0" applyFont="1" applyFill="1" applyBorder="1" applyNumberFormat="1">
      <alignment horizontal="right" vertical="center" wrapText="1"/>
    </xf>
    <xf numFmtId="171" fontId="30" fillId="45" borderId="10" xfId="0" applyFont="1" applyFill="1" applyBorder="1" applyNumberFormat="1">
      <alignment horizontal="right" vertical="center" wrapText="1"/>
    </xf>
    <xf numFmtId="171" fontId="19" fillId="52" borderId="10" xfId="0" applyFont="1" applyFill="1" applyBorder="1" applyNumberFormat="1" quotePrefix="1">
      <alignment horizontal="right" vertical="center" wrapText="1"/>
    </xf>
    <xf numFmtId="49" fontId="34" fillId="0" borderId="14" xfId="0" applyFont="1" applyBorder="1" applyNumberFormat="1">
      <alignment horizontal="center" vertical="center"/>
    </xf>
    <xf numFmtId="49" fontId="19" fillId="45" borderId="25" xfId="0" applyFont="1" applyFill="1" applyBorder="1" applyNumberFormat="1">
      <alignment horizontal="left" vertical="center" wrapText="1"/>
    </xf>
    <xf numFmtId="49" fontId="19" fillId="45" borderId="23" xfId="0" applyFont="1" applyFill="1" applyBorder="1" applyNumberFormat="1">
      <alignment horizontal="left" vertical="center" wrapText="1"/>
    </xf>
    <xf numFmtId="49" fontId="20" fillId="56" borderId="0" xfId="0" applyFont="1" applyFill="1" applyNumberFormat="1">
      <alignment horizontal="left" vertical="center"/>
    </xf>
    <xf numFmtId="0" fontId="34" fillId="53" borderId="12" xfId="0" applyFont="1" applyFill="1" applyBorder="1">
      <alignment horizontal="left" vertical="center" indent="1"/>
    </xf>
    <xf numFmtId="49" fontId="19" fillId="0" borderId="27" xfId="0" applyFont="1" applyBorder="1" applyNumberFormat="1">
      <alignment horizontal="center" vertical="center" wrapText="1"/>
    </xf>
    <xf numFmtId="49" fontId="19" fillId="0" borderId="12" xfId="0" applyFont="1" applyBorder="1" applyNumberFormat="1">
      <alignment horizontal="center" vertical="center" wrapText="1"/>
    </xf>
    <xf numFmtId="0" fontId="19" fillId="0" borderId="10" xfId="0" applyFont="1" applyBorder="1">
      <alignment horizontal="center" vertical="center" wrapText="1"/>
    </xf>
    <xf numFmtId="0" fontId="19" fillId="0" borderId="10" xfId="0" applyFont="1" applyBorder="1">
      <alignment vertical="top"/>
    </xf>
    <xf numFmtId="0" fontId="19" fillId="0" borderId="10" xfId="0" applyFont="1" applyBorder="1">
      <alignment horizontal="left" vertical="center"/>
    </xf>
    <xf numFmtId="0" fontId="19" fillId="0" borderId="10" xfId="0" applyFont="1" applyBorder="1">
      <alignment horizontal="center" vertical="center"/>
    </xf>
    <xf numFmtId="4" fontId="19" fillId="47" borderId="10" xfId="0" applyFont="1" applyFill="1" applyBorder="1" applyNumberFormat="1">
      <alignment horizontal="right" vertical="center"/>
    </xf>
    <xf numFmtId="3" fontId="19" fillId="45" borderId="10" xfId="0" applyFont="1" applyFill="1" applyBorder="1" applyNumberFormat="1">
      <alignment horizontal="center" vertical="center" wrapText="1"/>
    </xf>
    <xf numFmtId="0" fontId="34" fillId="54" borderId="17" xfId="0" applyFont="1" applyFill="1" applyBorder="1">
      <alignment horizontal="left" vertical="center" indent="1"/>
    </xf>
    <xf numFmtId="0" fontId="19" fillId="45" borderId="26" xfId="0" applyFont="1" applyFill="1" applyBorder="1">
      <alignment horizontal="left" vertical="center" wrapText="1"/>
    </xf>
    <xf numFmtId="0" fontId="34" fillId="53" borderId="16" xfId="0" applyFont="1" applyFill="1" applyBorder="1">
      <alignment horizontal="left" vertical="center" indent="1"/>
    </xf>
    <xf numFmtId="49" fontId="19" fillId="52" borderId="10" xfId="0" applyFont="1" applyFill="1" applyBorder="1" applyNumberFormat="1" quotePrefix="1">
      <alignment vertical="center" wrapText="1"/>
    </xf>
    <xf numFmtId="49" fontId="19" fillId="0" borderId="10" xfId="0" applyFont="1" applyBorder="1" applyNumberFormat="1">
      <alignment vertical="center" wrapText="1"/>
    </xf>
    <xf numFmtId="49" fontId="31" fillId="0" borderId="10" xfId="0" applyFont="1" applyBorder="1" applyNumberFormat="1">
      <alignment horizontal="center" vertical="center" wrapText="1"/>
    </xf>
    <xf numFmtId="49" fontId="19" fillId="0" borderId="12" xfId="0" applyFont="1" applyBorder="1" applyNumberFormat="1">
      <alignment vertical="center" wrapText="1"/>
    </xf>
    <xf numFmtId="49" fontId="19" fillId="0" borderId="26" xfId="0" applyFont="1" applyBorder="1" applyNumberFormat="1">
      <alignment vertical="center" wrapText="1"/>
    </xf>
    <xf numFmtId="49" fontId="19" fillId="0" borderId="10" xfId="0" applyFont="1" applyBorder="1" applyNumberFormat="1">
      <alignment horizontal="center" vertical="center" wrapText="1"/>
    </xf>
    <xf numFmtId="0" fontId="34" fillId="47" borderId="10" xfId="0" applyFont="1" applyFill="1" applyBorder="1">
      <alignment horizontal="center" vertical="center" wrapText="1"/>
    </xf>
    <xf numFmtId="0" fontId="19" fillId="47" borderId="10" xfId="0" applyFont="1" applyFill="1" applyBorder="1">
      <alignment horizontal="right" vertical="center" wrapText="1"/>
    </xf>
    <xf numFmtId="49" fontId="31" fillId="0" borderId="25" xfId="0" applyFont="1" applyBorder="1" applyNumberFormat="1">
      <alignment horizontal="center" vertical="center" wrapText="1"/>
    </xf>
    <xf numFmtId="49" fontId="31" fillId="0" borderId="24" xfId="0" applyFont="1" applyBorder="1" applyNumberFormat="1">
      <alignment horizontal="center" vertical="center" wrapText="1"/>
    </xf>
    <xf numFmtId="0" fontId="19" fillId="47" borderId="10" xfId="0" applyFont="1" applyFill="1" applyBorder="1">
      <alignment horizontal="right" vertical="center"/>
    </xf>
    <xf numFmtId="0" fontId="31" fillId="45" borderId="10" xfId="0" applyFont="1" applyFill="1" applyBorder="1">
      <alignment horizontal="center" vertical="center" wrapText="1"/>
    </xf>
    <xf numFmtId="0" fontId="35" fillId="45" borderId="10" xfId="0" applyFont="1" applyFill="1" applyBorder="1">
      <alignment horizontal="center" vertical="center" wrapText="1"/>
    </xf>
    <xf numFmtId="172" fontId="19" fillId="47" borderId="10" xfId="0" applyFont="1" applyFill="1" applyBorder="1" applyNumberFormat="1">
      <alignment horizontal="right" vertical="center" wrapText="1"/>
    </xf>
    <xf numFmtId="0" fontId="34" fillId="45" borderId="10" xfId="0" applyFont="1" applyFill="1" applyBorder="1">
      <alignment horizontal="left" vertical="center" indent="1"/>
    </xf>
    <xf numFmtId="49" fontId="19" fillId="45" borderId="10" xfId="0" applyFont="1" applyFill="1" applyBorder="1" applyNumberFormat="1">
      <alignment horizontal="center" vertical="center" wrapText="1"/>
    </xf>
    <xf numFmtId="49" fontId="19" fillId="45" borderId="10" xfId="0" applyFont="1" applyFill="1" applyBorder="1" applyNumberFormat="1">
      <alignment horizontal="left" vertical="center" wrapText="1"/>
    </xf>
    <xf numFmtId="49" fontId="31" fillId="0" borderId="12" xfId="0" applyFont="1" applyBorder="1" applyNumberFormat="1">
      <alignment horizontal="center" vertical="center" wrapText="1"/>
    </xf>
    <xf numFmtId="49" fontId="31" fillId="0" borderId="26" xfId="0" applyFont="1" applyBorder="1" applyNumberFormat="1">
      <alignment horizontal="center" vertical="center" wrapText="1"/>
    </xf>
    <xf numFmtId="0" fontId="20" fillId="56" borderId="0" xfId="0" applyFont="1" applyFill="1">
      <alignment horizontal="left" vertical="center"/>
    </xf>
    <xf numFmtId="0" fontId="19" fillId="0" borderId="10" xfId="0" applyFont="1" applyBorder="1">
      <alignment horizontal="left" vertical="center" wrapText="1" indent="1"/>
    </xf>
    <xf numFmtId="0" fontId="19" fillId="45" borderId="10" xfId="0" applyFont="1" applyFill="1" applyBorder="1">
      <alignment horizontal="center" vertical="center"/>
    </xf>
    <xf numFmtId="0" fontId="20" fillId="45" borderId="10" xfId="0" applyFont="1" applyFill="1" applyBorder="1">
      <alignment horizontal="center" vertical="center" wrapText="1"/>
    </xf>
    <xf numFmtId="49" fontId="34" fillId="0" borderId="10" xfId="0" applyFont="1" applyBorder="1" applyNumberFormat="1">
      <alignment horizontal="left" vertical="center" wrapText="1"/>
    </xf>
    <xf numFmtId="0" fontId="19" fillId="45" borderId="10" xfId="0" applyFont="1" applyFill="1" applyBorder="1">
      <alignment horizontal="right" vertical="center"/>
    </xf>
    <xf numFmtId="172" fontId="19" fillId="45" borderId="10" xfId="0" applyFont="1" applyFill="1" applyBorder="1" applyNumberFormat="1">
      <alignment horizontal="right" vertical="center"/>
    </xf>
    <xf numFmtId="3" fontId="19" fillId="45" borderId="10" xfId="0" applyFont="1" applyFill="1" applyBorder="1" applyNumberFormat="1">
      <alignment horizontal="right" vertical="center"/>
    </xf>
    <xf numFmtId="171" fontId="19" fillId="49" borderId="10" xfId="0" applyFont="1" applyFill="1" applyBorder="1" applyNumberFormat="1">
      <alignment horizontal="right" vertical="center"/>
      <protection locked="0"/>
    </xf>
    <xf numFmtId="171" fontId="34" fillId="47" borderId="10" xfId="0" applyFont="1" applyFill="1" applyBorder="1" applyNumberFormat="1">
      <alignment horizontal="right" vertical="center" wrapText="1"/>
    </xf>
    <xf numFmtId="49" fontId="19" fillId="45" borderId="10" xfId="0" applyFont="1" applyFill="1" applyBorder="1" applyNumberFormat="1">
      <alignment horizontal="right" vertical="center"/>
    </xf>
    <xf numFmtId="0" fontId="20" fillId="45" borderId="10" xfId="0" applyFont="1" applyFill="1" applyBorder="1">
      <alignment vertical="center"/>
    </xf>
    <xf numFmtId="0" fontId="19" fillId="35" borderId="10" xfId="0" applyFont="1" applyFill="1" applyBorder="1">
      <alignment vertical="center"/>
    </xf>
    <xf numFmtId="49" fontId="40" fillId="0" borderId="10" xfId="0" applyFont="1" applyBorder="1" applyNumberFormat="1">
      <alignment horizontal="left" vertical="center" wrapText="1"/>
    </xf>
    <xf numFmtId="172" fontId="19" fillId="47" borderId="10" xfId="0" applyFont="1" applyFill="1" applyBorder="1" applyNumberFormat="1">
      <alignment horizontal="right" vertical="center"/>
    </xf>
    <xf numFmtId="3" fontId="19" fillId="49" borderId="10" xfId="0" applyFont="1" applyFill="1" applyBorder="1" applyNumberFormat="1">
      <alignment horizontal="right" vertical="center"/>
      <protection locked="0"/>
    </xf>
    <xf numFmtId="171" fontId="40" fillId="47" borderId="10" xfId="0" applyFont="1" applyFill="1" applyBorder="1" applyNumberFormat="1">
      <alignment horizontal="right" vertical="center" wrapText="1"/>
    </xf>
    <xf numFmtId="3" fontId="19" fillId="47" borderId="10" xfId="0" applyFont="1" applyFill="1" applyBorder="1" applyNumberFormat="1">
      <alignment horizontal="right" vertical="center"/>
    </xf>
    <xf numFmtId="0" fontId="19" fillId="0" borderId="10" xfId="0" applyFont="1" applyBorder="1">
      <alignment horizontal="right" vertical="center" wrapText="1"/>
    </xf>
    <xf numFmtId="0" fontId="19" fillId="0" borderId="10" xfId="0" applyFont="1" applyBorder="1">
      <alignment horizontal="left" vertical="center" wrapText="1"/>
    </xf>
    <xf numFmtId="4" fontId="19" fillId="45" borderId="10" xfId="0" applyFont="1" applyFill="1" applyBorder="1" applyNumberFormat="1">
      <alignment horizontal="right" vertical="center"/>
    </xf>
    <xf numFmtId="0" fontId="19" fillId="45" borderId="10" xfId="0" applyFont="1" applyFill="1" applyBorder="1">
      <alignment vertical="center"/>
    </xf>
    <xf numFmtId="0" fontId="31" fillId="45" borderId="10" xfId="0" applyFont="1" applyFill="1" applyBorder="1">
      <alignment horizontal="left" vertical="center" wrapText="1"/>
    </xf>
    <xf numFmtId="0" fontId="19" fillId="47" borderId="10" xfId="0" applyFont="1" applyFill="1" applyBorder="1">
      <alignment horizontal="center" vertical="center"/>
    </xf>
    <xf numFmtId="0" fontId="19" fillId="45" borderId="12" xfId="0" applyFont="1" applyFill="1" applyBorder="1">
      <alignment horizontal="center" vertical="center"/>
    </xf>
    <xf numFmtId="49" fontId="19" fillId="0" borderId="10" xfId="0" applyFont="1" applyBorder="1" applyNumberFormat="1">
      <alignment horizontal="right" vertical="center"/>
    </xf>
    <xf numFmtId="171" fontId="19" fillId="57" borderId="10" xfId="0" applyFont="1" applyFill="1" applyBorder="1" applyNumberFormat="1">
      <alignment horizontal="right" vertical="center"/>
      <protection locked="0"/>
    </xf>
    <xf numFmtId="0" fontId="20" fillId="45" borderId="10" xfId="0" applyFont="1" applyFill="1" applyBorder="1">
      <alignment horizontal="center" vertical="center"/>
    </xf>
    <xf numFmtId="171" fontId="19" fillId="39" borderId="10" xfId="0" applyFont="1" applyFill="1" applyBorder="1" applyNumberFormat="1">
      <alignment horizontal="right" vertical="center"/>
      <protection locked="0"/>
    </xf>
    <xf numFmtId="171" fontId="34" fillId="45" borderId="10" xfId="0" applyFont="1" applyFill="1" applyBorder="1" applyNumberFormat="1">
      <alignment horizontal="right" vertical="center" wrapText="1"/>
    </xf>
    <xf numFmtId="49" fontId="19" fillId="47" borderId="10" xfId="0" applyFont="1" applyFill="1" applyBorder="1" applyNumberFormat="1">
      <alignment horizontal="left" vertical="center" wrapText="1"/>
    </xf>
    <xf numFmtId="0" fontId="19" fillId="47" borderId="10" xfId="0" applyFont="1" applyFill="1" applyBorder="1">
      <alignment horizontal="left" vertical="center" wrapText="1"/>
    </xf>
    <xf numFmtId="0" fontId="21" fillId="0" borderId="0" xfId="0" applyFont="1">
      <alignment vertical="top"/>
    </xf>
    <xf numFmtId="49" fontId="19" fillId="52" borderId="0" xfId="0" applyFont="1" applyFill="1" applyNumberFormat="1">
      <alignment vertical="center" wrapText="1"/>
    </xf>
    <xf numFmtId="49" fontId="19" fillId="43" borderId="10" xfId="0" applyFont="1" applyFill="1" applyBorder="1" applyNumberFormat="1">
      <alignment horizontal="center" vertical="center"/>
    </xf>
    <xf numFmtId="49" fontId="19" fillId="38" borderId="22" xfId="0" applyFont="1" applyFill="1" applyBorder="1" applyNumberFormat="1">
      <alignment horizontal="left" vertical="center" indent="1"/>
    </xf>
    <xf numFmtId="49" fontId="19" fillId="39" borderId="22" xfId="0" applyFont="1" applyFill="1" applyBorder="1" applyNumberFormat="1">
      <alignment horizontal="left" vertical="center" indent="1"/>
    </xf>
    <xf numFmtId="49" fontId="19" fillId="41" borderId="22" xfId="0" applyFont="1" applyFill="1" applyBorder="1" applyNumberFormat="1">
      <alignment horizontal="left" vertical="center" indent="1"/>
    </xf>
    <xf numFmtId="49" fontId="19" fillId="42" borderId="22" xfId="0" applyFont="1" applyFill="1" applyBorder="1" applyNumberFormat="1">
      <alignment horizontal="left" vertical="center" indent="1"/>
    </xf>
    <xf numFmtId="49" fontId="19" fillId="43" borderId="22" xfId="0" applyFont="1" applyFill="1" applyBorder="1" applyNumberFormat="1">
      <alignment horizontal="left" vertical="center" indent="1"/>
    </xf>
    <xf numFmtId="49" fontId="19" fillId="44" borderId="22" xfId="0" applyFont="1" applyFill="1" applyBorder="1" applyNumberFormat="1">
      <alignment horizontal="left" vertical="center" indent="1"/>
    </xf>
    <xf numFmtId="0" fontId="19" fillId="0" borderId="23" xfId="0" applyFont="1" applyBorder="1">
      <alignment horizontal="left" vertical="center" indent="1"/>
    </xf>
    <xf numFmtId="0" fontId="19" fillId="0" borderId="23" xfId="0" applyFont="1" applyBorder="1">
      <alignment vertical="center" wrapText="1"/>
    </xf>
    <xf numFmtId="3" fontId="34" fillId="33" borderId="10" xfId="0" applyFont="1" applyFill="1" applyBorder="1" applyNumberFormat="1">
      <alignment horizontal="center" vertical="center" wrapText="1"/>
    </xf>
    <xf numFmtId="49" fontId="30" fillId="46" borderId="0" xfId="0" applyFont="1" applyFill="1" applyNumberFormat="1">
      <alignment vertical="center"/>
    </xf>
    <xf numFmtId="0" fontId="41" fillId="45" borderId="15" xfId="0" applyFont="1" applyFill="1" applyBorder="1">
      <alignment horizontal="right" vertical="center" wrapText="1"/>
    </xf>
    <xf numFmtId="0" fontId="19" fillId="45" borderId="25" xfId="0" applyFont="1" applyFill="1" applyBorder="1">
      <alignment horizontal="center" vertical="center" wrapText="1"/>
    </xf>
    <xf numFmtId="171" fontId="41" fillId="45" borderId="15" xfId="0" applyFont="1" applyFill="1" applyBorder="1" applyNumberFormat="1">
      <alignment horizontal="right" vertical="center" wrapText="1"/>
    </xf>
    <xf numFmtId="0" fontId="41" fillId="46" borderId="10" xfId="0" applyFont="1" applyFill="1" applyBorder="1">
      <alignment horizontal="center" vertical="center" wrapText="1"/>
    </xf>
    <xf numFmtId="0" fontId="41" fillId="45" borderId="10" xfId="0" applyFont="1" applyFill="1" applyBorder="1">
      <alignment horizontal="center" vertical="center" wrapText="1"/>
    </xf>
    <xf numFmtId="0" fontId="41" fillId="45" borderId="25" xfId="0" applyFont="1" applyFill="1" applyBorder="1">
      <alignment horizontal="right" vertical="center" wrapText="1"/>
    </xf>
    <xf numFmtId="0" fontId="41" fillId="45" borderId="22" xfId="0" applyFont="1" applyFill="1" applyBorder="1">
      <alignment horizontal="right" vertical="center" wrapText="1"/>
    </xf>
    <xf numFmtId="0" fontId="41" fillId="45" borderId="24" xfId="0" applyFont="1" applyFill="1" applyBorder="1">
      <alignment horizontal="right" vertical="center" wrapText="1"/>
    </xf>
    <xf numFmtId="171" fontId="41" fillId="45" borderId="25" xfId="0" applyFont="1" applyFill="1" applyBorder="1" applyNumberFormat="1">
      <alignment horizontal="right" vertical="center" wrapText="1"/>
    </xf>
    <xf numFmtId="171" fontId="41" fillId="45" borderId="22" xfId="0" applyFont="1" applyFill="1" applyBorder="1" applyNumberFormat="1">
      <alignment horizontal="right" vertical="center" wrapText="1"/>
    </xf>
    <xf numFmtId="171" fontId="41" fillId="45" borderId="10" xfId="0" applyFont="1" applyFill="1" applyBorder="1" applyNumberFormat="1">
      <alignment horizontal="right" vertical="center" wrapText="1"/>
    </xf>
    <xf numFmtId="171" fontId="41" fillId="45" borderId="12" xfId="0" applyFont="1" applyFill="1" applyBorder="1" applyNumberFormat="1">
      <alignment horizontal="right" vertical="center" wrapText="1"/>
    </xf>
    <xf numFmtId="171" fontId="41" fillId="47" borderId="10" xfId="0" applyFont="1" applyFill="1" applyBorder="1" applyNumberFormat="1">
      <alignment horizontal="right" vertical="center" wrapText="1"/>
    </xf>
    <xf numFmtId="171" fontId="41" fillId="47" borderId="12" xfId="0" applyFont="1" applyFill="1" applyBorder="1" applyNumberFormat="1">
      <alignment horizontal="right" vertical="center" wrapText="1"/>
    </xf>
    <xf numFmtId="171" fontId="41" fillId="45" borderId="24" xfId="0" applyFont="1" applyFill="1" applyBorder="1" applyNumberFormat="1">
      <alignment horizontal="right" vertical="center" wrapText="1"/>
    </xf>
    <xf numFmtId="0" fontId="19" fillId="45" borderId="15" xfId="0" applyFont="1" applyFill="1" applyBorder="1">
      <alignment horizontal="center" vertical="center" wrapText="1"/>
    </xf>
    <xf numFmtId="49" fontId="32" fillId="0" borderId="0" xfId="0" applyFont="1" applyNumberFormat="1">
      <alignment horizontal="center" vertical="center"/>
    </xf>
    <xf numFmtId="49" fontId="19" fillId="45" borderId="11" xfId="0" applyFont="1" applyFill="1" applyBorder="1" applyNumberFormat="1">
      <alignment vertical="center" wrapText="1"/>
    </xf>
    <xf numFmtId="49" fontId="19" fillId="45" borderId="10" xfId="0" applyFont="1" applyFill="1" applyBorder="1" applyNumberFormat="1">
      <alignment horizontal="center" vertical="center"/>
    </xf>
    <xf numFmtId="0" fontId="19" fillId="30" borderId="10" xfId="0" applyFont="1" applyFill="1" applyBorder="1">
      <alignment horizontal="center" vertical="center"/>
    </xf>
    <xf numFmtId="49" fontId="19" fillId="33" borderId="10" xfId="0" applyFont="1" applyFill="1" applyBorder="1" applyNumberFormat="1">
      <alignment horizontal="center" vertical="center"/>
    </xf>
    <xf numFmtId="0" fontId="41" fillId="45" borderId="10" xfId="0" applyFont="1" applyFill="1" applyBorder="1">
      <alignment horizontal="right" vertical="center"/>
    </xf>
    <xf numFmtId="0" fontId="41" fillId="45" borderId="12" xfId="0" applyFont="1" applyFill="1" applyBorder="1">
      <alignment horizontal="right" vertical="center"/>
    </xf>
    <xf numFmtId="0" fontId="41" fillId="45" borderId="26" xfId="0" applyFont="1" applyFill="1" applyBorder="1">
      <alignment horizontal="right" vertical="center"/>
    </xf>
    <xf numFmtId="49" fontId="41" fillId="0" borderId="10" xfId="0" applyFont="1" applyBorder="1" applyNumberFormat="1">
      <alignment horizontal="center" vertical="center" wrapText="1"/>
    </xf>
    <xf numFmtId="49" fontId="41" fillId="45" borderId="10" xfId="0" applyFont="1" applyFill="1" applyBorder="1" applyNumberFormat="1">
      <alignment horizontal="center" vertical="center" wrapText="1"/>
    </xf>
    <xf numFmtId="171" fontId="41" fillId="0" borderId="15" xfId="0" applyFont="1" applyBorder="1" applyNumberFormat="1">
      <alignment horizontal="center" vertical="center" wrapText="1"/>
    </xf>
    <xf numFmtId="49" fontId="41" fillId="45" borderId="12" xfId="0" applyFont="1" applyFill="1" applyBorder="1" applyNumberFormat="1">
      <alignment vertical="center" wrapText="1"/>
    </xf>
    <xf numFmtId="49" fontId="19" fillId="0" borderId="18" xfId="0" applyFont="1" applyBorder="1" applyNumberFormat="1">
      <alignment horizontal="right" vertical="center" wrapText="1" indent="1"/>
    </xf>
    <xf numFmtId="49" fontId="19" fillId="0" borderId="10" xfId="0" applyFont="1" applyBorder="1" applyNumberFormat="1">
      <alignment horizontal="right" vertical="center" wrapText="1" indent="1"/>
    </xf>
    <xf numFmtId="49" fontId="31" fillId="0" borderId="10" xfId="0" applyFont="1" applyBorder="1" applyNumberFormat="1">
      <alignment horizontal="right" vertical="center" wrapText="1" indent="1"/>
    </xf>
    <xf numFmtId="49" fontId="31" fillId="0" borderId="19" xfId="0" applyFont="1" applyBorder="1" applyNumberFormat="1">
      <alignment horizontal="right" vertical="center" wrapText="1" indent="1"/>
    </xf>
    <xf numFmtId="49" fontId="19" fillId="48" borderId="26" xfId="0" applyFont="1" applyFill="1" applyBorder="1" applyNumberFormat="1">
      <alignment horizontal="left" vertical="center" wrapText="1" indent="1"/>
      <protection locked="0"/>
    </xf>
    <xf numFmtId="0" fontId="34" fillId="0" borderId="0" xfId="0" applyFont="1">
      <alignment horizontal="center" vertical="center"/>
    </xf>
    <xf numFmtId="49" fontId="42" fillId="52" borderId="10" xfId="0" applyFont="1" applyFill="1" applyBorder="1" applyNumberFormat="1">
      <alignment horizontal="center" vertical="center" wrapText="1"/>
    </xf>
    <xf numFmtId="49" fontId="42" fillId="52" borderId="16" xfId="0" applyFont="1" applyFill="1" applyBorder="1" applyNumberFormat="1">
      <alignment horizontal="center" vertical="center" wrapText="1"/>
    </xf>
    <xf numFmtId="0" fontId="21" fillId="0" borderId="0" xfId="0" applyFont="1">
      <alignment vertical="center" wrapText="1"/>
    </xf>
    <xf numFmtId="0" fontId="21" fillId="0" borderId="0" xfId="0" applyFont="1">
      <alignment vertical="center"/>
    </xf>
    <xf numFmtId="0" fontId="21" fillId="56" borderId="0" xfId="0" applyFont="1" applyFill="1">
      <alignment vertical="center" wrapText="1"/>
    </xf>
    <xf numFmtId="0" fontId="21" fillId="33" borderId="0" xfId="0" applyFont="1" applyFill="1">
      <alignment vertical="center" wrapText="1"/>
    </xf>
    <xf numFmtId="0" fontId="19" fillId="46" borderId="14" xfId="0" applyFont="1" applyFill="1" applyBorder="1">
      <alignment horizontal="right" vertical="center" wrapText="1" indent="1"/>
    </xf>
    <xf numFmtId="0" fontId="21" fillId="35" borderId="0" xfId="0" applyFont="1" applyFill="1">
      <alignment horizontal="right" vertical="center" wrapText="1"/>
    </xf>
    <xf numFmtId="0" fontId="19" fillId="46" borderId="12" xfId="0" applyFont="1" applyFill="1" applyBorder="1">
      <alignment horizontal="right" vertical="center" wrapText="1" indent="1"/>
    </xf>
    <xf numFmtId="0" fontId="19" fillId="0" borderId="10" xfId="0" applyFont="1" applyBorder="1">
      <alignment horizontal="center" vertical="top" wrapText="1"/>
    </xf>
    <xf numFmtId="49" fontId="41" fillId="47" borderId="10" xfId="0" applyFont="1" applyFill="1" applyBorder="1" applyNumberFormat="1">
      <alignment horizontal="center" vertical="top" wrapText="1"/>
    </xf>
    <xf numFmtId="4" fontId="19" fillId="47" borderId="10" xfId="0" applyFont="1" applyFill="1" applyBorder="1" applyNumberFormat="1">
      <alignment horizontal="right" vertical="top"/>
    </xf>
    <xf numFmtId="4" fontId="19" fillId="49" borderId="10" xfId="0" applyFont="1" applyFill="1" applyBorder="1" applyNumberFormat="1">
      <alignment horizontal="right" vertical="top" wrapText="1"/>
      <protection locked="0"/>
    </xf>
    <xf numFmtId="4" fontId="19" fillId="33" borderId="10" xfId="0" applyFont="1" applyFill="1" applyBorder="1" applyNumberFormat="1">
      <alignment horizontal="right" vertical="top" wrapText="1"/>
    </xf>
    <xf numFmtId="49" fontId="19" fillId="33" borderId="12" xfId="0" applyFont="1" applyFill="1" applyBorder="1" applyNumberFormat="1">
      <alignment horizontal="center" vertical="center"/>
    </xf>
    <xf numFmtId="0" fontId="19" fillId="47" borderId="10" xfId="0" applyFont="1" applyFill="1" applyBorder="1">
      <alignment horizontal="center" vertical="top" wrapText="1"/>
    </xf>
    <xf numFmtId="0" fontId="19" fillId="47" borderId="10" xfId="0" applyFont="1" applyFill="1" applyBorder="1">
      <alignment horizontal="left" vertical="top" wrapText="1" indent="1"/>
    </xf>
    <xf numFmtId="0" fontId="19" fillId="45" borderId="10" xfId="0" applyFont="1" applyFill="1" applyBorder="1">
      <alignment horizontal="left" vertical="top" wrapText="1" indent="1"/>
    </xf>
    <xf numFmtId="49" fontId="19" fillId="47" borderId="10" xfId="0" applyFont="1" applyFill="1" applyBorder="1" applyNumberFormat="1">
      <alignment horizontal="left" vertical="top" wrapText="1" indent="1"/>
    </xf>
    <xf numFmtId="0" fontId="19" fillId="0" borderId="25" xfId="0" applyFont="1" applyBorder="1">
      <alignment horizontal="left" vertical="top" wrapText="1" indent="1"/>
    </xf>
    <xf numFmtId="0" fontId="19" fillId="33" borderId="10" xfId="0" applyFont="1" applyFill="1" applyBorder="1">
      <alignment horizontal="right" vertical="top"/>
    </xf>
    <xf numFmtId="0" fontId="19" fillId="49" borderId="10" xfId="0" applyFont="1" applyFill="1" applyBorder="1">
      <alignment horizontal="left" vertical="top" wrapText="1" indent="1"/>
      <protection locked="0"/>
    </xf>
    <xf numFmtId="49" fontId="19" fillId="49" borderId="10" xfId="0" applyFont="1" applyFill="1" applyBorder="1" applyNumberFormat="1">
      <alignment horizontal="left" vertical="top" wrapText="1" indent="1"/>
      <protection locked="0"/>
    </xf>
    <xf numFmtId="0" fontId="34" fillId="47" borderId="10" xfId="0" applyFont="1" applyFill="1" applyBorder="1">
      <alignment horizontal="left" vertical="top" wrapText="1" indent="1"/>
    </xf>
    <xf numFmtId="0" fontId="41" fillId="47" borderId="10" xfId="0" applyFont="1" applyFill="1" applyBorder="1">
      <alignment horizontal="left" vertical="top" wrapText="1" indent="1"/>
    </xf>
    <xf numFmtId="49" fontId="41" fillId="47" borderId="10" xfId="0" applyFont="1" applyFill="1" applyBorder="1" applyNumberFormat="1">
      <alignment horizontal="left" vertical="top" wrapText="1" indent="1"/>
    </xf>
    <xf numFmtId="49" fontId="19" fillId="45" borderId="15" xfId="0" applyFont="1" applyFill="1" applyBorder="1" applyNumberFormat="1">
      <alignment horizontal="left" vertical="top" wrapText="1" indent="1"/>
    </xf>
    <xf numFmtId="49" fontId="19" fillId="45" borderId="15" xfId="0" applyFont="1" applyFill="1" applyBorder="1" applyNumberFormat="1">
      <alignment horizontal="center" vertical="center" wrapText="1"/>
    </xf>
    <xf numFmtId="0" fontId="25" fillId="0" borderId="0" xfId="0" applyFont="1">
      <alignment vertical="center" wrapText="1"/>
    </xf>
    <xf numFmtId="49" fontId="23" fillId="34" borderId="0" xfId="0" applyFont="1" applyFill="1" applyNumberFormat="1">
      <alignment horizontal="right" vertical="center" indent="1"/>
    </xf>
    <xf numFmtId="49" fontId="21" fillId="30" borderId="0" xfId="0" applyFont="1" applyFill="1" applyNumberFormat="1">
      <alignment horizontal="left" vertical="center" wrapText="1" indent="1"/>
    </xf>
    <xf numFmtId="0" fontId="31" fillId="47" borderId="10" xfId="0" applyFont="1" applyFill="1" applyBorder="1">
      <alignment horizontal="left" vertical="top" wrapText="1" indent="1"/>
    </xf>
    <xf numFmtId="49" fontId="19" fillId="45" borderId="10" xfId="0" applyFont="1" applyFill="1" applyBorder="1" applyNumberFormat="1">
      <alignment horizontal="left" vertical="top" wrapText="1" indent="1"/>
    </xf>
    <xf numFmtId="49" fontId="32" fillId="34" borderId="10" xfId="0" applyFont="1" applyFill="1" applyBorder="1" applyNumberFormat="1">
      <alignment horizontal="left" vertical="top" wrapText="1" indent="1"/>
    </xf>
    <xf numFmtId="49" fontId="32" fillId="37" borderId="10" xfId="0" applyFont="1" applyFill="1" applyBorder="1" applyNumberFormat="1">
      <alignment horizontal="left" vertical="top" wrapText="1" indent="1"/>
    </xf>
    <xf numFmtId="49" fontId="19" fillId="38" borderId="10" xfId="0" applyFont="1" applyFill="1" applyBorder="1" applyNumberFormat="1">
      <alignment horizontal="left" vertical="top" wrapText="1" indent="1"/>
    </xf>
    <xf numFmtId="49" fontId="41" fillId="39" borderId="10" xfId="0" applyFont="1" applyFill="1" applyBorder="1" applyNumberFormat="1">
      <alignment horizontal="left" vertical="top" wrapText="1" indent="1"/>
    </xf>
    <xf numFmtId="49" fontId="19" fillId="40" borderId="10" xfId="0" applyFont="1" applyFill="1" applyBorder="1" applyNumberFormat="1">
      <alignment horizontal="left" vertical="top" wrapText="1" indent="1"/>
    </xf>
    <xf numFmtId="49" fontId="19" fillId="41" borderId="10" xfId="0" applyFont="1" applyFill="1" applyBorder="1" applyNumberFormat="1">
      <alignment horizontal="left" vertical="top" wrapText="1" indent="1"/>
    </xf>
    <xf numFmtId="49" fontId="32" fillId="50" borderId="10" xfId="0" applyFont="1" applyFill="1" applyBorder="1" applyNumberFormat="1">
      <alignment horizontal="left" vertical="top" wrapText="1" indent="1"/>
    </xf>
    <xf numFmtId="49" fontId="19" fillId="42" borderId="10" xfId="0" applyFont="1" applyFill="1" applyBorder="1" applyNumberFormat="1">
      <alignment horizontal="left" vertical="top" wrapText="1" indent="1"/>
    </xf>
    <xf numFmtId="49" fontId="19" fillId="43" borderId="10" xfId="0" applyFont="1" applyFill="1" applyBorder="1" applyNumberFormat="1">
      <alignment horizontal="left" vertical="top" wrapText="1" indent="1"/>
    </xf>
    <xf numFmtId="49" fontId="32" fillId="51" borderId="10" xfId="0" applyFont="1" applyFill="1" applyBorder="1" applyNumberFormat="1">
      <alignment horizontal="left" vertical="top" wrapText="1" indent="1"/>
    </xf>
    <xf numFmtId="49" fontId="19" fillId="44" borderId="10" xfId="0" applyFont="1" applyFill="1" applyBorder="1" applyNumberFormat="1">
      <alignment horizontal="left" vertical="top" wrapText="1" indent="1"/>
    </xf>
    <xf numFmtId="0" fontId="43" fillId="0" borderId="0" xfId="0" applyFont="1">
      <alignment wrapText="1"/>
    </xf>
    <xf numFmtId="0" fontId="19" fillId="0" borderId="11" xfId="0" applyFont="1" applyBorder="1">
      <alignment vertical="top" wrapText="1"/>
    </xf>
    <xf numFmtId="0" fontId="22" fillId="0" borderId="22" xfId="0" applyFont="1" applyBorder="1">
      <alignment horizontal="left" vertical="center" wrapText="1"/>
    </xf>
    <xf numFmtId="0" fontId="44" fillId="0" borderId="22" xfId="0" applyFont="1" applyBorder="1">
      <alignment vertical="center" wrapText="1"/>
    </xf>
    <xf numFmtId="0" fontId="44" fillId="0" borderId="11" xfId="0" applyFont="1" applyBorder="1">
      <alignment wrapText="1"/>
    </xf>
    <xf numFmtId="0" fontId="31" fillId="49" borderId="25" xfId="0" applyFont="1" applyFill="1" applyBorder="1">
      <alignment horizontal="center" vertical="center" wrapText="1"/>
    </xf>
    <xf numFmtId="0" fontId="31" fillId="33" borderId="25" xfId="0" applyFont="1" applyFill="1" applyBorder="1">
      <alignment horizontal="center" vertical="center" wrapText="1"/>
    </xf>
    <xf numFmtId="0" fontId="31" fillId="47" borderId="25" xfId="0" applyFont="1" applyFill="1" applyBorder="1">
      <alignment horizontal="center" vertical="center" wrapText="1"/>
    </xf>
    <xf numFmtId="0" fontId="31" fillId="48" borderId="25" xfId="0" applyFont="1" applyFill="1" applyBorder="1">
      <alignment horizontal="center" vertical="center" wrapText="1"/>
    </xf>
    <xf numFmtId="0" fontId="22" fillId="0" borderId="11" xfId="0" applyFont="1" applyBorder="1">
      <alignment wrapText="1"/>
    </xf>
    <xf numFmtId="0" fontId="44" fillId="0" borderId="20" xfId="0" applyFont="1" applyBorder="1">
      <alignment wrapText="1"/>
    </xf>
    <xf numFmtId="0" fontId="44" fillId="0" borderId="17" xfId="0" applyFont="1" applyBorder="1">
      <alignment wrapText="1"/>
    </xf>
    <xf numFmtId="0" fontId="44" fillId="0" borderId="17" xfId="0" applyFont="1" applyBorder="1">
      <alignment vertical="center" wrapText="1"/>
    </xf>
    <xf numFmtId="0" fontId="21" fillId="0" borderId="0" xfId="0" applyFont="1">
      <alignment vertical="center" wrapText="1"/>
    </xf>
    <xf numFmtId="0" fontId="21" fillId="0" borderId="0" xfId="0" applyFont="1">
      <alignment vertical="center"/>
    </xf>
    <xf numFmtId="0" fontId="25" fillId="0" borderId="0" xfId="0" applyFont="1">
      <alignment vertical="center" wrapText="1"/>
    </xf>
    <xf numFmtId="0" fontId="21" fillId="56" borderId="0" xfId="0" applyFont="1" applyFill="1">
      <alignment vertical="center" wrapText="1"/>
    </xf>
    <xf numFmtId="0" fontId="21" fillId="33" borderId="0" xfId="0" applyFont="1" applyFill="1">
      <alignment vertical="center" wrapText="1"/>
    </xf>
    <xf numFmtId="0" fontId="21" fillId="33" borderId="0" xfId="0" applyFont="1" applyFill="1">
      <alignment vertical="center"/>
    </xf>
    <xf numFmtId="0" fontId="34" fillId="0" borderId="28" xfId="0" applyFont="1" applyBorder="1">
      <alignment horizontal="center" vertical="center"/>
    </xf>
    <xf numFmtId="0" fontId="19" fillId="46" borderId="12" xfId="0" applyFont="1" applyFill="1" applyBorder="1">
      <alignment horizontal="right" vertical="center" wrapText="1" indent="1"/>
    </xf>
    <xf numFmtId="49" fontId="42" fillId="52" borderId="10" xfId="0" applyFont="1" applyFill="1" applyBorder="1" applyNumberFormat="1">
      <alignment horizontal="center" vertical="center" wrapText="1"/>
    </xf>
    <xf numFmtId="49" fontId="42" fillId="52" borderId="15" xfId="0" applyFont="1" applyFill="1" applyBorder="1" applyNumberFormat="1">
      <alignment horizontal="center" vertical="center" wrapText="1"/>
    </xf>
    <xf numFmtId="49" fontId="42" fillId="52" borderId="16" xfId="0" applyFont="1" applyFill="1" applyBorder="1" applyNumberFormat="1">
      <alignment horizontal="center" vertical="center" wrapText="1"/>
    </xf>
    <xf numFmtId="49" fontId="42" fillId="52" borderId="16" xfId="0" applyFont="1" applyFill="1" applyBorder="1" applyNumberFormat="1">
      <alignment horizontal="center" vertical="center" wrapText="1"/>
    </xf>
    <xf numFmtId="49" fontId="21" fillId="0" borderId="0" xfId="0" applyFont="1" applyNumberFormat="1">
      <alignment vertical="top"/>
    </xf>
    <xf numFmtId="49" fontId="21" fillId="0" borderId="29" xfId="0" applyFont="1" applyBorder="1" applyNumberFormat="1">
      <alignment horizontal="center" vertical="center"/>
    </xf>
    <xf numFmtId="0" fontId="25" fillId="0" borderId="29" xfId="0" applyFont="1" applyBorder="1">
      <alignment horizontal="center" vertical="center"/>
    </xf>
    <xf numFmtId="0" fontId="25" fillId="0" borderId="0" xfId="0" applyFont="1">
      <alignment vertical="top"/>
    </xf>
    <xf numFmtId="49" fontId="19" fillId="0" borderId="12" xfId="0" applyFont="1" applyBorder="1" applyNumberFormat="1">
      <alignment vertical="top"/>
    </xf>
    <xf numFmtId="172" fontId="19" fillId="58" borderId="10" xfId="0" applyFont="1" applyFill="1" applyBorder="1" applyNumberFormat="1">
      <alignment horizontal="right" vertical="center" wrapText="1"/>
    </xf>
    <xf numFmtId="0" fontId="19" fillId="46" borderId="10" xfId="0" applyFont="1" applyFill="1" applyBorder="1">
      <alignment horizontal="center" vertical="center" wrapText="1"/>
    </xf>
    <xf numFmtId="0" fontId="31" fillId="47" borderId="10" xfId="0" applyFont="1" applyFill="1" applyBorder="1">
      <alignment horizontal="left" vertical="top" wrapText="1" indent="1"/>
    </xf>
    <xf numFmtId="0" fontId="31" fillId="47" borderId="10" xfId="0" applyFont="1" applyFill="1" applyBorder="1">
      <alignment horizontal="left" vertical="top" wrapText="1"/>
    </xf>
    <xf numFmtId="0" fontId="31" fillId="47" borderId="10" xfId="0" applyFont="1" applyFill="1" applyBorder="1">
      <alignment horizontal="center" vertical="top" wrapText="1"/>
    </xf>
    <xf numFmtId="0" fontId="31" fillId="33" borderId="10" xfId="0" applyFont="1" applyFill="1" applyBorder="1">
      <alignment horizontal="center" vertical="top" wrapText="1"/>
    </xf>
    <xf numFmtId="49" fontId="19" fillId="33" borderId="10" xfId="0" applyFont="1" applyFill="1" applyBorder="1" applyNumberFormat="1">
      <alignment horizontal="center" vertical="top"/>
    </xf>
    <xf numFmtId="0" fontId="19" fillId="30" borderId="10" xfId="0" applyFont="1" applyFill="1" applyBorder="1">
      <alignment horizontal="center" vertical="top" wrapText="1"/>
    </xf>
    <xf numFmtId="0" fontId="31" fillId="48" borderId="10" xfId="0" applyFont="1" applyFill="1" applyBorder="1">
      <alignment horizontal="center" vertical="top" wrapText="1"/>
      <protection locked="0"/>
    </xf>
    <xf numFmtId="49" fontId="19" fillId="33" borderId="10" xfId="0" applyFont="1" applyFill="1" applyBorder="1" applyNumberFormat="1">
      <alignment horizontal="center" vertical="top" wrapText="1"/>
    </xf>
    <xf numFmtId="49" fontId="23" fillId="34" borderId="0" xfId="0" applyFont="1" applyFill="1" applyNumberFormat="1">
      <alignment horizontal="right" vertical="top"/>
    </xf>
    <xf numFmtId="0" fontId="21" fillId="35" borderId="0" xfId="0" applyFont="1" applyFill="1">
      <alignment horizontal="left" vertical="top"/>
    </xf>
    <xf numFmtId="0" fontId="34" fillId="0" borderId="10" xfId="0" applyFont="1" applyBorder="1">
      <alignment horizontal="center" vertical="center"/>
    </xf>
    <xf numFmtId="49" fontId="28" fillId="58" borderId="10" xfId="0" applyFont="1" applyFill="1" applyBorder="1" applyNumberFormat="1">
      <alignment horizontal="center" vertical="center" wrapText="1"/>
    </xf>
    <xf numFmtId="0" fontId="23" fillId="34" borderId="0" xfId="0" applyFont="1" applyFill="1">
      <alignment horizontal="center" vertical="center"/>
    </xf>
    <xf numFmtId="0" fontId="21" fillId="35" borderId="0" xfId="0" applyFont="1" applyFill="1">
      <alignment horizontal="left" vertical="center"/>
    </xf>
    <xf numFmtId="0" fontId="45" fillId="0" borderId="0" xfId="0" applyFont="1"/>
    <xf numFmtId="0" fontId="21" fillId="0" borderId="0" xfId="0" applyFont="1"/>
    <xf numFmtId="49" fontId="29" fillId="47" borderId="10" xfId="0" applyFont="1" applyFill="1" applyBorder="1" applyNumberFormat="1">
      <alignment horizontal="center" vertical="center" wrapText="1"/>
    </xf>
    <xf numFmtId="49" fontId="29" fillId="47" borderId="10" xfId="0" applyFont="1" applyFill="1" applyBorder="1" applyNumberFormat="1">
      <alignment horizontal="left" vertical="center" wrapText="1" indent="1"/>
    </xf>
    <xf numFmtId="171" fontId="19" fillId="47" borderId="10" xfId="0" applyFont="1" applyFill="1" applyBorder="1" applyNumberFormat="1">
      <alignment horizontal="left" vertical="top" wrapText="1" indent="1"/>
    </xf>
    <xf numFmtId="0" fontId="34" fillId="47" borderId="26" xfId="0" applyFont="1" applyFill="1" applyBorder="1">
      <alignment horizontal="left" vertical="top" wrapText="1" indent="1"/>
    </xf>
    <xf numFmtId="172" fontId="19" fillId="58" borderId="10" xfId="0" applyFont="1" applyFill="1" applyBorder="1" applyNumberFormat="1">
      <alignment horizontal="left" vertical="top" wrapText="1" indent="1"/>
    </xf>
    <xf numFmtId="0" fontId="34" fillId="45" borderId="26" xfId="0" applyFont="1" applyFill="1" applyBorder="1">
      <alignment horizontal="left" vertical="top" indent="1"/>
    </xf>
    <xf numFmtId="0" fontId="34" fillId="45" borderId="10" xfId="0" applyFont="1" applyFill="1" applyBorder="1">
      <alignment horizontal="left" vertical="top" indent="1"/>
    </xf>
    <xf numFmtId="3" fontId="19" fillId="33" borderId="10" xfId="0" applyFont="1" applyFill="1" applyBorder="1" applyNumberFormat="1">
      <alignment horizontal="left" vertical="center" wrapText="1" indent="1"/>
    </xf>
    <xf numFmtId="0" fontId="19" fillId="0" borderId="10" xfId="0" applyFont="1" applyBorder="1">
      <alignment horizontal="center" vertical="center" wrapText="1"/>
    </xf>
    <xf numFmtId="0" fontId="19" fillId="45" borderId="10" xfId="0" applyFont="1" applyFill="1" applyBorder="1">
      <alignment horizontal="center" vertical="center" wrapText="1"/>
    </xf>
    <xf numFmtId="0" fontId="19" fillId="45" borderId="15" xfId="0" applyFont="1" applyFill="1" applyBorder="1">
      <alignment horizontal="center" vertical="center" wrapText="1"/>
    </xf>
    <xf numFmtId="0" fontId="19" fillId="46" borderId="10" xfId="0" applyFont="1" applyFill="1" applyBorder="1">
      <alignment horizontal="center" vertical="center" wrapText="1"/>
    </xf>
    <xf numFmtId="0" fontId="19" fillId="46" borderId="12" xfId="0" applyFont="1" applyFill="1" applyBorder="1">
      <alignment horizontal="center" vertical="center" wrapText="1"/>
    </xf>
    <xf numFmtId="0" fontId="19" fillId="46" borderId="26" xfId="0" applyFont="1" applyFill="1" applyBorder="1">
      <alignment horizontal="center" vertical="center" wrapText="1"/>
    </xf>
    <xf numFmtId="0" fontId="19" fillId="45" borderId="25" xfId="0" applyFont="1" applyFill="1" applyBorder="1">
      <alignment horizontal="center" vertical="center" wrapText="1"/>
    </xf>
    <xf numFmtId="49" fontId="19" fillId="0" borderId="22" xfId="0" applyFont="1" applyBorder="1" applyNumberFormat="1">
      <alignment horizontal="center" vertical="center" wrapText="1"/>
    </xf>
    <xf numFmtId="49" fontId="19" fillId="0" borderId="0" xfId="0" applyFont="1" applyNumberFormat="1">
      <alignment horizontal="center" vertical="center" wrapText="1"/>
    </xf>
    <xf numFmtId="0" fontId="19" fillId="45" borderId="10" xfId="0" applyFont="1" applyFill="1" applyBorder="1">
      <alignment horizontal="left" vertical="center" wrapText="1"/>
    </xf>
    <xf numFmtId="49" fontId="19" fillId="0" borderId="10" xfId="0" applyFont="1" applyBorder="1" applyNumberFormat="1">
      <alignment vertical="top"/>
    </xf>
    <xf numFmtId="49" fontId="19" fillId="46" borderId="0" xfId="0" applyFont="1" applyFill="1" applyNumberFormat="1">
      <alignment horizontal="center" vertical="center" wrapText="1"/>
    </xf>
    <xf numFmtId="0" fontId="19" fillId="0" borderId="0" xfId="0" applyFont="1">
      <alignment horizontal="left" vertical="center" wrapText="1"/>
    </xf>
    <xf numFmtId="0" fontId="46" fillId="45" borderId="12" xfId="0" applyFont="1" applyFill="1" applyBorder="1">
      <alignment horizontal="center" vertical="center" wrapText="1"/>
    </xf>
    <xf numFmtId="0" fontId="46" fillId="45" borderId="23" xfId="0" applyFont="1" applyFill="1" applyBorder="1">
      <alignment horizontal="center" vertical="center" wrapText="1"/>
    </xf>
    <xf numFmtId="0" fontId="46" fillId="45" borderId="26" xfId="0" applyFont="1" applyFill="1" applyBorder="1">
      <alignment horizontal="center" vertical="center" wrapText="1"/>
    </xf>
    <xf numFmtId="0" fontId="46" fillId="43" borderId="25" xfId="0" applyFont="1" applyFill="1" applyBorder="1">
      <alignment horizontal="right" vertical="center" wrapText="1" indent="1"/>
    </xf>
    <xf numFmtId="0" fontId="46" fillId="43" borderId="24" xfId="0" applyFont="1" applyFill="1" applyBorder="1">
      <alignment horizontal="right" vertical="center" wrapText="1" indent="1"/>
    </xf>
    <xf numFmtId="0" fontId="46" fillId="43" borderId="11" xfId="0" applyFont="1" applyFill="1" applyBorder="1">
      <alignment horizontal="right" vertical="center" wrapText="1" indent="1"/>
    </xf>
    <xf numFmtId="0" fontId="46" fillId="43" borderId="14" xfId="0" applyFont="1" applyFill="1" applyBorder="1">
      <alignment horizontal="right" vertical="center" wrapText="1" indent="1"/>
    </xf>
    <xf numFmtId="0" fontId="46" fillId="43" borderId="20" xfId="0" applyFont="1" applyFill="1" applyBorder="1">
      <alignment horizontal="right" vertical="center" wrapText="1" indent="1"/>
    </xf>
    <xf numFmtId="0" fontId="46" fillId="43" borderId="21" xfId="0" applyFont="1" applyFill="1" applyBorder="1">
      <alignment horizontal="right" vertical="center" wrapText="1" indent="1"/>
    </xf>
    <xf numFmtId="0" fontId="22" fillId="0" borderId="11" xfId="0" applyFont="1" applyBorder="1">
      <alignment vertical="center" wrapText="1"/>
    </xf>
    <xf numFmtId="0" fontId="22" fillId="0" borderId="0" xfId="0" applyFont="1">
      <alignment vertical="center" wrapText="1"/>
    </xf>
    <xf numFmtId="0" fontId="22" fillId="0" borderId="11" xfId="0" applyFont="1" applyBorder="1">
      <alignment horizontal="left" vertical="center" wrapText="1"/>
    </xf>
    <xf numFmtId="0" fontId="22" fillId="0" borderId="0" xfId="0" applyFont="1">
      <alignment horizontal="left" vertical="center" wrapText="1"/>
    </xf>
    <xf numFmtId="0" fontId="47" fillId="0" borderId="0" xfId="0" applyFont="1">
      <alignment horizontal="left" vertical="center" wrapText="1"/>
    </xf>
    <xf numFmtId="0" fontId="22" fillId="0" borderId="0" xfId="0" applyFont="1">
      <alignment vertical="top" wrapText="1"/>
    </xf>
    <xf numFmtId="0" fontId="48" fillId="0" borderId="0" xfId="0" applyFont="1">
      <alignment vertical="top" wrapText="1"/>
    </xf>
    <xf numFmtId="49" fontId="23" fillId="34" borderId="0" xfId="0" applyFont="1" applyFill="1" applyNumberFormat="1">
      <alignment horizontal="center" vertical="center"/>
    </xf>
    <xf numFmtId="49" fontId="19" fillId="43" borderId="12" xfId="0" applyFont="1" applyFill="1" applyBorder="1" applyNumberFormat="1">
      <alignment horizontal="left" vertical="center" wrapText="1" indent="4"/>
    </xf>
    <xf numFmtId="49" fontId="19" fillId="43" borderId="23" xfId="0" applyFont="1" applyFill="1" applyBorder="1" applyNumberFormat="1">
      <alignment horizontal="left" vertical="center" wrapText="1" indent="4"/>
    </xf>
    <xf numFmtId="49" fontId="19" fillId="43" borderId="26" xfId="0" applyFont="1" applyFill="1" applyBorder="1" applyNumberFormat="1">
      <alignment horizontal="left" vertical="center" wrapText="1" indent="4"/>
    </xf>
    <xf numFmtId="0" fontId="41" fillId="0" borderId="10" xfId="0" applyFont="1" applyBorder="1">
      <alignment horizontal="right" vertical="center" wrapText="1" indent="1"/>
    </xf>
    <xf numFmtId="173" fontId="19" fillId="33" borderId="10" xfId="0" applyFont="1" applyFill="1" applyBorder="1" applyNumberFormat="1">
      <alignment horizontal="left" vertical="center" wrapText="1" indent="1"/>
      <protection locked="0"/>
    </xf>
    <xf numFmtId="14" fontId="21" fillId="33" borderId="10" xfId="0" applyFont="1" applyFill="1" applyBorder="1" applyNumberFormat="1">
      <alignment horizontal="left" vertical="center" wrapText="1" indent="1"/>
    </xf>
    <xf numFmtId="0" fontId="19" fillId="49" borderId="10" xfId="0" applyFont="1" applyFill="1" applyBorder="1">
      <alignment horizontal="center" vertical="center" wrapText="1"/>
      <protection locked="0"/>
    </xf>
    <xf numFmtId="0" fontId="19" fillId="46" borderId="15" xfId="0" applyFont="1" applyFill="1" applyBorder="1">
      <alignment horizontal="left" vertical="center" wrapText="1" indent="1"/>
    </xf>
    <xf numFmtId="0" fontId="19" fillId="46" borderId="16" xfId="0" applyFont="1" applyFill="1" applyBorder="1">
      <alignment horizontal="left" vertical="center" wrapText="1" indent="1"/>
    </xf>
    <xf numFmtId="0" fontId="19" fillId="58" borderId="10" xfId="0" applyFont="1" applyFill="1" applyBorder="1">
      <alignment horizontal="center" vertical="center" wrapText="1"/>
    </xf>
    <xf numFmtId="0" fontId="19" fillId="58" borderId="15" xfId="0" applyFont="1" applyFill="1" applyBorder="1">
      <alignment horizontal="center" vertical="center" wrapText="1"/>
    </xf>
    <xf numFmtId="0" fontId="19" fillId="0" borderId="15" xfId="0" applyFont="1" applyBorder="1">
      <alignment horizontal="center" vertical="center" wrapText="1"/>
    </xf>
    <xf numFmtId="0" fontId="19" fillId="0" borderId="16" xfId="0" applyFont="1" applyBorder="1">
      <alignment horizontal="center" vertical="center" wrapText="1"/>
    </xf>
    <xf numFmtId="0" fontId="19" fillId="46" borderId="10" xfId="0" applyFont="1" applyFill="1" applyBorder="1">
      <alignment horizontal="center" vertical="center" wrapText="1"/>
    </xf>
    <xf numFmtId="49" fontId="19" fillId="0" borderId="10" xfId="0" applyFont="1" applyBorder="1" applyNumberFormat="1">
      <alignment horizontal="right" vertical="center" wrapText="1"/>
    </xf>
    <xf numFmtId="49" fontId="19" fillId="0" borderId="12" xfId="0" applyFont="1" applyBorder="1" applyNumberFormat="1">
      <alignment horizontal="right" vertical="center" wrapText="1"/>
    </xf>
    <xf numFmtId="4" fontId="19" fillId="33" borderId="10" xfId="0" applyFont="1" applyFill="1" applyBorder="1" applyNumberFormat="1">
      <alignment horizontal="left" vertical="center" wrapText="1" indent="1"/>
    </xf>
    <xf numFmtId="4" fontId="19" fillId="47" borderId="10" xfId="0" applyFont="1" applyFill="1" applyBorder="1" applyNumberFormat="1">
      <alignment horizontal="left" vertical="center" wrapText="1" indent="1"/>
    </xf>
    <xf numFmtId="0" fontId="19" fillId="0" borderId="10" xfId="0" applyFont="1" applyBorder="1">
      <alignment horizontal="right" vertical="center" wrapText="1" indent="1"/>
    </xf>
    <xf numFmtId="0" fontId="19" fillId="48" borderId="10" xfId="0" applyFont="1" applyFill="1" applyBorder="1">
      <alignment horizontal="left" vertical="center" wrapText="1" indent="1"/>
      <protection locked="0"/>
    </xf>
    <xf numFmtId="49" fontId="19" fillId="48" borderId="12" xfId="0" applyFont="1" applyFill="1" applyBorder="1" applyNumberFormat="1">
      <alignment horizontal="left" vertical="center" wrapText="1" indent="1"/>
      <protection locked="0"/>
    </xf>
    <xf numFmtId="49" fontId="19" fillId="48" borderId="23" xfId="0" applyFont="1" applyFill="1" applyBorder="1" applyNumberFormat="1">
      <alignment horizontal="left" vertical="center" wrapText="1" indent="1"/>
      <protection locked="0"/>
    </xf>
    <xf numFmtId="49" fontId="19" fillId="48" borderId="26" xfId="0" applyFont="1" applyFill="1" applyBorder="1" applyNumberFormat="1">
      <alignment horizontal="left" vertical="center" wrapText="1" indent="1"/>
      <protection locked="0"/>
    </xf>
    <xf numFmtId="0" fontId="19" fillId="46" borderId="15" xfId="0" applyFont="1" applyFill="1" applyBorder="1">
      <alignment horizontal="center" vertical="center" wrapText="1"/>
    </xf>
    <xf numFmtId="0" fontId="19" fillId="46" borderId="12" xfId="0" applyFont="1" applyFill="1" applyBorder="1">
      <alignment horizontal="center" vertical="center" wrapText="1"/>
    </xf>
    <xf numFmtId="0" fontId="19" fillId="46" borderId="25" xfId="0" applyFont="1" applyFill="1" applyBorder="1">
      <alignment horizontal="center" vertical="center" wrapText="1"/>
    </xf>
    <xf numFmtId="0" fontId="19" fillId="0" borderId="25" xfId="0" applyFont="1" applyBorder="1">
      <alignment horizontal="center" vertical="center" wrapText="1"/>
    </xf>
    <xf numFmtId="0" fontId="19" fillId="0" borderId="22" xfId="0" applyFont="1" applyBorder="1">
      <alignment horizontal="center" vertical="center" wrapText="1"/>
    </xf>
    <xf numFmtId="0" fontId="19" fillId="0" borderId="24" xfId="0" applyFont="1" applyBorder="1">
      <alignment horizontal="center" vertical="center" wrapText="1"/>
    </xf>
    <xf numFmtId="0" fontId="19" fillId="0" borderId="10" xfId="0" applyFont="1" applyBorder="1">
      <alignment horizontal="center" vertical="center" wrapText="1"/>
    </xf>
    <xf numFmtId="0" fontId="19" fillId="0" borderId="10" xfId="0" applyFont="1" applyBorder="1">
      <alignment horizontal="left" vertical="center" wrapText="1" indent="3"/>
    </xf>
    <xf numFmtId="0" fontId="19" fillId="46" borderId="26" xfId="0" applyFont="1" applyFill="1" applyBorder="1">
      <alignment horizontal="left" vertical="center" wrapText="1" indent="4"/>
    </xf>
    <xf numFmtId="0" fontId="19" fillId="46" borderId="10" xfId="0" applyFont="1" applyFill="1" applyBorder="1">
      <alignment horizontal="left" vertical="center" wrapText="1" indent="4"/>
    </xf>
    <xf numFmtId="0" fontId="19" fillId="46" borderId="12" xfId="0" applyFont="1" applyFill="1" applyBorder="1">
      <alignment horizontal="left" vertical="center" wrapText="1" indent="4"/>
    </xf>
    <xf numFmtId="0" fontId="19" fillId="46" borderId="0" xfId="0" applyFont="1" applyFill="1">
      <alignment horizontal="right" vertical="center" wrapText="1" indent="1"/>
    </xf>
    <xf numFmtId="0" fontId="19" fillId="47" borderId="10" xfId="0" applyFont="1" applyFill="1" applyBorder="1">
      <alignment horizontal="left" vertical="center" wrapText="1" indent="1"/>
    </xf>
    <xf numFmtId="49" fontId="19" fillId="0" borderId="0" xfId="0" applyFont="1" applyNumberFormat="1">
      <alignment horizontal="right" vertical="center" indent="1"/>
    </xf>
    <xf numFmtId="0" fontId="41" fillId="47" borderId="10" xfId="0" applyFont="1" applyFill="1" applyBorder="1">
      <alignment horizontal="center" vertical="center" wrapText="1"/>
      <protection locked="0"/>
    </xf>
    <xf numFmtId="0" fontId="19" fillId="47" borderId="10" xfId="0" applyFont="1" applyFill="1" applyBorder="1">
      <alignment horizontal="center" vertical="center" wrapText="1"/>
      <protection locked="0"/>
    </xf>
    <xf numFmtId="0" fontId="19" fillId="45" borderId="10" xfId="0" applyFont="1" applyFill="1" applyBorder="1">
      <alignment horizontal="center" vertical="center" wrapText="1"/>
    </xf>
    <xf numFmtId="0" fontId="19" fillId="45" borderId="15" xfId="0" applyFont="1" applyFill="1" applyBorder="1">
      <alignment horizontal="center" vertical="center" wrapText="1"/>
    </xf>
    <xf numFmtId="0" fontId="19" fillId="46" borderId="13" xfId="0" applyFont="1" applyFill="1" applyBorder="1">
      <alignment horizontal="center" vertical="center" wrapText="1"/>
    </xf>
    <xf numFmtId="0" fontId="19" fillId="46" borderId="30" xfId="0" applyFont="1" applyFill="1" applyBorder="1">
      <alignment horizontal="center" vertical="center" wrapText="1"/>
    </xf>
    <xf numFmtId="0" fontId="19" fillId="46" borderId="0" xfId="0" applyFont="1" applyFill="1">
      <alignment horizontal="center" vertical="center" wrapText="1"/>
    </xf>
    <xf numFmtId="0" fontId="19" fillId="46" borderId="26" xfId="0" applyFont="1" applyFill="1" applyBorder="1">
      <alignment horizontal="center" vertical="center" wrapText="1"/>
    </xf>
    <xf numFmtId="0" fontId="34" fillId="0" borderId="0" xfId="0" applyFont="1" quotePrefix="1">
      <alignment horizontal="left" vertical="center" wrapText="1" indent="4"/>
    </xf>
    <xf numFmtId="49" fontId="19" fillId="0" borderId="12" xfId="0" applyFont="1" applyBorder="1" applyNumberFormat="1">
      <alignment horizontal="left" vertical="center" wrapText="1" indent="1"/>
    </xf>
    <xf numFmtId="49" fontId="19" fillId="0" borderId="23" xfId="0" applyFont="1" applyBorder="1" applyNumberFormat="1">
      <alignment horizontal="left" vertical="center" wrapText="1" indent="1"/>
    </xf>
    <xf numFmtId="49" fontId="19" fillId="0" borderId="26" xfId="0" applyFont="1" applyBorder="1" applyNumberFormat="1">
      <alignment horizontal="left" vertical="center" wrapText="1" indent="1"/>
    </xf>
    <xf numFmtId="49" fontId="19" fillId="0" borderId="10" xfId="0" applyFont="1" applyBorder="1" applyNumberFormat="1">
      <alignment horizontal="center" vertical="center" wrapText="1"/>
    </xf>
    <xf numFmtId="171" fontId="41" fillId="0" borderId="12" xfId="0" applyFont="1" applyBorder="1" applyNumberFormat="1">
      <alignment horizontal="center" vertical="center" wrapText="1"/>
    </xf>
    <xf numFmtId="171" fontId="41" fillId="0" borderId="23" xfId="0" applyFont="1" applyBorder="1" applyNumberFormat="1">
      <alignment horizontal="center" vertical="center" wrapText="1"/>
    </xf>
    <xf numFmtId="171" fontId="41" fillId="0" borderId="26" xfId="0" applyFont="1" applyBorder="1" applyNumberFormat="1">
      <alignment horizontal="center" vertical="center" wrapText="1"/>
    </xf>
    <xf numFmtId="0" fontId="19" fillId="0" borderId="13" xfId="0" applyFont="1" applyBorder="1">
      <alignment horizontal="center" vertical="center" wrapText="1"/>
    </xf>
    <xf numFmtId="0" fontId="19" fillId="0" borderId="11" xfId="0" applyFont="1" applyBorder="1">
      <alignment horizontal="center" vertical="center" wrapText="1"/>
    </xf>
    <xf numFmtId="0" fontId="19" fillId="0" borderId="14" xfId="0" applyFont="1" applyBorder="1">
      <alignment horizontal="center" vertical="center" wrapText="1"/>
    </xf>
    <xf numFmtId="0" fontId="19" fillId="0" borderId="20" xfId="0" applyFont="1" applyBorder="1">
      <alignment horizontal="center" vertical="center" wrapText="1"/>
    </xf>
    <xf numFmtId="0" fontId="19" fillId="0" borderId="21" xfId="0" applyFont="1" applyBorder="1">
      <alignment horizontal="center" vertical="center" wrapText="1"/>
    </xf>
    <xf numFmtId="4" fontId="19" fillId="47" borderId="18" xfId="0" applyFont="1" applyFill="1" applyBorder="1" applyNumberFormat="1">
      <alignment horizontal="center" vertical="top" wrapText="1"/>
    </xf>
    <xf numFmtId="4" fontId="19" fillId="47" borderId="10" xfId="0" applyFont="1" applyFill="1" applyBorder="1" applyNumberFormat="1">
      <alignment horizontal="center" vertical="top" wrapText="1"/>
    </xf>
    <xf numFmtId="4" fontId="19" fillId="47" borderId="19" xfId="0" applyFont="1" applyFill="1" applyBorder="1" applyNumberFormat="1">
      <alignment horizontal="center" vertical="top" wrapText="1"/>
    </xf>
    <xf numFmtId="49" fontId="19" fillId="0" borderId="13" xfId="0" applyFont="1" applyBorder="1" applyNumberFormat="1">
      <alignment horizontal="center" vertical="center"/>
    </xf>
    <xf numFmtId="49" fontId="19" fillId="0" borderId="10" xfId="0" applyFont="1" applyBorder="1" applyNumberFormat="1">
      <alignment horizontal="center" vertical="center"/>
    </xf>
    <xf numFmtId="49" fontId="19" fillId="0" borderId="19" xfId="0" applyFont="1" applyBorder="1" applyNumberFormat="1">
      <alignment horizontal="center" vertical="center"/>
    </xf>
    <xf numFmtId="0" fontId="19" fillId="47" borderId="13" xfId="0" applyFont="1" applyFill="1" applyBorder="1">
      <alignment horizontal="left" vertical="top" wrapText="1" indent="1"/>
    </xf>
    <xf numFmtId="0" fontId="19" fillId="47" borderId="10" xfId="0" applyFont="1" applyFill="1" applyBorder="1">
      <alignment horizontal="left" vertical="top" wrapText="1" indent="1"/>
    </xf>
    <xf numFmtId="0" fontId="19" fillId="47" borderId="19" xfId="0" applyFont="1" applyFill="1" applyBorder="1">
      <alignment horizontal="left" vertical="top" wrapText="1" indent="1"/>
    </xf>
    <xf numFmtId="3" fontId="19" fillId="47" borderId="18" xfId="0" applyFont="1" applyFill="1" applyBorder="1" applyNumberFormat="1">
      <alignment horizontal="center" vertical="top" wrapText="1"/>
    </xf>
    <xf numFmtId="3" fontId="19" fillId="47" borderId="10" xfId="0" applyFont="1" applyFill="1" applyBorder="1" applyNumberFormat="1">
      <alignment horizontal="center" vertical="top" wrapText="1"/>
    </xf>
    <xf numFmtId="3" fontId="19" fillId="47" borderId="19" xfId="0" applyFont="1" applyFill="1" applyBorder="1" applyNumberFormat="1">
      <alignment horizontal="center" vertical="top" wrapText="1"/>
    </xf>
    <xf numFmtId="49" fontId="19" fillId="0" borderId="18" xfId="0" applyFont="1" applyBorder="1" applyNumberFormat="1">
      <alignment horizontal="center" vertical="center"/>
    </xf>
    <xf numFmtId="0" fontId="19" fillId="47" borderId="18" xfId="0" applyFont="1" applyFill="1" applyBorder="1">
      <alignment horizontal="left" vertical="top" wrapText="1" indent="1"/>
    </xf>
    <xf numFmtId="0" fontId="19" fillId="0" borderId="26" xfId="0" applyFont="1" applyBorder="1">
      <alignment horizontal="left" vertical="center" wrapText="1" indent="2"/>
    </xf>
    <xf numFmtId="0" fontId="19" fillId="0" borderId="10" xfId="0" applyFont="1" applyBorder="1">
      <alignment horizontal="left" vertical="center" wrapText="1" indent="2"/>
    </xf>
    <xf numFmtId="0" fontId="19" fillId="0" borderId="12" xfId="0" applyFont="1" applyBorder="1">
      <alignment horizontal="left" vertical="center" wrapText="1" indent="2"/>
    </xf>
    <xf numFmtId="49" fontId="30" fillId="0" borderId="0" xfId="0" applyFont="1" applyNumberFormat="1">
      <alignment horizontal="left" vertical="center" wrapText="1" indent="1"/>
    </xf>
    <xf numFmtId="49" fontId="19" fillId="0" borderId="15" xfId="0" applyFont="1" applyBorder="1" applyNumberFormat="1">
      <alignment horizontal="center" vertical="center" wrapText="1"/>
    </xf>
    <xf numFmtId="171" fontId="41" fillId="0" borderId="10" xfId="0" applyFont="1" applyBorder="1" applyNumberFormat="1">
      <alignment horizontal="center" vertical="center" wrapText="1"/>
    </xf>
    <xf numFmtId="171" fontId="41" fillId="0" borderId="15" xfId="0" applyFont="1" applyBorder="1" applyNumberFormat="1">
      <alignment horizontal="center" vertical="center" wrapText="1"/>
    </xf>
    <xf numFmtId="49" fontId="41" fillId="0" borderId="10" xfId="0" applyFont="1" applyBorder="1" applyNumberFormat="1">
      <alignment horizontal="center" vertical="center" wrapText="1"/>
    </xf>
    <xf numFmtId="49" fontId="41" fillId="0" borderId="15" xfId="0" applyFont="1" applyBorder="1" applyNumberFormat="1">
      <alignment horizontal="center" vertical="center" wrapText="1"/>
    </xf>
    <xf numFmtId="49" fontId="41" fillId="0" borderId="12" xfId="0" applyFont="1" applyBorder="1" applyNumberFormat="1">
      <alignment horizontal="center" vertical="center" wrapText="1"/>
    </xf>
    <xf numFmtId="49" fontId="41" fillId="0" borderId="23" xfId="0" applyFont="1" applyBorder="1" applyNumberFormat="1">
      <alignment horizontal="center" vertical="center" wrapText="1"/>
    </xf>
    <xf numFmtId="49" fontId="41" fillId="0" borderId="26" xfId="0" applyFont="1" applyBorder="1" applyNumberFormat="1">
      <alignment horizontal="center" vertical="center" wrapText="1"/>
    </xf>
    <xf numFmtId="171" fontId="19" fillId="0" borderId="15" xfId="0" applyFont="1" applyBorder="1" applyNumberFormat="1">
      <alignment horizontal="center" vertical="center" wrapText="1"/>
    </xf>
    <xf numFmtId="171" fontId="19" fillId="0" borderId="16" xfId="0" applyFont="1" applyBorder="1" applyNumberFormat="1">
      <alignment horizontal="center" vertical="center" wrapText="1"/>
    </xf>
    <xf numFmtId="171" fontId="19" fillId="0" borderId="13" xfId="0" applyFont="1" applyBorder="1" applyNumberFormat="1">
      <alignment horizontal="center" vertical="center" wrapText="1"/>
    </xf>
    <xf numFmtId="49" fontId="19" fillId="0" borderId="15" xfId="0" applyFont="1" applyBorder="1" applyNumberFormat="1">
      <alignment horizontal="center" vertical="center"/>
    </xf>
    <xf numFmtId="49" fontId="19" fillId="0" borderId="16" xfId="0" applyFont="1" applyBorder="1" applyNumberFormat="1">
      <alignment horizontal="center" vertical="center"/>
    </xf>
    <xf numFmtId="0" fontId="19" fillId="47" borderId="15" xfId="0" applyFont="1" applyFill="1" applyBorder="1">
      <alignment horizontal="left" vertical="top" wrapText="1" indent="1"/>
    </xf>
    <xf numFmtId="0" fontId="19" fillId="47" borderId="16" xfId="0" applyFont="1" applyFill="1" applyBorder="1">
      <alignment horizontal="left" vertical="top" wrapText="1" indent="1"/>
    </xf>
    <xf numFmtId="49" fontId="27" fillId="33" borderId="15" xfId="0" applyFont="1" applyFill="1" applyBorder="1" applyNumberFormat="1">
      <alignment horizontal="center" vertical="top" wrapText="1"/>
    </xf>
    <xf numFmtId="49" fontId="27" fillId="33" borderId="16" xfId="0" applyFont="1" applyFill="1" applyBorder="1" applyNumberFormat="1">
      <alignment horizontal="center" vertical="top" wrapText="1"/>
    </xf>
    <xf numFmtId="49" fontId="27" fillId="33" borderId="13" xfId="0" applyFont="1" applyFill="1" applyBorder="1" applyNumberFormat="1">
      <alignment horizontal="center" vertical="top" wrapText="1"/>
    </xf>
    <xf numFmtId="49" fontId="30" fillId="46" borderId="0" xfId="0" applyFont="1" applyFill="1" applyNumberFormat="1">
      <alignment horizontal="left" vertical="center" wrapText="1" indent="1"/>
    </xf>
    <xf numFmtId="0" fontId="19" fillId="0" borderId="23" xfId="0" applyFont="1" applyBorder="1">
      <alignment horizontal="left" vertical="center" wrapText="1" indent="1"/>
    </xf>
    <xf numFmtId="49" fontId="34" fillId="0" borderId="0" xfId="0" applyFont="1" applyNumberFormat="1">
      <alignment horizontal="left" vertical="center" wrapText="1" indent="1"/>
    </xf>
    <xf numFmtId="49" fontId="19" fillId="46" borderId="23" xfId="0" applyFont="1" applyFill="1" applyBorder="1" applyNumberFormat="1">
      <alignment horizontal="center" vertical="center" wrapText="1"/>
    </xf>
    <xf numFmtId="49" fontId="19" fillId="45" borderId="10" xfId="0" applyFont="1" applyFill="1" applyBorder="1" applyNumberFormat="1">
      <alignment horizontal="center" vertical="top"/>
    </xf>
    <xf numFmtId="49" fontId="19" fillId="33" borderId="15" xfId="0" applyFont="1" applyFill="1" applyBorder="1" applyNumberFormat="1">
      <alignment horizontal="center" vertical="center" wrapText="1"/>
    </xf>
    <xf numFmtId="0" fontId="19" fillId="38" borderId="10" xfId="0" applyFont="1" applyFill="1" applyBorder="1">
      <alignment horizontal="center" vertical="center" wrapText="1"/>
    </xf>
    <xf numFmtId="49" fontId="19" fillId="0" borderId="10" xfId="0" applyFont="1" applyBorder="1" applyNumberFormat="1">
      <alignment horizontal="center" vertical="top"/>
    </xf>
    <xf numFmtId="0" fontId="41" fillId="0" borderId="10" xfId="0" applyFont="1" applyBorder="1">
      <alignment horizontal="center" vertical="center" wrapText="1"/>
    </xf>
    <xf numFmtId="49" fontId="32" fillId="34" borderId="12" xfId="0" applyFont="1" applyFill="1" applyBorder="1" applyNumberFormat="1">
      <alignment horizontal="left" vertical="center"/>
    </xf>
    <xf numFmtId="49" fontId="32" fillId="34" borderId="23" xfId="0" applyFont="1" applyFill="1" applyBorder="1" applyNumberFormat="1">
      <alignment horizontal="left" vertical="center"/>
    </xf>
    <xf numFmtId="49" fontId="32" fillId="34" borderId="26" xfId="0" applyFont="1" applyFill="1" applyBorder="1" applyNumberFormat="1">
      <alignment horizontal="left" vertical="center"/>
    </xf>
    <xf numFmtId="0" fontId="19" fillId="45" borderId="22" xfId="0" applyFont="1" applyFill="1" applyBorder="1">
      <alignment horizontal="center" vertical="center" wrapText="1"/>
    </xf>
    <xf numFmtId="0" fontId="19" fillId="45" borderId="0" xfId="0" applyFont="1" applyFill="1">
      <alignment horizontal="center" vertical="center" wrapText="1"/>
    </xf>
    <xf numFmtId="0" fontId="19" fillId="45" borderId="16" xfId="0" applyFont="1" applyFill="1" applyBorder="1">
      <alignment horizontal="center" vertical="center" wrapText="1"/>
    </xf>
    <xf numFmtId="49" fontId="32" fillId="37" borderId="12" xfId="0" applyFont="1" applyFill="1" applyBorder="1" applyNumberFormat="1">
      <alignment horizontal="left" vertical="center"/>
    </xf>
    <xf numFmtId="49" fontId="32" fillId="37" borderId="23" xfId="0" applyFont="1" applyFill="1" applyBorder="1" applyNumberFormat="1">
      <alignment horizontal="left" vertical="center"/>
    </xf>
    <xf numFmtId="49" fontId="32" fillId="37" borderId="26" xfId="0" applyFont="1" applyFill="1" applyBorder="1" applyNumberFormat="1">
      <alignment horizontal="left" vertical="center"/>
    </xf>
    <xf numFmtId="49" fontId="19" fillId="40" borderId="12" xfId="0" applyFont="1" applyFill="1" applyBorder="1" applyNumberFormat="1">
      <alignment horizontal="left" vertical="center"/>
    </xf>
    <xf numFmtId="49" fontId="19" fillId="40" borderId="23" xfId="0" applyFont="1" applyFill="1" applyBorder="1" applyNumberFormat="1">
      <alignment horizontal="left" vertical="center"/>
    </xf>
    <xf numFmtId="49" fontId="19" fillId="40" borderId="26" xfId="0" applyFont="1" applyFill="1" applyBorder="1" applyNumberFormat="1">
      <alignment horizontal="left" vertical="center"/>
    </xf>
    <xf numFmtId="0" fontId="41" fillId="45" borderId="12" xfId="0" applyFont="1" applyFill="1" applyBorder="1">
      <alignment horizontal="left" vertical="center"/>
    </xf>
    <xf numFmtId="0" fontId="41" fillId="45" borderId="23" xfId="0" applyFont="1" applyFill="1" applyBorder="1">
      <alignment horizontal="left" vertical="center"/>
    </xf>
    <xf numFmtId="0" fontId="41" fillId="45" borderId="26" xfId="0" applyFont="1" applyFill="1" applyBorder="1">
      <alignment horizontal="left" vertical="center"/>
    </xf>
    <xf numFmtId="49" fontId="19" fillId="41" borderId="12" xfId="0" applyFont="1" applyFill="1" applyBorder="1" applyNumberFormat="1">
      <alignment horizontal="left" vertical="center" indent="1"/>
    </xf>
    <xf numFmtId="49" fontId="19" fillId="41" borderId="23" xfId="0" applyFont="1" applyFill="1" applyBorder="1" applyNumberFormat="1">
      <alignment horizontal="left" vertical="center" indent="1"/>
    </xf>
    <xf numFmtId="49" fontId="19" fillId="41" borderId="26" xfId="0" applyFont="1" applyFill="1" applyBorder="1" applyNumberFormat="1">
      <alignment horizontal="left" vertical="center" indent="1"/>
    </xf>
    <xf numFmtId="49" fontId="32" fillId="50" borderId="12" xfId="0" applyFont="1" applyFill="1" applyBorder="1" applyNumberFormat="1">
      <alignment horizontal="left" vertical="center" indent="1"/>
    </xf>
    <xf numFmtId="49" fontId="32" fillId="50" borderId="23" xfId="0" applyFont="1" applyFill="1" applyBorder="1" applyNumberFormat="1">
      <alignment horizontal="left" vertical="center" indent="1"/>
    </xf>
    <xf numFmtId="49" fontId="32" fillId="50" borderId="26" xfId="0" applyFont="1" applyFill="1" applyBorder="1" applyNumberFormat="1">
      <alignment horizontal="left" vertical="center" indent="1"/>
    </xf>
    <xf numFmtId="0" fontId="19" fillId="45" borderId="25" xfId="0" applyFont="1" applyFill="1" applyBorder="1">
      <alignment horizontal="center" vertical="center" wrapText="1"/>
    </xf>
    <xf numFmtId="0" fontId="19" fillId="45" borderId="11" xfId="0" applyFont="1" applyFill="1" applyBorder="1">
      <alignment horizontal="center" vertical="center" wrapText="1"/>
    </xf>
    <xf numFmtId="0" fontId="19" fillId="45" borderId="20" xfId="0" applyFont="1" applyFill="1" applyBorder="1">
      <alignment horizontal="center" vertical="center" wrapText="1"/>
    </xf>
    <xf numFmtId="49" fontId="32" fillId="56" borderId="12" xfId="0" applyFont="1" applyFill="1" applyBorder="1" applyNumberFormat="1">
      <alignment horizontal="left" vertical="center"/>
    </xf>
    <xf numFmtId="49" fontId="32" fillId="56" borderId="23" xfId="0" applyFont="1" applyFill="1" applyBorder="1" applyNumberFormat="1">
      <alignment horizontal="left" vertical="center"/>
    </xf>
    <xf numFmtId="49" fontId="32" fillId="56" borderId="26" xfId="0" applyFont="1" applyFill="1" applyBorder="1" applyNumberFormat="1">
      <alignment horizontal="left" vertical="center"/>
    </xf>
    <xf numFmtId="49" fontId="19" fillId="38" borderId="12" xfId="0" applyFont="1" applyFill="1" applyBorder="1" applyNumberFormat="1">
      <alignment horizontal="left" vertical="center" indent="1"/>
    </xf>
    <xf numFmtId="49" fontId="19" fillId="38" borderId="23" xfId="0" applyFont="1" applyFill="1" applyBorder="1" applyNumberFormat="1">
      <alignment horizontal="left" vertical="center" indent="1"/>
    </xf>
    <xf numFmtId="49" fontId="19" fillId="38" borderId="26" xfId="0" applyFont="1" applyFill="1" applyBorder="1" applyNumberFormat="1">
      <alignment horizontal="left" vertical="center" indent="1"/>
    </xf>
    <xf numFmtId="49" fontId="19" fillId="39" borderId="12" xfId="0" applyFont="1" applyFill="1" applyBorder="1" applyNumberFormat="1">
      <alignment horizontal="left" vertical="center" indent="1"/>
    </xf>
    <xf numFmtId="49" fontId="19" fillId="39" borderId="23" xfId="0" applyFont="1" applyFill="1" applyBorder="1" applyNumberFormat="1">
      <alignment horizontal="left" vertical="center" indent="1"/>
    </xf>
    <xf numFmtId="49" fontId="19" fillId="39" borderId="26" xfId="0" applyFont="1" applyFill="1" applyBorder="1" applyNumberFormat="1">
      <alignment horizontal="left" vertical="center" indent="1"/>
    </xf>
    <xf numFmtId="49" fontId="19" fillId="40" borderId="12" xfId="0" applyFont="1" applyFill="1" applyBorder="1" applyNumberFormat="1">
      <alignment horizontal="left" vertical="center" indent="1"/>
    </xf>
    <xf numFmtId="49" fontId="19" fillId="40" borderId="23" xfId="0" applyFont="1" applyFill="1" applyBorder="1" applyNumberFormat="1">
      <alignment horizontal="left" vertical="center" indent="1"/>
    </xf>
    <xf numFmtId="49" fontId="19" fillId="40" borderId="26" xfId="0" applyFont="1" applyFill="1" applyBorder="1" applyNumberFormat="1">
      <alignment horizontal="left" vertical="center" indent="1"/>
    </xf>
    <xf numFmtId="0" fontId="19" fillId="45" borderId="17" xfId="0" applyFont="1" applyFill="1" applyBorder="1">
      <alignment horizontal="center" vertical="center" wrapText="1"/>
    </xf>
    <xf numFmtId="0" fontId="19" fillId="45" borderId="13" xfId="0" applyFont="1" applyFill="1" applyBorder="1">
      <alignment horizontal="center" vertical="center" wrapText="1"/>
    </xf>
    <xf numFmtId="49" fontId="32" fillId="51" borderId="12" xfId="0" applyFont="1" applyFill="1" applyBorder="1" applyNumberFormat="1">
      <alignment horizontal="left" vertical="center"/>
    </xf>
    <xf numFmtId="49" fontId="32" fillId="51" borderId="23" xfId="0" applyFont="1" applyFill="1" applyBorder="1" applyNumberFormat="1">
      <alignment horizontal="left" vertical="center"/>
    </xf>
    <xf numFmtId="49" fontId="32" fillId="51" borderId="26" xfId="0" applyFont="1" applyFill="1" applyBorder="1" applyNumberFormat="1">
      <alignment horizontal="left" vertical="center"/>
    </xf>
    <xf numFmtId="49" fontId="19" fillId="44" borderId="12" xfId="0" applyFont="1" applyFill="1" applyBorder="1" applyNumberFormat="1">
      <alignment horizontal="left" vertical="center"/>
    </xf>
    <xf numFmtId="49" fontId="19" fillId="44" borderId="23" xfId="0" applyFont="1" applyFill="1" applyBorder="1" applyNumberFormat="1">
      <alignment horizontal="left" vertical="center"/>
    </xf>
    <xf numFmtId="49" fontId="19" fillId="44" borderId="26" xfId="0" applyFont="1" applyFill="1" applyBorder="1" applyNumberFormat="1">
      <alignment horizontal="left" vertical="center"/>
    </xf>
    <xf numFmtId="49" fontId="19" fillId="42" borderId="12" xfId="0" applyFont="1" applyFill="1" applyBorder="1" applyNumberFormat="1">
      <alignment horizontal="left" vertical="center" indent="1"/>
    </xf>
    <xf numFmtId="49" fontId="19" fillId="42" borderId="23" xfId="0" applyFont="1" applyFill="1" applyBorder="1" applyNumberFormat="1">
      <alignment horizontal="left" vertical="center" indent="1"/>
    </xf>
    <xf numFmtId="49" fontId="19" fillId="42" borderId="26" xfId="0" applyFont="1" applyFill="1" applyBorder="1" applyNumberFormat="1">
      <alignment horizontal="left" vertical="center" indent="1"/>
    </xf>
    <xf numFmtId="49" fontId="19" fillId="43" borderId="12" xfId="0" applyFont="1" applyFill="1" applyBorder="1" applyNumberFormat="1">
      <alignment horizontal="left" vertical="center" indent="1"/>
    </xf>
    <xf numFmtId="49" fontId="19" fillId="43" borderId="23" xfId="0" applyFont="1" applyFill="1" applyBorder="1" applyNumberFormat="1">
      <alignment horizontal="left" vertical="center" indent="1"/>
    </xf>
    <xf numFmtId="49" fontId="19" fillId="43" borderId="26" xfId="0" applyFont="1" applyFill="1" applyBorder="1" applyNumberFormat="1">
      <alignment horizontal="left" vertical="center" indent="1"/>
    </xf>
    <xf numFmtId="49" fontId="19" fillId="45" borderId="22" xfId="0" applyFont="1" applyFill="1" applyBorder="1" applyNumberFormat="1">
      <alignment horizontal="center" vertical="center" wrapText="1"/>
    </xf>
    <xf numFmtId="49" fontId="19" fillId="45" borderId="0" xfId="0" applyFont="1" applyFill="1" applyNumberFormat="1">
      <alignment horizontal="center" vertical="center" wrapText="1"/>
    </xf>
    <xf numFmtId="49" fontId="19" fillId="45" borderId="15" xfId="0" applyFont="1" applyFill="1" applyBorder="1" applyNumberFormat="1">
      <alignment horizontal="center" vertical="center" wrapText="1"/>
    </xf>
    <xf numFmtId="49" fontId="19" fillId="45" borderId="16" xfId="0" applyFont="1" applyFill="1" applyBorder="1" applyNumberFormat="1">
      <alignment horizontal="center" vertical="center" wrapText="1"/>
    </xf>
    <xf numFmtId="49" fontId="20" fillId="0" borderId="0" xfId="0" applyFont="1" applyNumberFormat="1">
      <alignment horizontal="center" vertical="center" wrapText="1"/>
    </xf>
    <xf numFmtId="49" fontId="19" fillId="45" borderId="25" xfId="0" applyFont="1" applyFill="1" applyBorder="1" applyNumberFormat="1">
      <alignment horizontal="center" vertical="center" wrapText="1"/>
    </xf>
    <xf numFmtId="49" fontId="19" fillId="45" borderId="11" xfId="0" applyFont="1" applyFill="1" applyBorder="1" applyNumberFormat="1">
      <alignment horizontal="center" vertical="center" wrapText="1"/>
    </xf>
    <xf numFmtId="49" fontId="19" fillId="45" borderId="20" xfId="0" applyFont="1" applyFill="1" applyBorder="1" applyNumberFormat="1">
      <alignment horizontal="center" vertical="center" wrapText="1"/>
    </xf>
    <xf numFmtId="49" fontId="19" fillId="45" borderId="24" xfId="0" applyFont="1" applyFill="1" applyBorder="1" applyNumberFormat="1">
      <alignment horizontal="left" vertical="top" wrapText="1" indent="1"/>
    </xf>
    <xf numFmtId="49" fontId="19" fillId="45" borderId="14" xfId="0" applyFont="1" applyFill="1" applyBorder="1" applyNumberFormat="1">
      <alignment horizontal="left" vertical="top" wrapText="1" indent="1"/>
    </xf>
    <xf numFmtId="49" fontId="41" fillId="47" borderId="15" xfId="0" applyFont="1" applyFill="1" applyBorder="1" applyNumberFormat="1">
      <alignment horizontal="center" vertical="top" wrapText="1"/>
    </xf>
    <xf numFmtId="49" fontId="41" fillId="47" borderId="16" xfId="0" applyFont="1" applyFill="1" applyBorder="1" applyNumberFormat="1">
      <alignment horizontal="center" vertical="top" wrapText="1"/>
    </xf>
    <xf numFmtId="49" fontId="41" fillId="47" borderId="13" xfId="0" applyFont="1" applyFill="1" applyBorder="1" applyNumberFormat="1">
      <alignment horizontal="center" vertical="top" wrapText="1"/>
    </xf>
    <xf numFmtId="0" fontId="19" fillId="0" borderId="15" xfId="0" applyFont="1" applyBorder="1">
      <alignment horizontal="left" vertical="center"/>
    </xf>
    <xf numFmtId="0" fontId="19" fillId="0" borderId="16" xfId="0" applyFont="1" applyBorder="1">
      <alignment horizontal="left" vertical="center"/>
    </xf>
    <xf numFmtId="0" fontId="19" fillId="0" borderId="13" xfId="0" applyFont="1" applyBorder="1">
      <alignment horizontal="left" vertical="center"/>
    </xf>
    <xf numFmtId="49" fontId="19" fillId="47" borderId="15" xfId="0" applyFont="1" applyFill="1" applyBorder="1" applyNumberFormat="1">
      <alignment horizontal="left" vertical="top" wrapText="1" indent="1"/>
    </xf>
    <xf numFmtId="49" fontId="19" fillId="47" borderId="16" xfId="0" applyFont="1" applyFill="1" applyBorder="1" applyNumberFormat="1">
      <alignment horizontal="left" vertical="top" wrapText="1" indent="1"/>
    </xf>
    <xf numFmtId="49" fontId="19" fillId="47" borderId="13" xfId="0" applyFont="1" applyFill="1" applyBorder="1" applyNumberFormat="1">
      <alignment horizontal="left" vertical="top" wrapText="1" indent="1"/>
    </xf>
    <xf numFmtId="49" fontId="19" fillId="33" borderId="25" xfId="0" applyFont="1" applyFill="1" applyBorder="1" applyNumberFormat="1">
      <alignment horizontal="center" vertical="center"/>
    </xf>
    <xf numFmtId="49" fontId="19" fillId="33" borderId="11" xfId="0" applyFont="1" applyFill="1" applyBorder="1" applyNumberFormat="1">
      <alignment horizontal="center" vertical="center"/>
    </xf>
    <xf numFmtId="0" fontId="19" fillId="45" borderId="15" xfId="0" applyFont="1" applyFill="1" applyBorder="1">
      <alignment horizontal="left" vertical="top" wrapText="1" indent="1"/>
    </xf>
    <xf numFmtId="0" fontId="19" fillId="45" borderId="16" xfId="0" applyFont="1" applyFill="1" applyBorder="1">
      <alignment horizontal="left" vertical="top" wrapText="1" indent="1"/>
    </xf>
    <xf numFmtId="0" fontId="19" fillId="45" borderId="13" xfId="0" applyFont="1" applyFill="1" applyBorder="1">
      <alignment horizontal="left" vertical="top" wrapText="1" indent="1"/>
    </xf>
    <xf numFmtId="0" fontId="19" fillId="0" borderId="15" xfId="0" applyFont="1" applyBorder="1">
      <alignment horizontal="center" vertical="center"/>
    </xf>
    <xf numFmtId="0" fontId="19" fillId="0" borderId="16" xfId="0" applyFont="1" applyBorder="1">
      <alignment horizontal="center" vertical="center"/>
    </xf>
    <xf numFmtId="0" fontId="19" fillId="0" borderId="13" xfId="0" applyFont="1" applyBorder="1">
      <alignment horizontal="center" vertical="center"/>
    </xf>
    <xf numFmtId="49" fontId="19" fillId="45" borderId="17" xfId="0" applyFont="1" applyFill="1" applyBorder="1" applyNumberFormat="1">
      <alignment horizontal="center" vertical="center" wrapText="1"/>
    </xf>
    <xf numFmtId="49" fontId="19" fillId="45" borderId="13" xfId="0" applyFont="1" applyFill="1" applyBorder="1" applyNumberFormat="1">
      <alignment horizontal="center" vertical="center" wrapText="1"/>
    </xf>
    <xf numFmtId="0" fontId="19" fillId="0" borderId="23" xfId="0" applyFont="1" applyBorder="1">
      <alignment horizontal="left" vertical="center" wrapText="1" indent="4"/>
    </xf>
    <xf numFmtId="49" fontId="19" fillId="0" borderId="22" xfId="0" applyFont="1" applyBorder="1" applyNumberFormat="1">
      <alignment horizontal="left" vertical="top" wrapText="1" indent="4"/>
    </xf>
    <xf numFmtId="49" fontId="19" fillId="0" borderId="22" xfId="0" applyFont="1" applyBorder="1" applyNumberFormat="1">
      <alignment horizontal="left" vertical="top" indent="4"/>
    </xf>
    <xf numFmtId="49" fontId="19" fillId="33" borderId="10" xfId="0" applyFont="1" applyFill="1" applyBorder="1" applyNumberFormat="1">
      <alignment horizontal="center" vertical="center" wrapText="1"/>
    </xf>
    <xf numFmtId="49" fontId="19" fillId="45" borderId="10" xfId="0" applyFont="1" applyFill="1" applyBorder="1" applyNumberFormat="1">
      <alignment horizontal="center" vertical="center" wrapText="1"/>
    </xf>
    <xf numFmtId="49" fontId="19" fillId="0" borderId="22" xfId="0" applyFont="1" applyBorder="1" applyNumberFormat="1">
      <alignment horizontal="center" vertical="center" wrapText="1"/>
    </xf>
    <xf numFmtId="49" fontId="19" fillId="0" borderId="0" xfId="0" applyFont="1" applyNumberFormat="1">
      <alignment horizontal="center" vertical="center" wrapText="1"/>
    </xf>
    <xf numFmtId="0" fontId="19" fillId="0" borderId="0" xfId="0" applyFont="1">
      <alignment horizontal="center" vertical="center" wrapText="1"/>
    </xf>
    <xf numFmtId="0" fontId="19" fillId="0" borderId="12" xfId="0" applyFont="1" applyBorder="1">
      <alignment horizontal="center" vertical="center" wrapText="1"/>
    </xf>
    <xf numFmtId="0" fontId="19" fillId="0" borderId="23" xfId="0" applyFont="1" applyBorder="1">
      <alignment horizontal="center" vertical="center" wrapText="1"/>
    </xf>
    <xf numFmtId="49" fontId="19" fillId="0" borderId="24" xfId="0" applyFont="1" applyBorder="1" applyNumberFormat="1">
      <alignment horizontal="center" vertical="center" wrapText="1"/>
    </xf>
    <xf numFmtId="49" fontId="19" fillId="0" borderId="14" xfId="0" applyFont="1" applyBorder="1" applyNumberFormat="1">
      <alignment horizontal="center" vertical="center" wrapText="1"/>
    </xf>
    <xf numFmtId="0" fontId="19" fillId="0" borderId="10" xfId="0" applyFont="1" applyBorder="1">
      <alignment horizontal="center" vertical="center" textRotation="90" wrapText="1"/>
    </xf>
    <xf numFmtId="49" fontId="19" fillId="45" borderId="12" xfId="0" applyFont="1" applyFill="1" applyBorder="1" applyNumberFormat="1">
      <alignment horizontal="center" vertical="center" wrapText="1"/>
    </xf>
    <xf numFmtId="49" fontId="19" fillId="45" borderId="26" xfId="0" applyFont="1" applyFill="1" applyBorder="1" applyNumberFormat="1">
      <alignment horizontal="center" vertical="center" wrapText="1"/>
    </xf>
    <xf numFmtId="49" fontId="19" fillId="46" borderId="0" xfId="0" applyFont="1" applyFill="1" applyNumberFormat="1">
      <alignment horizontal="center" vertical="center" wrapText="1"/>
    </xf>
    <xf numFmtId="0" fontId="19" fillId="0" borderId="17" xfId="0" applyFont="1" applyBorder="1">
      <alignment horizontal="left" vertical="center" wrapText="1" indent="4"/>
    </xf>
    <xf numFmtId="49" fontId="19" fillId="33" borderId="10" xfId="0" applyFont="1" applyFill="1" applyBorder="1" applyNumberFormat="1">
      <alignment horizontal="left" vertical="center" wrapText="1" indent="4"/>
    </xf>
    <xf numFmtId="49" fontId="19" fillId="33" borderId="15" xfId="0" applyFont="1" applyFill="1" applyBorder="1" applyNumberFormat="1">
      <alignment horizontal="left" vertical="center" wrapText="1" indent="4"/>
    </xf>
    <xf numFmtId="49" fontId="19" fillId="33" borderId="12" xfId="0" applyFont="1" applyFill="1" applyBorder="1" applyNumberFormat="1">
      <alignment horizontal="center" vertical="center" wrapText="1"/>
    </xf>
    <xf numFmtId="49" fontId="19" fillId="33" borderId="23" xfId="0" applyFont="1" applyFill="1" applyBorder="1" applyNumberFormat="1">
      <alignment horizontal="center" vertical="center" wrapText="1"/>
    </xf>
    <xf numFmtId="49" fontId="19" fillId="33" borderId="26" xfId="0" applyFont="1" applyFill="1" applyBorder="1" applyNumberFormat="1">
      <alignment horizontal="center" vertical="center" wrapText="1"/>
    </xf>
    <xf numFmtId="49" fontId="34" fillId="0" borderId="23" xfId="0" applyFont="1" applyBorder="1" applyNumberFormat="1">
      <alignment horizontal="left" vertical="center" wrapText="1" indent="3"/>
    </xf>
    <xf numFmtId="49" fontId="19" fillId="0" borderId="12" xfId="0" applyFont="1" applyBorder="1" applyNumberFormat="1">
      <alignment horizontal="center" vertical="center" wrapText="1"/>
    </xf>
    <xf numFmtId="49" fontId="19" fillId="0" borderId="26" xfId="0" applyFont="1" applyBorder="1" applyNumberFormat="1">
      <alignment horizontal="center" vertical="center" wrapText="1"/>
    </xf>
    <xf numFmtId="49" fontId="19" fillId="43" borderId="12" xfId="0" applyFont="1" applyFill="1" applyBorder="1" applyNumberFormat="1">
      <alignment horizontal="center" vertical="center" wrapText="1"/>
    </xf>
    <xf numFmtId="49" fontId="19" fillId="43" borderId="23" xfId="0" applyFont="1" applyFill="1" applyBorder="1" applyNumberFormat="1">
      <alignment horizontal="center" vertical="center" wrapText="1"/>
    </xf>
    <xf numFmtId="49" fontId="19" fillId="43" borderId="26" xfId="0" applyFont="1" applyFill="1" applyBorder="1" applyNumberFormat="1">
      <alignment horizontal="center" vertical="center" wrapText="1"/>
    </xf>
    <xf numFmtId="0" fontId="41" fillId="0" borderId="12" xfId="0" applyFont="1" applyBorder="1">
      <alignment horizontal="center" vertical="center" wrapText="1"/>
    </xf>
    <xf numFmtId="0" fontId="41" fillId="0" borderId="23" xfId="0" applyFont="1" applyBorder="1">
      <alignment horizontal="center" vertical="center" wrapText="1"/>
    </xf>
    <xf numFmtId="49" fontId="19" fillId="0" borderId="10" xfId="0" applyFont="1" applyBorder="1" applyNumberFormat="1">
      <alignment vertical="top"/>
    </xf>
    <xf numFmtId="0" fontId="19" fillId="0" borderId="15" xfId="0" applyFont="1" applyBorder="1">
      <alignment horizontal="center" vertical="center" textRotation="90" wrapText="1"/>
    </xf>
    <xf numFmtId="0" fontId="19" fillId="0" borderId="16" xfId="0" applyFont="1" applyBorder="1">
      <alignment horizontal="center" vertical="center" textRotation="90" wrapText="1"/>
    </xf>
    <xf numFmtId="0" fontId="19" fillId="0" borderId="13" xfId="0" applyFont="1" applyBorder="1">
      <alignment horizontal="center" vertical="center" textRotation="90" wrapText="1"/>
    </xf>
    <xf numFmtId="0" fontId="30" fillId="38" borderId="10" xfId="0" applyFont="1" applyFill="1" applyBorder="1">
      <alignment horizontal="center" vertical="center" wrapText="1"/>
    </xf>
    <xf numFmtId="0" fontId="19" fillId="0" borderId="26" xfId="0" applyFont="1" applyBorder="1">
      <alignment horizontal="center" vertical="center" wrapText="1"/>
    </xf>
    <xf numFmtId="0" fontId="19" fillId="38" borderId="15" xfId="0" applyFont="1" applyFill="1" applyBorder="1">
      <alignment horizontal="center" vertical="center" textRotation="90" wrapText="1"/>
    </xf>
    <xf numFmtId="0" fontId="19" fillId="38" borderId="16" xfId="0" applyFont="1" applyFill="1" applyBorder="1">
      <alignment horizontal="center" vertical="center" textRotation="90" wrapText="1"/>
    </xf>
    <xf numFmtId="0" fontId="19" fillId="38" borderId="13" xfId="0" applyFont="1" applyFill="1" applyBorder="1">
      <alignment horizontal="center" vertical="center" textRotation="90" wrapText="1"/>
    </xf>
    <xf numFmtId="0" fontId="19" fillId="0" borderId="17" xfId="0" applyFont="1" applyBorder="1">
      <alignment horizontal="center" vertical="center" wrapText="1"/>
    </xf>
    <xf numFmtId="0" fontId="19" fillId="45" borderId="26" xfId="0" applyFont="1" applyFill="1" applyBorder="1">
      <alignment horizontal="center" vertical="center" wrapText="1"/>
    </xf>
    <xf numFmtId="0" fontId="19" fillId="45" borderId="12" xfId="0" applyFont="1" applyFill="1" applyBorder="1">
      <alignment horizontal="center" vertical="center" wrapText="1"/>
    </xf>
    <xf numFmtId="0" fontId="41" fillId="0" borderId="26" xfId="0" applyFont="1" applyBorder="1">
      <alignment horizontal="center" vertical="center" wrapText="1"/>
    </xf>
    <xf numFmtId="0" fontId="19" fillId="45" borderId="12" xfId="0" applyFont="1" applyFill="1" applyBorder="1">
      <alignment horizontal="left" vertical="center"/>
    </xf>
    <xf numFmtId="0" fontId="19" fillId="45" borderId="23" xfId="0" applyFont="1" applyFill="1" applyBorder="1">
      <alignment horizontal="left" vertical="center"/>
    </xf>
    <xf numFmtId="0" fontId="31" fillId="45" borderId="10" xfId="0" applyFont="1" applyFill="1" applyBorder="1">
      <alignment horizontal="center" vertical="center" wrapText="1"/>
    </xf>
    <xf numFmtId="0" fontId="19" fillId="30" borderId="10" xfId="0" applyFont="1" applyFill="1" applyBorder="1">
      <alignment horizontal="center" vertical="top" wrapText="1"/>
    </xf>
    <xf numFmtId="49" fontId="19" fillId="33" borderId="10" xfId="0" applyFont="1" applyFill="1" applyBorder="1" applyNumberFormat="1">
      <alignment horizontal="center" vertical="top"/>
    </xf>
    <xf numFmtId="0" fontId="31" fillId="47" borderId="10" xfId="0" applyFont="1" applyFill="1" applyBorder="1">
      <alignment horizontal="center" vertical="top" wrapText="1"/>
    </xf>
    <xf numFmtId="0" fontId="31" fillId="33" borderId="10" xfId="0" applyFont="1" applyFill="1" applyBorder="1">
      <alignment horizontal="center" vertical="top" wrapText="1"/>
    </xf>
    <xf numFmtId="0" fontId="31" fillId="47" borderId="10" xfId="0" applyFont="1" applyFill="1" applyBorder="1">
      <alignment horizontal="left" vertical="top" wrapText="1" indent="1"/>
    </xf>
    <xf numFmtId="0" fontId="19" fillId="45" borderId="10" xfId="0" applyFont="1" applyFill="1" applyBorder="1">
      <alignment horizontal="left" vertical="center" wrapText="1"/>
    </xf>
    <xf numFmtId="0" fontId="19" fillId="0" borderId="10" xfId="0" applyFont="1" applyBorder="1">
      <alignment horizontal="center" vertical="center"/>
    </xf>
    <xf numFmtId="0" fontId="19" fillId="45" borderId="10" xfId="0" applyFont="1" applyFill="1" applyBorder="1">
      <alignment horizontal="center" vertical="top"/>
    </xf>
    <xf numFmtId="0" fontId="31" fillId="48" borderId="10" xfId="0" applyFont="1" applyFill="1" applyBorder="1">
      <alignment horizontal="center" vertical="top" wrapText="1"/>
      <protection locked="0"/>
    </xf>
    <xf numFmtId="49" fontId="19" fillId="33" borderId="10" xfId="0" applyFont="1" applyFill="1" applyBorder="1" applyNumberFormat="1">
      <alignment horizontal="center" vertical="top" wrapText="1"/>
    </xf>
    <xf numFmtId="49" fontId="19" fillId="33" borderId="13" xfId="0" applyFont="1" applyFill="1" applyBorder="1" applyNumberFormat="1">
      <alignment horizontal="center" vertical="center" wrapText="1"/>
    </xf>
    <xf numFmtId="49" fontId="19" fillId="45" borderId="10" xfId="0" applyFont="1" applyFill="1" applyBorder="1" applyNumberFormat="1">
      <alignment horizontal="center" vertical="center"/>
    </xf>
    <xf numFmtId="0" fontId="19" fillId="0" borderId="0" xfId="0" applyFont="1">
      <alignment vertical="top"/>
    </xf>
    <xf numFmtId="0" fontId="19" fillId="0" borderId="0" xfId="0" applyFont="1">
      <alignment horizontal="left" vertical="center" wrapText="1"/>
    </xf>
    <xf numFmtId="0" fontId="46" fillId="45" borderId="12" xfId="0" applyFont="1" applyFill="1" applyBorder="1">
      <alignment horizontal="center" vertical="center" wrapText="1"/>
    </xf>
    <xf numFmtId="0" fontId="46" fillId="45" borderId="23" xfId="0" applyFont="1" applyFill="1" applyBorder="1">
      <alignment horizontal="center" vertical="center" wrapText="1"/>
    </xf>
    <xf numFmtId="0" fontId="46" fillId="45" borderId="26" xfId="0" applyFont="1" applyFill="1" applyBorder="1">
      <alignment horizontal="center" vertical="center" wrapText="1"/>
    </xf>
    <xf numFmtId="0" fontId="19" fillId="0" borderId="11" xfId="0" applyFont="1" applyBorder="1">
      <alignment vertical="top" wrapText="1"/>
    </xf>
    <xf numFmtId="0" fontId="46" fillId="43" borderId="25" xfId="0" applyFont="1" applyFill="1" applyBorder="1">
      <alignment horizontal="right" vertical="center" wrapText="1" indent="1"/>
    </xf>
    <xf numFmtId="0" fontId="46" fillId="43" borderId="24" xfId="0" applyFont="1" applyFill="1" applyBorder="1">
      <alignment horizontal="right" vertical="center" wrapText="1" indent="1"/>
    </xf>
    <xf numFmtId="0" fontId="22" fillId="0" borderId="22" xfId="0" applyFont="1" applyBorder="1">
      <alignment horizontal="left" vertical="center" wrapText="1"/>
    </xf>
    <xf numFmtId="0" fontId="44" fillId="0" borderId="22" xfId="0" applyFont="1" applyBorder="1">
      <alignment vertical="center" wrapText="1"/>
    </xf>
    <xf numFmtId="0" fontId="44" fillId="0" borderId="11" xfId="0" applyFont="1" applyBorder="1">
      <alignment wrapText="1"/>
    </xf>
    <xf numFmtId="0" fontId="46" fillId="43" borderId="11" xfId="0" applyFont="1" applyFill="1" applyBorder="1">
      <alignment horizontal="right" vertical="center" wrapText="1" indent="1"/>
    </xf>
    <xf numFmtId="0" fontId="46" fillId="43" borderId="14" xfId="0" applyFont="1" applyFill="1" applyBorder="1">
      <alignment horizontal="right" vertical="center" wrapText="1" indent="1"/>
    </xf>
    <xf numFmtId="0" fontId="31" fillId="49" borderId="25" xfId="0" applyFont="1" applyFill="1" applyBorder="1">
      <alignment horizontal="center" vertical="center" wrapText="1"/>
    </xf>
    <xf numFmtId="0" fontId="22" fillId="0" borderId="11" xfId="0" applyFont="1" applyBorder="1">
      <alignment vertical="center" wrapText="1"/>
    </xf>
    <xf numFmtId="0" fontId="22" fillId="0" borderId="0" xfId="0" applyFont="1">
      <alignment vertical="center" wrapText="1"/>
    </xf>
    <xf numFmtId="0" fontId="31" fillId="33" borderId="25" xfId="0" applyFont="1" applyFill="1" applyBorder="1">
      <alignment horizontal="center" vertical="center" wrapText="1"/>
    </xf>
    <xf numFmtId="0" fontId="22" fillId="0" borderId="11" xfId="0" applyFont="1" applyBorder="1">
      <alignment horizontal="left" vertical="center" wrapText="1"/>
    </xf>
    <xf numFmtId="0" fontId="22" fillId="0" borderId="0" xfId="0" applyFont="1">
      <alignment horizontal="left" vertical="center" wrapText="1"/>
    </xf>
    <xf numFmtId="0" fontId="31" fillId="47" borderId="25" xfId="0" applyFont="1" applyFill="1" applyBorder="1">
      <alignment horizontal="center" vertical="center" wrapText="1"/>
    </xf>
    <xf numFmtId="0" fontId="31" fillId="48" borderId="25" xfId="0" applyFont="1" applyFill="1" applyBorder="1">
      <alignment horizontal="center" vertical="center" wrapText="1"/>
    </xf>
    <xf numFmtId="0" fontId="46" fillId="43" borderId="20" xfId="0" applyFont="1" applyFill="1" applyBorder="1">
      <alignment horizontal="right" vertical="center" wrapText="1" indent="1"/>
    </xf>
    <xf numFmtId="0" fontId="46" fillId="43" borderId="21" xfId="0" applyFont="1" applyFill="1" applyBorder="1">
      <alignment horizontal="right" vertical="center" wrapText="1" indent="1"/>
    </xf>
    <xf numFmtId="0" fontId="22" fillId="0" borderId="11" xfId="0" applyFont="1" applyBorder="1">
      <alignment wrapText="1"/>
    </xf>
    <xf numFmtId="0" fontId="0" fillId="0" borderId="0" xfId="0" applyFont="1">
      <alignment vertical="top"/>
    </xf>
    <xf numFmtId="0" fontId="48" fillId="0" borderId="0" xfId="0" applyFont="1">
      <alignment vertical="top" wrapText="1"/>
    </xf>
    <xf numFmtId="0" fontId="49" fillId="0" borderId="0" xfId="0" applyFont="1">
      <alignment horizontal="left" vertical="center" wrapText="1"/>
    </xf>
    <xf numFmtId="0" fontId="47" fillId="0" borderId="0" xfId="0" applyFont="1">
      <alignment horizontal="left" vertical="center" wrapText="1"/>
    </xf>
    <xf numFmtId="0" fontId="0" fillId="0" borderId="0" xfId="0" applyFont="1">
      <alignment vertical="top"/>
    </xf>
    <xf numFmtId="0" fontId="0" fillId="0" borderId="0" xfId="0" applyFont="1">
      <alignment vertical="top"/>
    </xf>
    <xf numFmtId="0" fontId="0" fillId="0" borderId="0" xfId="0" applyFont="1">
      <alignment vertical="top"/>
    </xf>
    <xf numFmtId="0" fontId="22" fillId="0" borderId="0" xfId="0" applyFont="1">
      <alignment vertical="top" wrapText="1"/>
    </xf>
    <xf numFmtId="0" fontId="44" fillId="0" borderId="20" xfId="0" applyFont="1" applyBorder="1">
      <alignment wrapText="1"/>
    </xf>
    <xf numFmtId="0" fontId="44" fillId="0" borderId="17" xfId="0" applyFont="1" applyBorder="1">
      <alignment wrapText="1"/>
    </xf>
    <xf numFmtId="0" fontId="44" fillId="0" borderId="17" xfId="0" applyFont="1" applyBorder="1">
      <alignment vertical="center" wrapText="1"/>
    </xf>
    <xf numFmtId="0" fontId="0" fillId="0" borderId="0" xfId="0" applyFont="1">
      <alignment vertical="top"/>
    </xf>
    <xf numFmtId="0" fontId="21" fillId="0" borderId="0" xfId="0" applyFont="1">
      <alignment vertical="center" wrapText="1"/>
    </xf>
    <xf numFmtId="0" fontId="21" fillId="0" borderId="0" xfId="0" applyFont="1">
      <alignment vertical="center"/>
    </xf>
    <xf numFmtId="0" fontId="21" fillId="0" borderId="0" xfId="0" applyFont="1"/>
    <xf numFmtId="0" fontId="23" fillId="34" borderId="0" xfId="0" applyFont="1" applyFill="1">
      <alignment horizontal="center" vertical="top"/>
    </xf>
    <xf numFmtId="0" fontId="21" fillId="36" borderId="0" xfId="0" applyFont="1" applyFill="1">
      <alignment horizontal="right"/>
    </xf>
    <xf numFmtId="49" fontId="23" fillId="34" borderId="0" xfId="0" applyFont="1" applyFill="1" applyNumberFormat="1">
      <alignment horizontal="center" vertical="top"/>
    </xf>
    <xf numFmtId="0" fontId="21" fillId="35" borderId="0" xfId="0" applyFont="1" applyFill="1">
      <alignment horizontal="right" vertical="center" wrapText="1"/>
    </xf>
    <xf numFmtId="0" fontId="21" fillId="56" borderId="0" xfId="0" applyFont="1" applyFill="1">
      <alignment vertical="center" wrapText="1"/>
    </xf>
    <xf numFmtId="0" fontId="21" fillId="33" borderId="0" xfId="0" applyFont="1" applyFill="1">
      <alignment vertical="center" wrapText="1"/>
    </xf>
    <xf numFmtId="0" fontId="21" fillId="33" borderId="0" xfId="0" applyFont="1" applyFill="1">
      <alignment vertical="center"/>
    </xf>
    <xf numFmtId="0" fontId="23" fillId="34" borderId="0" xfId="0" applyFont="1" applyFill="1">
      <alignment horizontal="center" vertical="center"/>
    </xf>
    <xf numFmtId="0" fontId="21" fillId="35" borderId="0" xfId="0" applyFont="1" applyFill="1">
      <alignment horizontal="left" vertical="center"/>
    </xf>
    <xf numFmtId="0" fontId="45" fillId="0" borderId="0" xfId="0" applyFont="1"/>
    <xf numFmtId="0" fontId="21" fillId="0" borderId="0" xfId="0" applyFont="1">
      <alignment horizontal="right" vertical="center"/>
    </xf>
    <xf numFmtId="49" fontId="21" fillId="35" borderId="0" xfId="0" applyFont="1" applyFill="1" applyNumberFormat="1">
      <alignment horizontal="right"/>
    </xf>
    <xf numFmtId="0" fontId="21" fillId="35" borderId="0" xfId="0" applyFont="1" applyFill="1">
      <alignment horizontal="right"/>
    </xf>
    <xf numFmtId="0" fontId="26" fillId="35" borderId="0" xfId="0" applyFont="1" applyFill="1">
      <alignment horizontal="right"/>
    </xf>
    <xf numFmtId="0" fontId="0" fillId="0" borderId="0" xfId="0" applyFont="1">
      <alignment vertical="top"/>
    </xf>
    <xf numFmtId="0" fontId="19" fillId="46" borderId="0" xfId="0" applyFont="1" applyFill="1">
      <alignment vertical="center" wrapText="1"/>
    </xf>
    <xf numFmtId="0" fontId="19" fillId="46" borderId="26" xfId="0" applyFont="1" applyFill="1" applyBorder="1">
      <alignment horizontal="left" vertical="center" wrapText="1" indent="4"/>
    </xf>
    <xf numFmtId="0" fontId="19" fillId="46" borderId="10" xfId="0" applyFont="1" applyFill="1" applyBorder="1">
      <alignment horizontal="left" vertical="center" wrapText="1" indent="4"/>
    </xf>
    <xf numFmtId="0" fontId="19" fillId="46" borderId="12" xfId="0" applyFont="1" applyFill="1" applyBorder="1">
      <alignment horizontal="left" vertical="center" wrapText="1" indent="4"/>
    </xf>
    <xf numFmtId="0" fontId="19" fillId="46" borderId="0" xfId="0" applyFont="1" applyFill="1">
      <alignment horizontal="center" vertical="center" wrapText="1"/>
    </xf>
    <xf numFmtId="0" fontId="20" fillId="46" borderId="0" xfId="0" applyFont="1" applyFill="1">
      <alignment vertical="center" wrapText="1"/>
    </xf>
    <xf numFmtId="0" fontId="20" fillId="46" borderId="0" xfId="0" applyFont="1" applyFill="1">
      <alignment horizontal="center" vertical="center" wrapText="1"/>
    </xf>
    <xf numFmtId="0" fontId="19" fillId="46" borderId="0" xfId="0" applyFont="1" applyFill="1">
      <alignment horizontal="right" vertical="center" wrapText="1" indent="1"/>
    </xf>
    <xf numFmtId="0" fontId="19" fillId="47" borderId="10" xfId="0" applyFont="1" applyFill="1" applyBorder="1">
      <alignment horizontal="left" vertical="center" wrapText="1" indent="1"/>
    </xf>
    <xf numFmtId="49" fontId="19" fillId="46" borderId="0" xfId="0" applyFont="1" applyFill="1" applyNumberFormat="1">
      <alignment vertical="top"/>
    </xf>
    <xf numFmtId="0" fontId="19" fillId="46" borderId="0" xfId="0" applyFont="1" applyFill="1">
      <alignment horizontal="left" vertical="center" wrapText="1" indent="1"/>
    </xf>
    <xf numFmtId="49" fontId="19" fillId="0" borderId="0" xfId="0" applyFont="1" applyNumberFormat="1">
      <alignment horizontal="right" vertical="center" indent="1"/>
    </xf>
    <xf numFmtId="0" fontId="19" fillId="47" borderId="10" xfId="0" applyFont="1" applyFill="1" applyBorder="1">
      <alignment horizontal="center" vertical="center" wrapText="1"/>
    </xf>
    <xf numFmtId="0" fontId="41" fillId="47" borderId="10" xfId="0" applyFont="1" applyFill="1" applyBorder="1">
      <alignment horizontal="center" vertical="center" wrapText="1"/>
      <protection locked="0"/>
    </xf>
    <xf numFmtId="0" fontId="19" fillId="47" borderId="10" xfId="0" applyFont="1" applyFill="1" applyBorder="1">
      <alignment horizontal="center" vertical="center" wrapText="1"/>
      <protection locked="0"/>
    </xf>
    <xf numFmtId="0" fontId="19" fillId="46" borderId="14" xfId="0" applyFont="1" applyFill="1" applyBorder="1">
      <alignment horizontal="right" vertical="center" wrapText="1" indent="1"/>
    </xf>
    <xf numFmtId="0" fontId="19" fillId="49" borderId="10" xfId="0" applyFont="1" applyFill="1" applyBorder="1">
      <alignment horizontal="center" vertical="center" wrapText="1"/>
      <protection locked="0"/>
    </xf>
    <xf numFmtId="0" fontId="19" fillId="46" borderId="14" xfId="0" applyFont="1" applyFill="1" applyBorder="1">
      <alignment horizontal="center" vertical="center" wrapText="1"/>
    </xf>
    <xf numFmtId="49" fontId="19" fillId="46" borderId="0" xfId="0" applyFont="1" applyFill="1" applyNumberFormat="1">
      <alignment vertical="center"/>
    </xf>
    <xf numFmtId="0" fontId="34" fillId="0" borderId="28" xfId="0" applyFont="1" applyBorder="1">
      <alignment horizontal="center" vertical="center"/>
    </xf>
    <xf numFmtId="0" fontId="19" fillId="46" borderId="30" xfId="0" applyFont="1" applyFill="1" applyBorder="1">
      <alignment horizontal="center" vertical="center" wrapText="1"/>
    </xf>
    <xf numFmtId="49" fontId="19" fillId="0" borderId="10" xfId="0" applyFont="1" applyBorder="1" applyNumberFormat="1">
      <alignment vertical="top"/>
    </xf>
    <xf numFmtId="0" fontId="19" fillId="46" borderId="10" xfId="0" applyFont="1" applyFill="1" applyBorder="1">
      <alignment vertical="center" wrapText="1"/>
    </xf>
    <xf numFmtId="0" fontId="19" fillId="0" borderId="10" xfId="0" applyFont="1" applyBorder="1">
      <alignment vertical="center" wrapText="1"/>
    </xf>
    <xf numFmtId="0" fontId="19" fillId="45" borderId="10" xfId="0" applyFont="1" applyFill="1" applyBorder="1">
      <alignment vertical="center" wrapText="1"/>
    </xf>
    <xf numFmtId="0" fontId="20" fillId="0" borderId="10" xfId="0" applyFont="1" applyBorder="1">
      <alignment vertical="center" wrapText="1"/>
    </xf>
    <xf numFmtId="0" fontId="20" fillId="45" borderId="10" xfId="0" applyFont="1" applyFill="1" applyBorder="1">
      <alignment vertical="center" wrapText="1"/>
    </xf>
    <xf numFmtId="0" fontId="19" fillId="46" borderId="0" xfId="0" applyFont="1" applyFill="1">
      <alignment horizontal="left" vertical="center" wrapText="1"/>
    </xf>
    <xf numFmtId="0" fontId="19" fillId="46" borderId="10" xfId="0" applyFont="1" applyFill="1" applyBorder="1">
      <alignment horizontal="center" vertical="center" wrapText="1"/>
    </xf>
    <xf numFmtId="0" fontId="19" fillId="46" borderId="12" xfId="0" applyFont="1" applyFill="1" applyBorder="1">
      <alignment horizontal="center" vertical="center" wrapText="1"/>
    </xf>
    <xf numFmtId="0" fontId="19" fillId="0" borderId="25" xfId="0" applyFont="1" applyBorder="1">
      <alignment horizontal="center" vertical="center" wrapText="1"/>
    </xf>
    <xf numFmtId="0" fontId="19" fillId="0" borderId="22" xfId="0" applyFont="1" applyBorder="1">
      <alignment horizontal="center" vertical="center" wrapText="1"/>
    </xf>
    <xf numFmtId="0" fontId="19" fillId="0" borderId="24" xfId="0" applyFont="1" applyBorder="1">
      <alignment horizontal="center" vertical="center" wrapText="1"/>
    </xf>
    <xf numFmtId="0" fontId="19" fillId="46" borderId="15" xfId="0" applyFont="1" applyFill="1" applyBorder="1">
      <alignment horizontal="left" vertical="center" wrapText="1" indent="1"/>
    </xf>
    <xf numFmtId="0" fontId="19" fillId="58" borderId="10" xfId="0" applyFont="1" applyFill="1" applyBorder="1">
      <alignment horizontal="center" vertical="center" wrapText="1"/>
    </xf>
    <xf numFmtId="0" fontId="19" fillId="0" borderId="15" xfId="0" applyFont="1" applyBorder="1">
      <alignment horizontal="center" vertical="center" wrapText="1"/>
    </xf>
    <xf numFmtId="0" fontId="19" fillId="0" borderId="10" xfId="0" applyFont="1" applyBorder="1">
      <alignment horizontal="center" vertical="center" wrapText="1"/>
    </xf>
    <xf numFmtId="0" fontId="19" fillId="45" borderId="10" xfId="0" applyFont="1" applyFill="1" applyBorder="1">
      <alignment horizontal="center" vertical="center" wrapText="1"/>
    </xf>
    <xf numFmtId="0" fontId="19" fillId="0" borderId="10" xfId="0" applyFont="1" applyBorder="1">
      <alignment horizontal="left" vertical="center" wrapText="1" indent="3"/>
    </xf>
    <xf numFmtId="0" fontId="19" fillId="46" borderId="15" xfId="0" applyFont="1" applyFill="1" applyBorder="1">
      <alignment horizontal="center" vertical="center" wrapText="1"/>
    </xf>
    <xf numFmtId="0" fontId="19" fillId="46" borderId="16" xfId="0" applyFont="1" applyFill="1" applyBorder="1">
      <alignment horizontal="left" vertical="center" wrapText="1" indent="1"/>
    </xf>
    <xf numFmtId="0" fontId="19" fillId="0" borderId="16" xfId="0" applyFont="1" applyBorder="1">
      <alignment horizontal="center" vertical="center" wrapText="1"/>
    </xf>
    <xf numFmtId="0" fontId="19" fillId="46" borderId="26" xfId="0" applyFont="1" applyFill="1" applyBorder="1">
      <alignment horizontal="center" vertical="center" wrapText="1"/>
    </xf>
    <xf numFmtId="0" fontId="19" fillId="46" borderId="25" xfId="0" applyFont="1" applyFill="1" applyBorder="1">
      <alignment horizontal="center" vertical="center" wrapText="1"/>
    </xf>
    <xf numFmtId="0" fontId="19" fillId="46" borderId="13" xfId="0" applyFont="1" applyFill="1" applyBorder="1">
      <alignment horizontal="center" vertical="center" wrapText="1"/>
    </xf>
    <xf numFmtId="0" fontId="19" fillId="45" borderId="15" xfId="0" applyFont="1" applyFill="1" applyBorder="1">
      <alignment horizontal="center" vertical="center" wrapText="1"/>
    </xf>
    <xf numFmtId="0" fontId="19" fillId="58" borderId="15" xfId="0" applyFont="1" applyFill="1" applyBorder="1">
      <alignment horizontal="center" vertical="center" wrapText="1"/>
    </xf>
    <xf numFmtId="0" fontId="34" fillId="0" borderId="10" xfId="0" applyFont="1" applyBorder="1">
      <alignment horizontal="center" vertical="center"/>
    </xf>
    <xf numFmtId="49" fontId="19" fillId="48" borderId="26" xfId="0" applyFont="1" applyFill="1" applyBorder="1" applyNumberFormat="1">
      <alignment horizontal="left" vertical="center" wrapText="1" indent="1"/>
      <protection locked="0"/>
    </xf>
    <xf numFmtId="49" fontId="19" fillId="48" borderId="10" xfId="0" applyFont="1" applyFill="1" applyBorder="1" applyNumberFormat="1">
      <alignment horizontal="left" vertical="center" wrapText="1" indent="1"/>
      <protection locked="0"/>
    </xf>
    <xf numFmtId="49" fontId="29" fillId="47" borderId="10" xfId="0" applyFont="1" applyFill="1" applyBorder="1" applyNumberFormat="1">
      <alignment horizontal="center" vertical="center" wrapText="1"/>
    </xf>
    <xf numFmtId="4" fontId="19" fillId="47" borderId="10" xfId="0" applyFont="1" applyFill="1" applyBorder="1" applyNumberFormat="1">
      <alignment horizontal="right" vertical="center" wrapText="1"/>
    </xf>
    <xf numFmtId="4" fontId="19" fillId="33" borderId="10" xfId="0" applyFont="1" applyFill="1" applyBorder="1" applyNumberFormat="1">
      <alignment horizontal="right" vertical="center" wrapText="1"/>
    </xf>
    <xf numFmtId="49" fontId="19" fillId="33" borderId="10" xfId="0" applyFont="1" applyFill="1" applyBorder="1" applyNumberFormat="1">
      <alignment horizontal="left" vertical="center" wrapText="1" indent="1"/>
    </xf>
    <xf numFmtId="0" fontId="31" fillId="33" borderId="10" xfId="48" applyFont="1" applyFill="1" applyBorder="1">
      <alignment horizontal="left" vertical="center" wrapText="1" indent="1"/>
    </xf>
    <xf numFmtId="0" fontId="19" fillId="45" borderId="10" xfId="0" applyFont="1" applyFill="1" applyBorder="1">
      <alignment horizontal="left" vertical="center" wrapText="1" indent="1"/>
    </xf>
    <xf numFmtId="49" fontId="28" fillId="58" borderId="10" xfId="0" applyFont="1" applyFill="1" applyBorder="1" applyNumberFormat="1">
      <alignment horizontal="center" vertical="center" wrapText="1"/>
    </xf>
    <xf numFmtId="49" fontId="19" fillId="33" borderId="10" xfId="0" applyFont="1" applyFill="1" applyBorder="1" applyNumberFormat="1">
      <alignment horizontal="center" vertical="center" wrapText="1"/>
    </xf>
    <xf numFmtId="0" fontId="31" fillId="33" borderId="10" xfId="49" applyFont="1" applyFill="1" applyBorder="1">
      <alignment horizontal="center" vertical="center" wrapText="1"/>
    </xf>
    <xf numFmtId="3" fontId="34" fillId="33" borderId="10" xfId="0" applyFont="1" applyFill="1" applyBorder="1" applyNumberFormat="1">
      <alignment horizontal="center" vertical="center" wrapText="1"/>
    </xf>
    <xf numFmtId="3" fontId="19" fillId="48" borderId="10" xfId="0" applyFont="1" applyFill="1" applyBorder="1" applyNumberFormat="1">
      <alignment horizontal="right" vertical="center" wrapText="1"/>
      <protection locked="0"/>
    </xf>
    <xf numFmtId="3" fontId="19" fillId="45" borderId="10" xfId="0" applyFont="1" applyFill="1" applyBorder="1" applyNumberFormat="1">
      <alignment horizontal="right" vertical="center" wrapText="1"/>
    </xf>
    <xf numFmtId="49" fontId="28" fillId="0" borderId="10" xfId="0" applyFont="1" applyBorder="1" applyNumberFormat="1">
      <alignment horizontal="center" vertical="center" wrapText="1"/>
    </xf>
    <xf numFmtId="0" fontId="19" fillId="47" borderId="15" xfId="0" applyFont="1" applyFill="1" applyBorder="1">
      <alignment horizontal="center" vertical="center" wrapText="1"/>
    </xf>
    <xf numFmtId="3" fontId="19" fillId="33" borderId="10" xfId="0" applyFont="1" applyFill="1" applyBorder="1" applyNumberFormat="1">
      <alignment horizontal="left" vertical="center" wrapText="1" indent="1"/>
    </xf>
    <xf numFmtId="0" fontId="19" fillId="47" borderId="16" xfId="0" applyFont="1" applyFill="1" applyBorder="1">
      <alignment horizontal="center" vertical="center" wrapText="1"/>
    </xf>
    <xf numFmtId="4" fontId="19" fillId="47" borderId="16" xfId="0" applyFont="1" applyFill="1" applyBorder="1" applyNumberFormat="1">
      <alignment horizontal="right" vertical="center" wrapText="1"/>
    </xf>
    <xf numFmtId="3" fontId="19" fillId="47" borderId="16" xfId="0" applyFont="1" applyFill="1" applyBorder="1" applyNumberFormat="1">
      <alignment horizontal="right" vertical="center" wrapText="1"/>
    </xf>
    <xf numFmtId="3" fontId="19" fillId="33" borderId="10" xfId="0" applyFont="1" applyFill="1" applyBorder="1" applyNumberFormat="1">
      <alignment horizontal="right" vertical="center" wrapText="1"/>
    </xf>
    <xf numFmtId="4" fontId="19" fillId="47" borderId="15" xfId="0" applyFont="1" applyFill="1" applyBorder="1" applyNumberFormat="1">
      <alignment horizontal="right" vertical="center" wrapText="1"/>
    </xf>
    <xf numFmtId="3" fontId="19" fillId="47" borderId="15" xfId="0" applyFont="1" applyFill="1" applyBorder="1" applyNumberFormat="1">
      <alignment horizontal="right" vertical="center" wrapText="1"/>
    </xf>
    <xf numFmtId="3" fontId="19" fillId="47" borderId="10" xfId="0" applyFont="1" applyFill="1" applyBorder="1" applyNumberFormat="1">
      <alignment horizontal="right" vertical="center" wrapText="1"/>
    </xf>
    <xf numFmtId="49" fontId="29" fillId="47" borderId="10" xfId="0" applyFont="1" applyFill="1" applyBorder="1" applyNumberFormat="1">
      <alignment horizontal="left" vertical="center" wrapText="1" indent="1"/>
    </xf>
    <xf numFmtId="49" fontId="29" fillId="33" borderId="10" xfId="0" applyFont="1" applyFill="1" applyBorder="1" applyNumberFormat="1">
      <alignment horizontal="left" vertical="center" wrapText="1" indent="1"/>
    </xf>
    <xf numFmtId="49" fontId="29" fillId="33" borderId="10" xfId="0" applyFont="1" applyFill="1" applyBorder="1" applyNumberFormat="1">
      <alignment horizontal="center" vertical="center" wrapText="1"/>
    </xf>
    <xf numFmtId="0" fontId="20" fillId="46" borderId="0" xfId="0" applyFont="1" applyFill="1">
      <alignment horizontal="right" vertical="center" wrapText="1"/>
    </xf>
    <xf numFmtId="49" fontId="19" fillId="0" borderId="10" xfId="0" applyFont="1" applyBorder="1" applyNumberFormat="1">
      <alignment horizontal="right" vertical="center" wrapText="1"/>
    </xf>
    <xf numFmtId="49" fontId="19" fillId="0" borderId="12" xfId="0" applyFont="1" applyBorder="1" applyNumberFormat="1">
      <alignment horizontal="right" vertical="center" wrapText="1"/>
    </xf>
    <xf numFmtId="4" fontId="19" fillId="33" borderId="10" xfId="0" applyFont="1" applyFill="1" applyBorder="1" applyNumberFormat="1">
      <alignment horizontal="left" vertical="center" wrapText="1" indent="1"/>
    </xf>
    <xf numFmtId="4" fontId="20" fillId="46" borderId="0" xfId="0" applyFont="1" applyFill="1" applyNumberFormat="1">
      <alignment vertical="center" wrapText="1"/>
    </xf>
    <xf numFmtId="4" fontId="19" fillId="47" borderId="10" xfId="0" applyFont="1" applyFill="1" applyBorder="1" applyNumberFormat="1">
      <alignment horizontal="left" vertical="center" wrapText="1" indent="1"/>
    </xf>
    <xf numFmtId="22" fontId="20" fillId="46" borderId="0" xfId="0" applyFont="1" applyFill="1" applyNumberFormat="1">
      <alignment vertical="center"/>
    </xf>
    <xf numFmtId="0" fontId="20" fillId="46" borderId="0" xfId="0" applyFont="1" applyFill="1">
      <alignment vertical="center"/>
    </xf>
    <xf numFmtId="49" fontId="19" fillId="43" borderId="12" xfId="0" applyFont="1" applyFill="1" applyBorder="1" applyNumberFormat="1">
      <alignment horizontal="left" vertical="center" wrapText="1" indent="4"/>
    </xf>
    <xf numFmtId="49" fontId="19" fillId="43" borderId="23" xfId="0" applyFont="1" applyFill="1" applyBorder="1" applyNumberFormat="1">
      <alignment horizontal="left" vertical="center" wrapText="1" indent="4"/>
    </xf>
    <xf numFmtId="49" fontId="19" fillId="43" borderId="26" xfId="0" applyFont="1" applyFill="1" applyBorder="1" applyNumberFormat="1">
      <alignment horizontal="left" vertical="center" wrapText="1" indent="4"/>
    </xf>
    <xf numFmtId="0" fontId="19" fillId="0" borderId="10" xfId="0" applyFont="1" applyBorder="1">
      <alignment horizontal="right" vertical="center" wrapText="1" indent="1"/>
    </xf>
    <xf numFmtId="0" fontId="19" fillId="48" borderId="10" xfId="0" applyFont="1" applyFill="1" applyBorder="1">
      <alignment horizontal="left" vertical="center" wrapText="1" indent="1"/>
      <protection locked="0"/>
    </xf>
    <xf numFmtId="49" fontId="19" fillId="48" borderId="12" xfId="0" applyFont="1" applyFill="1" applyBorder="1" applyNumberFormat="1">
      <alignment horizontal="left" vertical="center" wrapText="1" indent="1"/>
      <protection locked="0"/>
    </xf>
    <xf numFmtId="49" fontId="19" fillId="48" borderId="23" xfId="0" applyFont="1" applyFill="1" applyBorder="1" applyNumberFormat="1">
      <alignment horizontal="left" vertical="center" wrapText="1" indent="1"/>
      <protection locked="0"/>
    </xf>
    <xf numFmtId="49" fontId="19" fillId="0" borderId="12" xfId="0" applyFont="1" applyBorder="1" applyNumberFormat="1">
      <alignment horizontal="left" vertical="center" wrapText="1" indent="1"/>
    </xf>
    <xf numFmtId="49" fontId="19" fillId="0" borderId="23" xfId="0" applyFont="1" applyBorder="1" applyNumberFormat="1">
      <alignment horizontal="left" vertical="center" wrapText="1" indent="1"/>
    </xf>
    <xf numFmtId="49" fontId="19" fillId="0" borderId="26" xfId="0" applyFont="1" applyBorder="1" applyNumberFormat="1">
      <alignment horizontal="left" vertical="center" wrapText="1" indent="1"/>
    </xf>
    <xf numFmtId="0" fontId="34" fillId="0" borderId="0" xfId="0" applyFont="1" quotePrefix="1">
      <alignment horizontal="left" vertical="center" wrapText="1" indent="4"/>
    </xf>
    <xf numFmtId="0" fontId="41" fillId="0" borderId="10" xfId="0" applyFont="1" applyBorder="1">
      <alignment horizontal="right" vertical="center" wrapText="1" indent="1"/>
    </xf>
    <xf numFmtId="0" fontId="19" fillId="46" borderId="12" xfId="0" applyFont="1" applyFill="1" applyBorder="1">
      <alignment horizontal="right" vertical="center" wrapText="1" indent="1"/>
    </xf>
    <xf numFmtId="178" fontId="31" fillId="33" borderId="10" xfId="47" applyFont="1" applyFill="1" applyBorder="1" applyNumberFormat="1">
      <alignment horizontal="left" vertical="center" wrapText="1" indent="1"/>
      <protection locked="0"/>
    </xf>
    <xf numFmtId="14" fontId="21" fillId="33" borderId="10" xfId="0" applyFont="1" applyFill="1" applyBorder="1" applyNumberFormat="1">
      <alignment horizontal="left" vertical="center" wrapText="1" indent="1"/>
    </xf>
    <xf numFmtId="49" fontId="30" fillId="46" borderId="0" xfId="0" applyFont="1" applyFill="1" applyNumberFormat="1">
      <alignment vertical="center" wrapText="1"/>
    </xf>
    <xf numFmtId="0" fontId="19" fillId="0" borderId="23" xfId="0" applyFont="1" applyBorder="1">
      <alignment horizontal="left" vertical="center" indent="1"/>
    </xf>
    <xf numFmtId="0" fontId="19" fillId="0" borderId="23" xfId="0" applyFont="1" applyBorder="1">
      <alignment vertical="center" wrapText="1"/>
    </xf>
    <xf numFmtId="49" fontId="19" fillId="0" borderId="10" xfId="0" applyFont="1" applyBorder="1" applyNumberFormat="1">
      <alignment horizontal="center" vertical="center" wrapText="1"/>
    </xf>
    <xf numFmtId="49" fontId="20" fillId="46" borderId="0" xfId="0" applyFont="1" applyFill="1" applyNumberFormat="1">
      <alignment vertical="center" wrapText="1"/>
    </xf>
    <xf numFmtId="49" fontId="20" fillId="0" borderId="17" xfId="0" applyFont="1" applyBorder="1" applyNumberFormat="1">
      <alignment horizontal="center" vertical="center" wrapText="1"/>
    </xf>
    <xf numFmtId="49" fontId="19" fillId="0" borderId="18" xfId="0" applyFont="1" applyBorder="1" applyNumberFormat="1">
      <alignment horizontal="center" vertical="center"/>
    </xf>
    <xf numFmtId="0" fontId="19" fillId="47" borderId="18" xfId="0" applyFont="1" applyFill="1" applyBorder="1">
      <alignment horizontal="left" vertical="top" wrapText="1" indent="1"/>
    </xf>
    <xf numFmtId="3" fontId="19" fillId="49" borderId="18" xfId="0" applyFont="1" applyFill="1" applyBorder="1" applyNumberFormat="1">
      <alignment horizontal="right" vertical="center" wrapText="1"/>
      <protection locked="0"/>
    </xf>
    <xf numFmtId="49" fontId="19" fillId="0" borderId="10" xfId="0" applyFont="1" applyBorder="1" applyNumberFormat="1">
      <alignment horizontal="center" vertical="center"/>
    </xf>
    <xf numFmtId="0" fontId="19" fillId="47" borderId="10" xfId="0" applyFont="1" applyFill="1" applyBorder="1">
      <alignment horizontal="left" vertical="top" wrapText="1" indent="1"/>
    </xf>
    <xf numFmtId="3" fontId="19" fillId="49" borderId="10" xfId="0" applyFont="1" applyFill="1" applyBorder="1" applyNumberFormat="1">
      <alignment horizontal="right" vertical="center" wrapText="1"/>
      <protection locked="0"/>
    </xf>
    <xf numFmtId="3" fontId="19" fillId="45" borderId="10" xfId="0" applyFont="1" applyFill="1" applyBorder="1" applyNumberFormat="1">
      <alignment horizontal="right" vertical="center" wrapText="1"/>
    </xf>
    <xf numFmtId="3" fontId="31" fillId="45" borderId="10" xfId="0" applyFont="1" applyFill="1" applyBorder="1" applyNumberFormat="1">
      <alignment horizontal="right" vertical="center" wrapText="1"/>
    </xf>
    <xf numFmtId="49" fontId="19" fillId="0" borderId="19" xfId="0" applyFont="1" applyBorder="1" applyNumberFormat="1">
      <alignment horizontal="center" vertical="center"/>
    </xf>
    <xf numFmtId="0" fontId="19" fillId="47" borderId="19" xfId="0" applyFont="1" applyFill="1" applyBorder="1">
      <alignment horizontal="left" vertical="top" wrapText="1" indent="1"/>
    </xf>
    <xf numFmtId="49" fontId="19" fillId="0" borderId="13" xfId="0" applyFont="1" applyBorder="1" applyNumberFormat="1">
      <alignment horizontal="center" vertical="center"/>
    </xf>
    <xf numFmtId="0" fontId="19" fillId="47" borderId="13" xfId="0" applyFont="1" applyFill="1" applyBorder="1">
      <alignment horizontal="left" vertical="top" wrapText="1" indent="1"/>
    </xf>
    <xf numFmtId="3" fontId="31" fillId="49" borderId="10" xfId="0" applyFont="1" applyFill="1" applyBorder="1" applyNumberFormat="1">
      <alignment horizontal="right" vertical="center" wrapText="1"/>
      <protection locked="0"/>
    </xf>
    <xf numFmtId="0" fontId="19" fillId="0" borderId="26" xfId="0" applyFont="1" applyBorder="1">
      <alignment horizontal="left" vertical="center" wrapText="1" indent="2"/>
    </xf>
    <xf numFmtId="0" fontId="19" fillId="0" borderId="10" xfId="0" applyFont="1" applyBorder="1">
      <alignment horizontal="left" vertical="center" wrapText="1" indent="2"/>
    </xf>
    <xf numFmtId="0" fontId="19" fillId="0" borderId="12" xfId="0" applyFont="1" applyBorder="1">
      <alignment horizontal="left" vertical="center" wrapText="1" indent="2"/>
    </xf>
    <xf numFmtId="49" fontId="30" fillId="0" borderId="0" xfId="0" applyFont="1" applyNumberFormat="1">
      <alignment horizontal="left" vertical="center" wrapText="1" indent="1"/>
    </xf>
    <xf numFmtId="171" fontId="41" fillId="0" borderId="10" xfId="0" applyFont="1" applyBorder="1" applyNumberFormat="1">
      <alignment horizontal="center" vertical="center" wrapText="1"/>
    </xf>
    <xf numFmtId="49" fontId="19" fillId="0" borderId="15" xfId="0" applyFont="1" applyBorder="1" applyNumberFormat="1">
      <alignment horizontal="center" vertical="center" wrapText="1"/>
    </xf>
    <xf numFmtId="171" fontId="41" fillId="0" borderId="15" xfId="0" applyFont="1" applyBorder="1" applyNumberFormat="1">
      <alignment horizontal="center" vertical="center" wrapText="1"/>
    </xf>
    <xf numFmtId="49" fontId="32" fillId="36" borderId="10" xfId="0" applyFont="1" applyFill="1" applyBorder="1" applyNumberFormat="1">
      <alignment horizontal="center" vertical="center" wrapText="1"/>
    </xf>
    <xf numFmtId="0" fontId="19" fillId="46" borderId="20" xfId="0" applyFont="1" applyFill="1" applyBorder="1">
      <alignment horizontal="center" vertical="center" wrapText="1"/>
    </xf>
    <xf numFmtId="0" fontId="19" fillId="46" borderId="17" xfId="0" applyFont="1" applyFill="1" applyBorder="1">
      <alignment horizontal="center" vertical="center" wrapText="1"/>
    </xf>
    <xf numFmtId="49" fontId="19" fillId="0" borderId="15" xfId="0" applyFont="1" applyBorder="1" applyNumberFormat="1">
      <alignment horizontal="center" vertical="center"/>
    </xf>
    <xf numFmtId="0" fontId="19" fillId="47" borderId="15" xfId="0" applyFont="1" applyFill="1" applyBorder="1">
      <alignment horizontal="left" vertical="top" wrapText="1" indent="1"/>
    </xf>
    <xf numFmtId="171" fontId="19" fillId="0" borderId="15" xfId="0" applyFont="1" applyBorder="1" applyNumberFormat="1">
      <alignment horizontal="center" vertical="center" wrapText="1"/>
    </xf>
    <xf numFmtId="49" fontId="19" fillId="0" borderId="16" xfId="0" applyFont="1" applyBorder="1" applyNumberFormat="1">
      <alignment horizontal="center" vertical="center"/>
    </xf>
    <xf numFmtId="0" fontId="19" fillId="47" borderId="16" xfId="0" applyFont="1" applyFill="1" applyBorder="1">
      <alignment horizontal="left" vertical="top" wrapText="1" indent="1"/>
    </xf>
    <xf numFmtId="171" fontId="19" fillId="0" borderId="16" xfId="0" applyFont="1" applyBorder="1" applyNumberFormat="1">
      <alignment horizontal="center" vertical="center" wrapText="1"/>
    </xf>
    <xf numFmtId="171" fontId="19" fillId="0" borderId="13" xfId="0" applyFont="1" applyBorder="1" applyNumberFormat="1">
      <alignment horizontal="center" vertical="center" wrapText="1"/>
    </xf>
    <xf numFmtId="0" fontId="0" fillId="0" borderId="0" xfId="0" applyFont="1">
      <alignment vertical="top"/>
    </xf>
    <xf numFmtId="4" fontId="30" fillId="47" borderId="10" xfId="0" applyFont="1" applyFill="1" applyBorder="1" applyNumberFormat="1">
      <alignment horizontal="right" vertical="top"/>
    </xf>
    <xf numFmtId="172" fontId="19" fillId="45" borderId="10" xfId="0" applyFont="1" applyFill="1" applyBorder="1" applyNumberFormat="1">
      <alignment horizontal="right" vertical="center" wrapText="1"/>
    </xf>
    <xf numFmtId="171" fontId="19" fillId="45" borderId="10" xfId="0" applyFont="1" applyFill="1" applyBorder="1" applyNumberFormat="1">
      <alignment horizontal="left" vertical="top" wrapText="1" indent="1"/>
    </xf>
    <xf numFmtId="0" fontId="34" fillId="45" borderId="26" xfId="0" applyFont="1" applyFill="1" applyBorder="1">
      <alignment horizontal="left" vertical="top" wrapText="1" indent="1"/>
    </xf>
    <xf numFmtId="49" fontId="20" fillId="39" borderId="0" xfId="0" applyFont="1" applyFill="1" applyNumberFormat="1">
      <alignment horizontal="center" vertical="center" wrapText="1"/>
    </xf>
    <xf numFmtId="49" fontId="30" fillId="46" borderId="0" xfId="0" applyFont="1" applyFill="1" applyNumberFormat="1">
      <alignment horizontal="left" vertical="center" wrapText="1"/>
    </xf>
    <xf numFmtId="49" fontId="30" fillId="46" borderId="0" xfId="0" applyFont="1" applyFill="1" applyNumberFormat="1">
      <alignment horizontal="left" vertical="center" wrapText="1" indent="1"/>
    </xf>
    <xf numFmtId="49" fontId="33" fillId="46" borderId="0" xfId="0" applyFont="1" applyFill="1" applyNumberFormat="1">
      <alignment vertical="center" wrapText="1"/>
    </xf>
    <xf numFmtId="0" fontId="19" fillId="0" borderId="23" xfId="0" applyFont="1" applyBorder="1">
      <alignment horizontal="left" vertical="center" wrapText="1" indent="1"/>
    </xf>
    <xf numFmtId="49" fontId="19" fillId="46" borderId="0" xfId="0" applyFont="1" applyFill="1" applyNumberFormat="1">
      <alignment vertical="center" wrapText="1"/>
    </xf>
    <xf numFmtId="49" fontId="19" fillId="0" borderId="22" xfId="0" applyFont="1" applyBorder="1" applyNumberFormat="1">
      <alignment vertical="top"/>
    </xf>
    <xf numFmtId="0" fontId="34" fillId="0" borderId="0" xfId="0" applyFont="1">
      <alignment horizontal="center" vertical="center"/>
    </xf>
    <xf numFmtId="49" fontId="19" fillId="46" borderId="22" xfId="0" applyFont="1" applyFill="1" applyBorder="1" applyNumberFormat="1">
      <alignment horizontal="center" vertical="center" wrapText="1"/>
    </xf>
    <xf numFmtId="49" fontId="19" fillId="46" borderId="23" xfId="0" applyFont="1" applyFill="1" applyBorder="1" applyNumberFormat="1">
      <alignment horizontal="center" vertical="center" wrapText="1"/>
    </xf>
    <xf numFmtId="49" fontId="19" fillId="33" borderId="15" xfId="0" applyFont="1" applyFill="1" applyBorder="1" applyNumberFormat="1">
      <alignment horizontal="center" vertical="center" wrapText="1"/>
    </xf>
    <xf numFmtId="49" fontId="30" fillId="46" borderId="14" xfId="0" applyFont="1" applyFill="1" applyBorder="1" applyNumberFormat="1">
      <alignment vertical="center" wrapText="1"/>
    </xf>
    <xf numFmtId="0" fontId="19" fillId="38" borderId="10" xfId="0" applyFont="1" applyFill="1" applyBorder="1">
      <alignment horizontal="center" vertical="center" wrapText="1"/>
    </xf>
    <xf numFmtId="49" fontId="19" fillId="45" borderId="10" xfId="0" applyFont="1" applyFill="1" applyBorder="1" applyNumberFormat="1">
      <alignment horizontal="center" vertical="top"/>
    </xf>
    <xf numFmtId="0" fontId="20" fillId="36" borderId="0" xfId="0" applyFont="1" applyFill="1">
      <alignment horizontal="center" vertical="center" wrapText="1"/>
    </xf>
    <xf numFmtId="49" fontId="20" fillId="36" borderId="0" xfId="0" applyFont="1" applyFill="1" applyNumberFormat="1">
      <alignment vertical="top"/>
    </xf>
    <xf numFmtId="0" fontId="20" fillId="36" borderId="22" xfId="0" applyFont="1" applyFill="1" applyBorder="1">
      <alignment horizontal="center" vertical="center" wrapText="1"/>
    </xf>
    <xf numFmtId="2" fontId="34" fillId="0" borderId="14" xfId="0" applyFont="1" applyBorder="1" applyNumberFormat="1">
      <alignment horizontal="center" vertical="center"/>
    </xf>
    <xf numFmtId="49" fontId="19" fillId="45" borderId="0" xfId="0" applyFont="1" applyFill="1" applyNumberFormat="1">
      <alignment vertical="top" wrapText="1"/>
    </xf>
    <xf numFmtId="49" fontId="19" fillId="45" borderId="0" xfId="0" applyFont="1" applyFill="1" applyNumberFormat="1">
      <alignment vertical="top"/>
    </xf>
    <xf numFmtId="49" fontId="20" fillId="0" borderId="15" xfId="0" applyFont="1" applyBorder="1" applyNumberFormat="1">
      <alignment vertical="center" wrapText="1"/>
    </xf>
    <xf numFmtId="49" fontId="19" fillId="0" borderId="11" xfId="0" applyFont="1" applyBorder="1" applyNumberFormat="1">
      <alignment vertical="top" wrapText="1"/>
    </xf>
    <xf numFmtId="49" fontId="19" fillId="52" borderId="11" xfId="0" applyFont="1" applyFill="1" applyBorder="1" applyNumberFormat="1" quotePrefix="1">
      <alignment vertical="center" wrapText="1"/>
    </xf>
    <xf numFmtId="49" fontId="19" fillId="52" borderId="0" xfId="0" applyFont="1" applyFill="1" applyNumberFormat="1" quotePrefix="1">
      <alignment vertical="center" wrapText="1"/>
    </xf>
    <xf numFmtId="49" fontId="19" fillId="52" borderId="14" xfId="0" applyFont="1" applyFill="1" applyBorder="1" applyNumberFormat="1" quotePrefix="1">
      <alignment vertical="center" wrapText="1"/>
    </xf>
    <xf numFmtId="0" fontId="19" fillId="45" borderId="22" xfId="0" applyFont="1" applyFill="1" applyBorder="1">
      <alignment horizontal="center" vertical="center" wrapText="1"/>
    </xf>
    <xf numFmtId="0" fontId="19" fillId="45" borderId="12" xfId="0" applyFont="1" applyFill="1" applyBorder="1">
      <alignment horizontal="left" vertical="center" wrapText="1"/>
    </xf>
    <xf numFmtId="0" fontId="19" fillId="45" borderId="23" xfId="0" applyFont="1" applyFill="1" applyBorder="1">
      <alignment horizontal="left" vertical="center" wrapText="1"/>
    </xf>
    <xf numFmtId="49" fontId="35" fillId="45" borderId="12" xfId="0" applyFont="1" applyFill="1" applyBorder="1" applyNumberFormat="1">
      <alignment horizontal="center" vertical="center" wrapText="1"/>
    </xf>
    <xf numFmtId="49" fontId="32" fillId="34" borderId="12" xfId="0" applyFont="1" applyFill="1" applyBorder="1" applyNumberFormat="1">
      <alignment horizontal="left" vertical="center"/>
    </xf>
    <xf numFmtId="49" fontId="32" fillId="34" borderId="23" xfId="0" applyFont="1" applyFill="1" applyBorder="1" applyNumberFormat="1">
      <alignment horizontal="left" vertical="center"/>
    </xf>
    <xf numFmtId="49" fontId="19" fillId="45" borderId="22" xfId="0" applyFont="1" applyFill="1" applyBorder="1" applyNumberFormat="1">
      <alignment horizontal="left" vertical="center" wrapText="1"/>
    </xf>
    <xf numFmtId="49" fontId="19" fillId="45" borderId="24" xfId="0" applyFont="1" applyFill="1" applyBorder="1" applyNumberFormat="1">
      <alignment horizontal="left" vertical="center" wrapText="1"/>
    </xf>
    <xf numFmtId="0" fontId="19" fillId="45" borderId="0" xfId="0" applyFont="1" applyFill="1">
      <alignment horizontal="center" vertical="center" wrapText="1"/>
    </xf>
    <xf numFmtId="0" fontId="19" fillId="45" borderId="16" xfId="0" applyFont="1" applyFill="1" applyBorder="1">
      <alignment horizontal="center" vertical="center" wrapText="1"/>
    </xf>
    <xf numFmtId="49" fontId="19" fillId="0" borderId="14" xfId="0" applyFont="1" applyBorder="1" applyNumberFormat="1">
      <alignment vertical="top"/>
    </xf>
    <xf numFmtId="0" fontId="34" fillId="53" borderId="25" xfId="0" applyFont="1" applyFill="1" applyBorder="1">
      <alignment horizontal="left" vertical="center" indent="1"/>
    </xf>
    <xf numFmtId="0" fontId="34" fillId="53" borderId="22" xfId="0" applyFont="1" applyFill="1" applyBorder="1">
      <alignment horizontal="left" vertical="center" indent="1"/>
    </xf>
    <xf numFmtId="49" fontId="20" fillId="53" borderId="22" xfId="0" applyFont="1" applyFill="1" applyBorder="1" applyNumberFormat="1">
      <alignment horizontal="left" vertical="center" indent="1"/>
    </xf>
    <xf numFmtId="0" fontId="34" fillId="53" borderId="23" xfId="0" applyFont="1" applyFill="1" applyBorder="1">
      <alignment horizontal="left" vertical="center" indent="1"/>
    </xf>
    <xf numFmtId="0" fontId="34" fillId="53" borderId="26" xfId="0" applyFont="1" applyFill="1" applyBorder="1">
      <alignment horizontal="left" vertical="center" indent="1"/>
    </xf>
    <xf numFmtId="0" fontId="34" fillId="53" borderId="20" xfId="0" applyFont="1" applyFill="1" applyBorder="1">
      <alignment horizontal="left" vertical="center" indent="1"/>
    </xf>
    <xf numFmtId="0" fontId="34" fillId="53" borderId="17" xfId="0" applyFont="1" applyFill="1" applyBorder="1">
      <alignment horizontal="left" vertical="center" indent="1"/>
    </xf>
    <xf numFmtId="0" fontId="20" fillId="53" borderId="17" xfId="0" applyFont="1" applyFill="1" applyBorder="1">
      <alignment horizontal="left" vertical="center" indent="1"/>
    </xf>
    <xf numFmtId="0" fontId="34" fillId="54" borderId="23" xfId="0" applyFont="1" applyFill="1" applyBorder="1">
      <alignment horizontal="left" vertical="center" indent="1"/>
    </xf>
    <xf numFmtId="49" fontId="19" fillId="0" borderId="25" xfId="0" applyFont="1" applyBorder="1" applyNumberFormat="1">
      <alignment horizontal="center" vertical="center" wrapText="1"/>
    </xf>
    <xf numFmtId="49" fontId="19" fillId="0" borderId="22" xfId="0" applyFont="1" applyBorder="1" applyNumberFormat="1">
      <alignment horizontal="center" vertical="center" wrapText="1"/>
    </xf>
    <xf numFmtId="49" fontId="19" fillId="52" borderId="25" xfId="0" applyFont="1" applyFill="1" applyBorder="1" applyNumberFormat="1" quotePrefix="1">
      <alignment vertical="center" wrapText="1"/>
    </xf>
    <xf numFmtId="49" fontId="19" fillId="52" borderId="22" xfId="0" applyFont="1" applyFill="1" applyBorder="1" applyNumberFormat="1" quotePrefix="1">
      <alignment vertical="center" wrapText="1"/>
    </xf>
    <xf numFmtId="171" fontId="19" fillId="52" borderId="22" xfId="0" applyFont="1" applyFill="1" applyBorder="1" applyNumberFormat="1" quotePrefix="1">
      <alignment vertical="center" wrapText="1"/>
    </xf>
    <xf numFmtId="49" fontId="19" fillId="52" borderId="24" xfId="0" applyFont="1" applyFill="1" applyBorder="1" applyNumberFormat="1" quotePrefix="1">
      <alignment vertical="center" wrapText="1"/>
    </xf>
    <xf numFmtId="49" fontId="32" fillId="37" borderId="12" xfId="0" applyFont="1" applyFill="1" applyBorder="1" applyNumberFormat="1">
      <alignment horizontal="left" vertical="center"/>
    </xf>
    <xf numFmtId="49" fontId="32" fillId="37" borderId="23" xfId="0" applyFont="1" applyFill="1" applyBorder="1" applyNumberFormat="1">
      <alignment horizontal="left" vertical="center"/>
    </xf>
    <xf numFmtId="0" fontId="19" fillId="45" borderId="25" xfId="0" applyFont="1" applyFill="1" applyBorder="1">
      <alignment horizontal="center" vertical="center" wrapText="1"/>
    </xf>
    <xf numFmtId="0" fontId="19" fillId="45" borderId="25" xfId="0" applyFont="1" applyFill="1" applyBorder="1">
      <alignment horizontal="left" vertical="center" wrapText="1"/>
    </xf>
    <xf numFmtId="0" fontId="19" fillId="45" borderId="22" xfId="0" applyFont="1" applyFill="1" applyBorder="1">
      <alignment horizontal="left" vertical="center" wrapText="1"/>
    </xf>
    <xf numFmtId="49" fontId="35" fillId="45" borderId="25" xfId="0" applyFont="1" applyFill="1" applyBorder="1" applyNumberFormat="1">
      <alignment horizontal="center" vertical="center" wrapText="1"/>
    </xf>
    <xf numFmtId="49" fontId="32" fillId="56" borderId="12" xfId="0" applyFont="1" applyFill="1" applyBorder="1" applyNumberFormat="1">
      <alignment horizontal="left" vertical="center"/>
    </xf>
    <xf numFmtId="49" fontId="32" fillId="56" borderId="23" xfId="0" applyFont="1" applyFill="1" applyBorder="1" applyNumberFormat="1">
      <alignment horizontal="left" vertical="center"/>
    </xf>
    <xf numFmtId="0" fontId="19" fillId="45" borderId="11" xfId="0" applyFont="1" applyFill="1" applyBorder="1">
      <alignment horizontal="center" vertical="center" wrapText="1"/>
    </xf>
    <xf numFmtId="0" fontId="20" fillId="53" borderId="22" xfId="0" applyFont="1" applyFill="1" applyBorder="1">
      <alignment horizontal="left" vertical="center" indent="1"/>
    </xf>
    <xf numFmtId="49" fontId="19" fillId="38" borderId="12" xfId="0" applyFont="1" applyFill="1" applyBorder="1" applyNumberFormat="1">
      <alignment horizontal="left" vertical="center" indent="1"/>
    </xf>
    <xf numFmtId="49" fontId="19" fillId="38" borderId="23" xfId="0" applyFont="1" applyFill="1" applyBorder="1" applyNumberFormat="1">
      <alignment horizontal="left" vertical="center" indent="1"/>
    </xf>
    <xf numFmtId="49" fontId="19" fillId="39" borderId="12" xfId="0" applyFont="1" applyFill="1" applyBorder="1" applyNumberFormat="1">
      <alignment horizontal="left" vertical="center" indent="1"/>
    </xf>
    <xf numFmtId="49" fontId="19" fillId="39" borderId="23" xfId="0" applyFont="1" applyFill="1" applyBorder="1" applyNumberFormat="1">
      <alignment horizontal="left" vertical="center" indent="1"/>
    </xf>
    <xf numFmtId="49" fontId="19" fillId="40" borderId="12" xfId="0" applyFont="1" applyFill="1" applyBorder="1" applyNumberFormat="1">
      <alignment horizontal="left" vertical="center" indent="1"/>
    </xf>
    <xf numFmtId="49" fontId="19" fillId="40" borderId="23" xfId="0" applyFont="1" applyFill="1" applyBorder="1" applyNumberFormat="1">
      <alignment horizontal="left" vertical="center" indent="1"/>
    </xf>
    <xf numFmtId="0" fontId="19" fillId="45" borderId="20" xfId="0" applyFont="1" applyFill="1" applyBorder="1">
      <alignment horizontal="center" vertical="center" wrapText="1"/>
    </xf>
    <xf numFmtId="49" fontId="19" fillId="40" borderId="12" xfId="0" applyFont="1" applyFill="1" applyBorder="1" applyNumberFormat="1">
      <alignment horizontal="left" vertical="center"/>
    </xf>
    <xf numFmtId="49" fontId="19" fillId="40" borderId="23" xfId="0" applyFont="1" applyFill="1" applyBorder="1" applyNumberFormat="1">
      <alignment horizontal="left" vertical="center"/>
    </xf>
    <xf numFmtId="0" fontId="41" fillId="45" borderId="12" xfId="0" applyFont="1" applyFill="1" applyBorder="1">
      <alignment horizontal="left" vertical="center"/>
    </xf>
    <xf numFmtId="0" fontId="41" fillId="45" borderId="23" xfId="0" applyFont="1" applyFill="1" applyBorder="1">
      <alignment horizontal="left" vertical="center"/>
    </xf>
    <xf numFmtId="49" fontId="19" fillId="41" borderId="12" xfId="0" applyFont="1" applyFill="1" applyBorder="1" applyNumberFormat="1">
      <alignment horizontal="left" vertical="center" indent="1"/>
    </xf>
    <xf numFmtId="49" fontId="19" fillId="41" borderId="23" xfId="0" applyFont="1" applyFill="1" applyBorder="1" applyNumberFormat="1">
      <alignment horizontal="left" vertical="center" indent="1"/>
    </xf>
    <xf numFmtId="0" fontId="34" fillId="53" borderId="11" xfId="0" applyFont="1" applyFill="1" applyBorder="1">
      <alignment horizontal="left" vertical="center" indent="1"/>
    </xf>
    <xf numFmtId="0" fontId="34" fillId="53" borderId="0" xfId="0" applyFont="1" applyFill="1">
      <alignment horizontal="left" vertical="center" indent="1"/>
    </xf>
    <xf numFmtId="0" fontId="20" fillId="53" borderId="0" xfId="0" applyFont="1" applyFill="1">
      <alignment horizontal="left" vertical="center" indent="1"/>
    </xf>
    <xf numFmtId="0" fontId="19" fillId="45" borderId="10" xfId="0" applyFont="1" applyFill="1" applyBorder="1">
      <alignment horizontal="left" vertical="center" wrapText="1"/>
    </xf>
    <xf numFmtId="49" fontId="35" fillId="45" borderId="10" xfId="0" applyFont="1" applyFill="1" applyBorder="1" applyNumberFormat="1">
      <alignment horizontal="center" vertical="center" wrapText="1"/>
    </xf>
    <xf numFmtId="49" fontId="32" fillId="50" borderId="12" xfId="0" applyFont="1" applyFill="1" applyBorder="1" applyNumberFormat="1">
      <alignment horizontal="left" vertical="center" indent="1"/>
    </xf>
    <xf numFmtId="49" fontId="32" fillId="50" borderId="23" xfId="0" applyFont="1" applyFill="1" applyBorder="1" applyNumberFormat="1">
      <alignment horizontal="left" vertical="center" indent="1"/>
    </xf>
    <xf numFmtId="49" fontId="20" fillId="53" borderId="0" xfId="0" applyFont="1" applyFill="1" applyNumberFormat="1">
      <alignment horizontal="left" vertical="center" indent="1"/>
    </xf>
    <xf numFmtId="49" fontId="19" fillId="42" borderId="12" xfId="0" applyFont="1" applyFill="1" applyBorder="1" applyNumberFormat="1">
      <alignment horizontal="left" vertical="center" indent="1"/>
    </xf>
    <xf numFmtId="49" fontId="19" fillId="42" borderId="23" xfId="0" applyFont="1" applyFill="1" applyBorder="1" applyNumberFormat="1">
      <alignment horizontal="left" vertical="center" indent="1"/>
    </xf>
    <xf numFmtId="49" fontId="19" fillId="43" borderId="12" xfId="0" applyFont="1" applyFill="1" applyBorder="1" applyNumberFormat="1">
      <alignment horizontal="left" vertical="center" indent="1"/>
    </xf>
    <xf numFmtId="49" fontId="19" fillId="43" borderId="23" xfId="0" applyFont="1" applyFill="1" applyBorder="1" applyNumberFormat="1">
      <alignment horizontal="left" vertical="center" indent="1"/>
    </xf>
    <xf numFmtId="49" fontId="32" fillId="51" borderId="12" xfId="0" applyFont="1" applyFill="1" applyBorder="1" applyNumberFormat="1">
      <alignment horizontal="left" vertical="center"/>
    </xf>
    <xf numFmtId="49" fontId="32" fillId="51" borderId="23" xfId="0" applyFont="1" applyFill="1" applyBorder="1" applyNumberFormat="1">
      <alignment horizontal="left" vertical="center"/>
    </xf>
    <xf numFmtId="0" fontId="19" fillId="45" borderId="17" xfId="0" applyFont="1" applyFill="1" applyBorder="1">
      <alignment horizontal="center" vertical="center" wrapText="1"/>
    </xf>
    <xf numFmtId="0" fontId="19" fillId="45" borderId="13" xfId="0" applyFont="1" applyFill="1" applyBorder="1">
      <alignment horizontal="center" vertical="center" wrapText="1"/>
    </xf>
    <xf numFmtId="49" fontId="19" fillId="44" borderId="12" xfId="0" applyFont="1" applyFill="1" applyBorder="1" applyNumberFormat="1">
      <alignment horizontal="left" vertical="center"/>
    </xf>
    <xf numFmtId="49" fontId="19" fillId="44" borderId="23" xfId="0" applyFont="1" applyFill="1" applyBorder="1" applyNumberFormat="1">
      <alignment horizontal="left" vertical="center"/>
    </xf>
    <xf numFmtId="49" fontId="19" fillId="52" borderId="12" xfId="0" applyFont="1" applyFill="1" applyBorder="1" applyNumberFormat="1" quotePrefix="1">
      <alignment vertical="center" wrapText="1"/>
    </xf>
    <xf numFmtId="49" fontId="19" fillId="52" borderId="23" xfId="0" applyFont="1" applyFill="1" applyBorder="1" applyNumberFormat="1" quotePrefix="1">
      <alignment vertical="center" wrapText="1"/>
    </xf>
    <xf numFmtId="171" fontId="19" fillId="52" borderId="23" xfId="0" applyFont="1" applyFill="1" applyBorder="1" applyNumberFormat="1" quotePrefix="1">
      <alignment vertical="center" wrapText="1"/>
    </xf>
    <xf numFmtId="49" fontId="19" fillId="52" borderId="26" xfId="0" applyFont="1" applyFill="1" applyBorder="1" applyNumberFormat="1" quotePrefix="1">
      <alignment vertical="center" wrapText="1"/>
    </xf>
    <xf numFmtId="171" fontId="19" fillId="52" borderId="10" xfId="0" applyFont="1" applyFill="1" applyBorder="1" applyNumberFormat="1" quotePrefix="1">
      <alignment vertical="center" wrapText="1"/>
    </xf>
    <xf numFmtId="49" fontId="19" fillId="46" borderId="0" xfId="0" applyFont="1" applyFill="1" applyNumberFormat="1">
      <alignment horizontal="left" vertical="center" wrapText="1"/>
    </xf>
    <xf numFmtId="49" fontId="34" fillId="0" borderId="14" xfId="0" applyFont="1" applyBorder="1" applyNumberFormat="1">
      <alignment horizontal="center" vertical="center"/>
    </xf>
    <xf numFmtId="49" fontId="19" fillId="45" borderId="22" xfId="0" applyFont="1" applyFill="1" applyBorder="1" applyNumberFormat="1">
      <alignment horizontal="center" vertical="center" wrapText="1"/>
    </xf>
    <xf numFmtId="49" fontId="19" fillId="45" borderId="15" xfId="0" applyFont="1" applyFill="1" applyBorder="1" applyNumberFormat="1">
      <alignment horizontal="center" vertical="center" wrapText="1"/>
    </xf>
    <xf numFmtId="49" fontId="19" fillId="45" borderId="25" xfId="0" applyFont="1" applyFill="1" applyBorder="1" applyNumberFormat="1">
      <alignment horizontal="left" vertical="center" wrapText="1"/>
    </xf>
    <xf numFmtId="49" fontId="19" fillId="45" borderId="23" xfId="0" applyFont="1" applyFill="1" applyBorder="1" applyNumberFormat="1">
      <alignment horizontal="left" vertical="center" wrapText="1"/>
    </xf>
    <xf numFmtId="49" fontId="20" fillId="56" borderId="0" xfId="0" applyFont="1" applyFill="1" applyNumberFormat="1">
      <alignment horizontal="left" vertical="center"/>
    </xf>
    <xf numFmtId="49" fontId="19" fillId="45" borderId="0" xfId="0" applyFont="1" applyFill="1" applyNumberFormat="1">
      <alignment horizontal="center" vertical="center" wrapText="1"/>
    </xf>
    <xf numFmtId="49" fontId="19" fillId="45" borderId="16" xfId="0" applyFont="1" applyFill="1" applyBorder="1" applyNumberFormat="1">
      <alignment horizontal="center" vertical="center" wrapText="1"/>
    </xf>
    <xf numFmtId="0" fontId="34" fillId="53" borderId="12" xfId="0" applyFont="1" applyFill="1" applyBorder="1">
      <alignment horizontal="left" vertical="center" indent="1"/>
    </xf>
    <xf numFmtId="0" fontId="34" fillId="53" borderId="24" xfId="0" applyFont="1" applyFill="1" applyBorder="1">
      <alignment horizontal="left" vertical="center" indent="1"/>
    </xf>
    <xf numFmtId="49" fontId="19" fillId="0" borderId="27" xfId="0" applyFont="1" applyBorder="1" applyNumberFormat="1">
      <alignment horizontal="center" vertical="center" wrapText="1"/>
    </xf>
    <xf numFmtId="49" fontId="19" fillId="33" borderId="12" xfId="0" applyFont="1" applyFill="1" applyBorder="1" applyNumberFormat="1">
      <alignment horizontal="center" vertical="center"/>
    </xf>
    <xf numFmtId="49" fontId="42" fillId="52" borderId="10" xfId="0" applyFont="1" applyFill="1" applyBorder="1" applyNumberFormat="1">
      <alignment horizontal="center" vertical="center" wrapText="1"/>
    </xf>
    <xf numFmtId="49" fontId="19" fillId="0" borderId="12" xfId="0" applyFont="1" applyBorder="1" applyNumberFormat="1">
      <alignment horizontal="center" vertical="center" wrapText="1"/>
    </xf>
    <xf numFmtId="0" fontId="19" fillId="45" borderId="10" xfId="0" applyFont="1" applyFill="1" applyBorder="1">
      <alignment horizontal="left" vertical="top" wrapText="1" indent="1"/>
    </xf>
    <xf numFmtId="49" fontId="19" fillId="47" borderId="10" xfId="0" applyFont="1" applyFill="1" applyBorder="1" applyNumberFormat="1">
      <alignment horizontal="left" vertical="top" wrapText="1" indent="1"/>
    </xf>
    <xf numFmtId="0" fontId="19" fillId="0" borderId="10" xfId="0" applyFont="1" applyBorder="1">
      <alignment horizontal="center" vertical="top" wrapText="1"/>
    </xf>
    <xf numFmtId="49" fontId="41" fillId="47" borderId="10" xfId="0" applyFont="1" applyFill="1" applyBorder="1" applyNumberFormat="1">
      <alignment horizontal="center" vertical="top" wrapText="1"/>
    </xf>
    <xf numFmtId="0" fontId="19" fillId="0" borderId="10" xfId="0" applyFont="1" applyBorder="1">
      <alignment vertical="top"/>
    </xf>
    <xf numFmtId="0" fontId="19" fillId="0" borderId="10" xfId="0" applyFont="1" applyBorder="1">
      <alignment horizontal="left" vertical="center"/>
    </xf>
    <xf numFmtId="0" fontId="19" fillId="0" borderId="10" xfId="0" applyFont="1" applyBorder="1">
      <alignment horizontal="center" vertical="center"/>
    </xf>
    <xf numFmtId="49" fontId="41" fillId="45" borderId="10" xfId="0" applyFont="1" applyFill="1" applyBorder="1" applyNumberFormat="1">
      <alignment horizontal="center" vertical="center" wrapText="1"/>
    </xf>
    <xf numFmtId="4" fontId="19" fillId="47" borderId="10" xfId="0" applyFont="1" applyFill="1" applyBorder="1" applyNumberFormat="1">
      <alignment horizontal="right" vertical="top"/>
    </xf>
    <xf numFmtId="0" fontId="34" fillId="47" borderId="10" xfId="0" applyFont="1" applyFill="1" applyBorder="1">
      <alignment horizontal="left" vertical="top" wrapText="1" indent="1"/>
    </xf>
    <xf numFmtId="0" fontId="41" fillId="47" borderId="10" xfId="0" applyFont="1" applyFill="1" applyBorder="1">
      <alignment horizontal="left" vertical="top" wrapText="1" indent="1"/>
    </xf>
    <xf numFmtId="49" fontId="41" fillId="47" borderId="10" xfId="0" applyFont="1" applyFill="1" applyBorder="1" applyNumberFormat="1">
      <alignment horizontal="left" vertical="top" wrapText="1" indent="1"/>
    </xf>
    <xf numFmtId="49" fontId="19" fillId="45" borderId="15" xfId="0" applyFont="1" applyFill="1" applyBorder="1" applyNumberFormat="1">
      <alignment horizontal="left" vertical="top" wrapText="1" indent="1"/>
    </xf>
    <xf numFmtId="0" fontId="34" fillId="54" borderId="17" xfId="0" applyFont="1" applyFill="1" applyBorder="1">
      <alignment horizontal="left" vertical="center" indent="1"/>
    </xf>
    <xf numFmtId="0" fontId="34" fillId="53" borderId="21" xfId="0" applyFont="1" applyFill="1" applyBorder="1">
      <alignment horizontal="left" vertical="center" indent="1"/>
    </xf>
    <xf numFmtId="49" fontId="19" fillId="45" borderId="25" xfId="0" applyFont="1" applyFill="1" applyBorder="1" applyNumberFormat="1">
      <alignment horizontal="center" vertical="center" wrapText="1"/>
    </xf>
    <xf numFmtId="49" fontId="19" fillId="45" borderId="11" xfId="0" applyFont="1" applyFill="1" applyBorder="1" applyNumberFormat="1">
      <alignment horizontal="center" vertical="center" wrapText="1"/>
    </xf>
    <xf numFmtId="49" fontId="19" fillId="45" borderId="20" xfId="0" applyFont="1" applyFill="1" applyBorder="1" applyNumberFormat="1">
      <alignment horizontal="center" vertical="center" wrapText="1"/>
    </xf>
    <xf numFmtId="49" fontId="19" fillId="33" borderId="25" xfId="0" applyFont="1" applyFill="1" applyBorder="1" applyNumberFormat="1">
      <alignment horizontal="center" vertical="center"/>
    </xf>
    <xf numFmtId="49" fontId="42" fillId="52" borderId="15" xfId="0" applyFont="1" applyFill="1" applyBorder="1" applyNumberFormat="1">
      <alignment horizontal="center" vertical="center" wrapText="1"/>
    </xf>
    <xf numFmtId="0" fontId="19" fillId="45" borderId="15" xfId="0" applyFont="1" applyFill="1" applyBorder="1">
      <alignment horizontal="left" vertical="top" wrapText="1" indent="1"/>
    </xf>
    <xf numFmtId="49" fontId="19" fillId="47" borderId="15" xfId="0" applyFont="1" applyFill="1" applyBorder="1" applyNumberFormat="1">
      <alignment horizontal="left" vertical="top" wrapText="1" indent="1"/>
    </xf>
    <xf numFmtId="0" fontId="19" fillId="0" borderId="25" xfId="0" applyFont="1" applyBorder="1">
      <alignment horizontal="left" vertical="top" wrapText="1" indent="1"/>
    </xf>
    <xf numFmtId="0" fontId="19" fillId="45" borderId="26" xfId="0" applyFont="1" applyFill="1" applyBorder="1">
      <alignment horizontal="left" vertical="center" wrapText="1"/>
    </xf>
    <xf numFmtId="49" fontId="41" fillId="47" borderId="15" xfId="0" applyFont="1" applyFill="1" applyBorder="1" applyNumberFormat="1">
      <alignment horizontal="center" vertical="top" wrapText="1"/>
    </xf>
    <xf numFmtId="0" fontId="19" fillId="0" borderId="15" xfId="0" applyFont="1" applyBorder="1">
      <alignment horizontal="left" vertical="center"/>
    </xf>
    <xf numFmtId="0" fontId="19" fillId="0" borderId="15" xfId="0" applyFont="1" applyBorder="1">
      <alignment horizontal="center" vertical="center"/>
    </xf>
    <xf numFmtId="49" fontId="19" fillId="45" borderId="24" xfId="0" applyFont="1" applyFill="1" applyBorder="1" applyNumberFormat="1">
      <alignment horizontal="left" vertical="top" wrapText="1" indent="1"/>
    </xf>
    <xf numFmtId="49" fontId="19" fillId="33" borderId="11" xfId="0" applyFont="1" applyFill="1" applyBorder="1" applyNumberFormat="1">
      <alignment horizontal="center" vertical="center"/>
    </xf>
    <xf numFmtId="0" fontId="34" fillId="53" borderId="16" xfId="0" applyFont="1" applyFill="1" applyBorder="1">
      <alignment horizontal="left" vertical="center" indent="1"/>
    </xf>
    <xf numFmtId="0" fontId="19" fillId="45" borderId="16" xfId="0" applyFont="1" applyFill="1" applyBorder="1">
      <alignment horizontal="left" vertical="top" wrapText="1" indent="1"/>
    </xf>
    <xf numFmtId="49" fontId="19" fillId="47" borderId="16" xfId="0" applyFont="1" applyFill="1" applyBorder="1" applyNumberFormat="1">
      <alignment horizontal="left" vertical="top" wrapText="1" indent="1"/>
    </xf>
    <xf numFmtId="49" fontId="41" fillId="47" borderId="16" xfId="0" applyFont="1" applyFill="1" applyBorder="1" applyNumberFormat="1">
      <alignment horizontal="center" vertical="top" wrapText="1"/>
    </xf>
    <xf numFmtId="0" fontId="19" fillId="0" borderId="16" xfId="0" applyFont="1" applyBorder="1">
      <alignment horizontal="left" vertical="center"/>
    </xf>
    <xf numFmtId="0" fontId="19" fillId="0" borderId="16" xfId="0" applyFont="1" applyBorder="1">
      <alignment horizontal="center" vertical="center"/>
    </xf>
    <xf numFmtId="49" fontId="19" fillId="45" borderId="14" xfId="0" applyFont="1" applyFill="1" applyBorder="1" applyNumberFormat="1">
      <alignment horizontal="left" vertical="top" wrapText="1" indent="1"/>
    </xf>
    <xf numFmtId="0" fontId="19" fillId="45" borderId="13" xfId="0" applyFont="1" applyFill="1" applyBorder="1">
      <alignment horizontal="left" vertical="top" wrapText="1" indent="1"/>
    </xf>
    <xf numFmtId="49" fontId="19" fillId="47" borderId="13" xfId="0" applyFont="1" applyFill="1" applyBorder="1" applyNumberFormat="1">
      <alignment horizontal="left" vertical="top" wrapText="1" indent="1"/>
    </xf>
    <xf numFmtId="49" fontId="41" fillId="47" borderId="13" xfId="0" applyFont="1" applyFill="1" applyBorder="1" applyNumberFormat="1">
      <alignment horizontal="center" vertical="top" wrapText="1"/>
    </xf>
    <xf numFmtId="0" fontId="19" fillId="0" borderId="13" xfId="0" applyFont="1" applyBorder="1">
      <alignment horizontal="left" vertical="center"/>
    </xf>
    <xf numFmtId="0" fontId="19" fillId="0" borderId="13" xfId="0" applyFont="1" applyBorder="1">
      <alignment horizontal="center" vertical="center"/>
    </xf>
    <xf numFmtId="0" fontId="19" fillId="47" borderId="10" xfId="0" applyFont="1" applyFill="1" applyBorder="1">
      <alignment horizontal="center" vertical="top" wrapText="1"/>
    </xf>
    <xf numFmtId="49" fontId="19" fillId="45" borderId="17" xfId="0" applyFont="1" applyFill="1" applyBorder="1" applyNumberFormat="1">
      <alignment horizontal="center" vertical="center" wrapText="1"/>
    </xf>
    <xf numFmtId="49" fontId="19" fillId="45" borderId="13" xfId="0" applyFont="1" applyFill="1" applyBorder="1" applyNumberFormat="1">
      <alignment horizontal="center" vertical="center" wrapText="1"/>
    </xf>
    <xf numFmtId="49" fontId="19" fillId="52" borderId="10" xfId="0" applyFont="1" applyFill="1" applyBorder="1" applyNumberFormat="1" quotePrefix="1">
      <alignment vertical="center" wrapText="1"/>
    </xf>
    <xf numFmtId="0" fontId="19" fillId="0" borderId="23" xfId="0" applyFont="1" applyBorder="1">
      <alignment horizontal="left" vertical="center" wrapText="1" indent="4"/>
    </xf>
    <xf numFmtId="49" fontId="19" fillId="0" borderId="22" xfId="0" applyFont="1" applyBorder="1" applyNumberFormat="1">
      <alignment horizontal="left" vertical="top" wrapText="1" indent="4"/>
    </xf>
    <xf numFmtId="49" fontId="19" fillId="0" borderId="22" xfId="0" applyFont="1" applyBorder="1" applyNumberFormat="1">
      <alignment horizontal="left" vertical="top" indent="4"/>
    </xf>
    <xf numFmtId="49" fontId="19" fillId="0" borderId="17" xfId="0" applyFont="1" applyBorder="1" applyNumberFormat="1">
      <alignment vertical="top"/>
    </xf>
    <xf numFmtId="49" fontId="19" fillId="45" borderId="10" xfId="0" applyFont="1" applyFill="1" applyBorder="1" applyNumberFormat="1">
      <alignment horizontal="center" vertical="center" wrapText="1"/>
    </xf>
    <xf numFmtId="0" fontId="19" fillId="0" borderId="12" xfId="0" applyFont="1" applyBorder="1">
      <alignment horizontal="center" vertical="center" wrapText="1"/>
    </xf>
    <xf numFmtId="0" fontId="19" fillId="0" borderId="11" xfId="0" applyFont="1" applyBorder="1">
      <alignment horizontal="center" vertical="center" wrapText="1"/>
    </xf>
    <xf numFmtId="0" fontId="19" fillId="0" borderId="0" xfId="0" applyFont="1">
      <alignment horizontal="center" vertical="center" wrapText="1"/>
    </xf>
    <xf numFmtId="0" fontId="19" fillId="0" borderId="14" xfId="0" applyFont="1" applyBorder="1">
      <alignment horizontal="center" vertical="center" wrapText="1"/>
    </xf>
    <xf numFmtId="49" fontId="19" fillId="0" borderId="24" xfId="0" applyFont="1" applyBorder="1" applyNumberFormat="1">
      <alignment horizontal="center" vertical="center" wrapText="1"/>
    </xf>
    <xf numFmtId="49" fontId="19" fillId="0" borderId="0" xfId="0" applyFont="1" applyNumberFormat="1">
      <alignment horizontal="center" vertical="center" wrapText="1"/>
    </xf>
    <xf numFmtId="0" fontId="19" fillId="0" borderId="20" xfId="0" applyFont="1" applyBorder="1">
      <alignment horizontal="center" vertical="center" wrapText="1"/>
    </xf>
    <xf numFmtId="0" fontId="19" fillId="0" borderId="21" xfId="0" applyFont="1" applyBorder="1">
      <alignment horizontal="center" vertical="center" wrapText="1"/>
    </xf>
    <xf numFmtId="49" fontId="19" fillId="0" borderId="14" xfId="0" applyFont="1" applyBorder="1" applyNumberFormat="1">
      <alignment horizontal="center" vertical="center" wrapText="1"/>
    </xf>
    <xf numFmtId="0" fontId="19" fillId="0" borderId="13" xfId="0" applyFont="1" applyBorder="1">
      <alignment horizontal="center" vertical="center" wrapText="1"/>
    </xf>
    <xf numFmtId="49" fontId="19" fillId="46" borderId="10" xfId="0" applyFont="1" applyFill="1" applyBorder="1" applyNumberFormat="1">
      <alignment horizontal="center" vertical="center" wrapText="1"/>
    </xf>
    <xf numFmtId="49" fontId="20" fillId="46" borderId="10" xfId="0" applyFont="1" applyFill="1" applyBorder="1" applyNumberFormat="1">
      <alignment vertical="center" wrapText="1"/>
    </xf>
    <xf numFmtId="49" fontId="20" fillId="46" borderId="12" xfId="0" applyFont="1" applyFill="1" applyBorder="1" applyNumberFormat="1">
      <alignment vertical="center" wrapText="1"/>
    </xf>
    <xf numFmtId="49" fontId="20" fillId="0" borderId="24" xfId="0" applyFont="1" applyBorder="1" applyNumberFormat="1">
      <alignment vertical="center" wrapText="1"/>
    </xf>
    <xf numFmtId="0" fontId="20" fillId="53" borderId="17" xfId="0" applyFont="1" applyFill="1" applyBorder="1">
      <alignment horizontal="center" vertical="center"/>
    </xf>
    <xf numFmtId="0" fontId="20" fillId="53" borderId="12" xfId="0" applyFont="1" applyFill="1" applyBorder="1">
      <alignment horizontal="center" vertical="center"/>
    </xf>
    <xf numFmtId="0" fontId="20" fillId="53" borderId="23" xfId="0" applyFont="1" applyFill="1" applyBorder="1">
      <alignment horizontal="center" vertical="center"/>
    </xf>
    <xf numFmtId="49" fontId="34" fillId="0" borderId="0" xfId="0" applyFont="1" applyNumberFormat="1">
      <alignment horizontal="left" vertical="center"/>
    </xf>
    <xf numFmtId="49" fontId="34" fillId="0" borderId="0" xfId="0" applyFont="1" applyNumberFormat="1">
      <alignment horizontal="left" vertical="center" indent="1"/>
    </xf>
    <xf numFmtId="49" fontId="32" fillId="34" borderId="10" xfId="0" applyFont="1" applyFill="1" applyBorder="1" applyNumberFormat="1">
      <alignment horizontal="left" vertical="top" wrapText="1" indent="1"/>
    </xf>
    <xf numFmtId="49" fontId="19" fillId="33" borderId="10" xfId="0" applyFont="1" applyFill="1" applyBorder="1" applyNumberFormat="1">
      <alignment horizontal="center" vertical="center"/>
    </xf>
    <xf numFmtId="49" fontId="31" fillId="0" borderId="10" xfId="0" applyFont="1" applyBorder="1" applyNumberFormat="1">
      <alignment horizontal="center" vertical="center" wrapText="1"/>
    </xf>
    <xf numFmtId="0" fontId="31" fillId="47" borderId="10" xfId="0" applyFont="1" applyFill="1" applyBorder="1">
      <alignment horizontal="left" vertical="top" wrapText="1" indent="1"/>
    </xf>
    <xf numFmtId="49" fontId="19" fillId="0" borderId="12" xfId="0" applyFont="1" applyBorder="1" applyNumberFormat="1">
      <alignment vertical="center" wrapText="1"/>
    </xf>
    <xf numFmtId="49" fontId="19" fillId="43" borderId="10" xfId="0" applyFont="1" applyFill="1" applyBorder="1" applyNumberFormat="1">
      <alignment horizontal="center" vertical="center"/>
    </xf>
    <xf numFmtId="49" fontId="19" fillId="0" borderId="26" xfId="0" applyFont="1" applyBorder="1" applyNumberFormat="1">
      <alignment vertical="center" wrapText="1"/>
    </xf>
    <xf numFmtId="49" fontId="19" fillId="0" borderId="10" xfId="0" applyFont="1" applyBorder="1" applyNumberFormat="1">
      <alignment vertical="center" wrapText="1"/>
    </xf>
    <xf numFmtId="0" fontId="34" fillId="47" borderId="10" xfId="0" applyFont="1" applyFill="1" applyBorder="1">
      <alignment horizontal="center" vertical="center" wrapText="1"/>
    </xf>
    <xf numFmtId="0" fontId="19" fillId="47" borderId="10" xfId="0" applyFont="1" applyFill="1" applyBorder="1">
      <alignment horizontal="right" vertical="center" wrapText="1"/>
    </xf>
    <xf numFmtId="171" fontId="19" fillId="47" borderId="10" xfId="0" applyFont="1" applyFill="1" applyBorder="1" applyNumberFormat="1">
      <alignment horizontal="right" vertical="center" wrapText="1"/>
    </xf>
    <xf numFmtId="171" fontId="19" fillId="47" borderId="10" xfId="0" applyFont="1" applyFill="1" applyBorder="1" applyNumberFormat="1">
      <alignment horizontal="left" vertical="top" wrapText="1" indent="1"/>
    </xf>
    <xf numFmtId="0" fontId="34" fillId="47" borderId="26" xfId="0" applyFont="1" applyFill="1" applyBorder="1">
      <alignment horizontal="left" vertical="top" wrapText="1" indent="1"/>
    </xf>
    <xf numFmtId="0" fontId="31" fillId="45" borderId="10" xfId="0" applyFont="1" applyFill="1" applyBorder="1">
      <alignment horizontal="center" vertical="center" wrapText="1"/>
    </xf>
    <xf numFmtId="49" fontId="32" fillId="37" borderId="10" xfId="0" applyFont="1" applyFill="1" applyBorder="1" applyNumberFormat="1">
      <alignment horizontal="left" vertical="top" wrapText="1" indent="1"/>
    </xf>
    <xf numFmtId="49" fontId="19" fillId="38" borderId="10" xfId="0" applyFont="1" applyFill="1" applyBorder="1" applyNumberFormat="1">
      <alignment horizontal="left" vertical="top" wrapText="1" indent="1"/>
    </xf>
    <xf numFmtId="49" fontId="41" fillId="39" borderId="10" xfId="0" applyFont="1" applyFill="1" applyBorder="1" applyNumberFormat="1">
      <alignment horizontal="left" vertical="top" wrapText="1" indent="1"/>
    </xf>
    <xf numFmtId="49" fontId="19" fillId="40" borderId="10" xfId="0" applyFont="1" applyFill="1" applyBorder="1" applyNumberFormat="1">
      <alignment horizontal="left" vertical="top" wrapText="1" indent="1"/>
    </xf>
    <xf numFmtId="0" fontId="35" fillId="45" borderId="10" xfId="0" applyFont="1" applyFill="1" applyBorder="1">
      <alignment horizontal="center" vertical="center" wrapText="1"/>
    </xf>
    <xf numFmtId="172" fontId="19" fillId="47" borderId="10" xfId="0" applyFont="1" applyFill="1" applyBorder="1" applyNumberFormat="1">
      <alignment horizontal="right" vertical="center" wrapText="1"/>
    </xf>
    <xf numFmtId="49" fontId="19" fillId="41" borderId="10" xfId="0" applyFont="1" applyFill="1" applyBorder="1" applyNumberFormat="1">
      <alignment horizontal="left" vertical="top" wrapText="1" indent="1"/>
    </xf>
    <xf numFmtId="49" fontId="32" fillId="50" borderId="10" xfId="0" applyFont="1" applyFill="1" applyBorder="1" applyNumberFormat="1">
      <alignment horizontal="left" vertical="top" wrapText="1" indent="1"/>
    </xf>
    <xf numFmtId="49" fontId="19" fillId="45" borderId="10" xfId="0" applyFont="1" applyFill="1" applyBorder="1" applyNumberFormat="1">
      <alignment horizontal="left" vertical="top" wrapText="1" indent="1"/>
    </xf>
    <xf numFmtId="49" fontId="19" fillId="45" borderId="10" xfId="0" applyFont="1" applyFill="1" applyBorder="1" applyNumberFormat="1">
      <alignment horizontal="left" vertical="center" wrapText="1"/>
    </xf>
    <xf numFmtId="172" fontId="19" fillId="58" borderId="10" xfId="0" applyFont="1" applyFill="1" applyBorder="1" applyNumberFormat="1">
      <alignment horizontal="right" vertical="center" wrapText="1"/>
    </xf>
    <xf numFmtId="172" fontId="19" fillId="58" borderId="10" xfId="0" applyFont="1" applyFill="1" applyBorder="1" applyNumberFormat="1">
      <alignment horizontal="left" vertical="top" wrapText="1" indent="1"/>
    </xf>
    <xf numFmtId="0" fontId="34" fillId="45" borderId="26" xfId="0" applyFont="1" applyFill="1" applyBorder="1">
      <alignment horizontal="left" vertical="top" indent="1"/>
    </xf>
    <xf numFmtId="0" fontId="34" fillId="45" borderId="10" xfId="0" applyFont="1" applyFill="1" applyBorder="1">
      <alignment horizontal="left" vertical="top" indent="1"/>
    </xf>
    <xf numFmtId="49" fontId="19" fillId="42" borderId="10" xfId="0" applyFont="1" applyFill="1" applyBorder="1" applyNumberFormat="1">
      <alignment horizontal="left" vertical="top" wrapText="1" indent="1"/>
    </xf>
    <xf numFmtId="49" fontId="19" fillId="43" borderId="10" xfId="0" applyFont="1" applyFill="1" applyBorder="1" applyNumberFormat="1">
      <alignment horizontal="left" vertical="top" wrapText="1" indent="1"/>
    </xf>
    <xf numFmtId="49" fontId="32" fillId="51" borderId="10" xfId="0" applyFont="1" applyFill="1" applyBorder="1" applyNumberFormat="1">
      <alignment horizontal="left" vertical="top" wrapText="1" indent="1"/>
    </xf>
    <xf numFmtId="49" fontId="19" fillId="44" borderId="10" xfId="0" applyFont="1" applyFill="1" applyBorder="1" applyNumberFormat="1">
      <alignment horizontal="left" vertical="top" wrapText="1" indent="1"/>
    </xf>
    <xf numFmtId="49" fontId="20" fillId="0" borderId="0" xfId="0" applyFont="1" applyNumberFormat="1">
      <alignment vertical="center" wrapText="1"/>
    </xf>
    <xf numFmtId="49" fontId="30" fillId="46" borderId="0" xfId="0" applyFont="1" applyFill="1" applyNumberFormat="1">
      <alignment vertical="center"/>
    </xf>
    <xf numFmtId="49" fontId="36" fillId="46" borderId="0" xfId="0" applyFont="1" applyFill="1" applyNumberFormat="1">
      <alignment horizontal="center" vertical="center" wrapText="1"/>
    </xf>
    <xf numFmtId="171" fontId="36" fillId="38" borderId="10" xfId="0" applyFont="1" applyFill="1" applyBorder="1" applyNumberFormat="1">
      <alignment horizontal="center" vertical="center"/>
    </xf>
    <xf numFmtId="0" fontId="19" fillId="0" borderId="17" xfId="0" applyFont="1" applyBorder="1">
      <alignment horizontal="left" vertical="center" wrapText="1" indent="4"/>
    </xf>
    <xf numFmtId="49" fontId="19" fillId="33" borderId="10" xfId="0" applyFont="1" applyFill="1" applyBorder="1" applyNumberFormat="1">
      <alignment horizontal="left" vertical="center" wrapText="1" indent="4"/>
    </xf>
    <xf numFmtId="49" fontId="19" fillId="33" borderId="12" xfId="0" applyFont="1" applyFill="1" applyBorder="1" applyNumberFormat="1">
      <alignment horizontal="center" vertical="center" wrapText="1"/>
    </xf>
    <xf numFmtId="49" fontId="19" fillId="33" borderId="23" xfId="0" applyFont="1" applyFill="1" applyBorder="1" applyNumberFormat="1">
      <alignment horizontal="center" vertical="center" wrapText="1"/>
    </xf>
    <xf numFmtId="49" fontId="19" fillId="33" borderId="26" xfId="0" applyFont="1" applyFill="1" applyBorder="1" applyNumberFormat="1">
      <alignment horizontal="center" vertical="center" wrapText="1"/>
    </xf>
    <xf numFmtId="49" fontId="19" fillId="46" borderId="0" xfId="0" applyFont="1" applyFill="1" applyNumberFormat="1">
      <alignment horizontal="center" vertical="center" wrapText="1"/>
    </xf>
    <xf numFmtId="49" fontId="34" fillId="0" borderId="23" xfId="0" applyFont="1" applyBorder="1" applyNumberFormat="1">
      <alignment horizontal="left" vertical="center" wrapText="1" indent="3"/>
    </xf>
    <xf numFmtId="49" fontId="19" fillId="46" borderId="23" xfId="0" applyFont="1" applyFill="1" applyBorder="1" applyNumberFormat="1">
      <alignment vertical="center" wrapText="1"/>
    </xf>
    <xf numFmtId="49" fontId="19" fillId="0" borderId="26" xfId="0" applyFont="1" applyBorder="1" applyNumberFormat="1">
      <alignment horizontal="center" vertical="center" wrapText="1"/>
    </xf>
    <xf numFmtId="0" fontId="19" fillId="0" borderId="15" xfId="0" applyFont="1" applyBorder="1">
      <alignment horizontal="center" vertical="center" textRotation="90" wrapText="1"/>
    </xf>
    <xf numFmtId="0" fontId="30" fillId="38" borderId="10" xfId="0" applyFont="1" applyFill="1" applyBorder="1">
      <alignment horizontal="center" vertical="center" wrapText="1"/>
    </xf>
    <xf numFmtId="0" fontId="19" fillId="38" borderId="15" xfId="0" applyFont="1" applyFill="1" applyBorder="1">
      <alignment horizontal="center" vertical="center" textRotation="90" wrapText="1"/>
    </xf>
    <xf numFmtId="0" fontId="19" fillId="45" borderId="12" xfId="0" applyFont="1" applyFill="1" applyBorder="1">
      <alignment horizontal="center" vertical="center" wrapText="1"/>
    </xf>
    <xf numFmtId="0" fontId="19" fillId="45" borderId="26" xfId="0" applyFont="1" applyFill="1" applyBorder="1">
      <alignment horizontal="center" vertical="center" wrapText="1"/>
    </xf>
    <xf numFmtId="49" fontId="19" fillId="43" borderId="12" xfId="0" applyFont="1" applyFill="1" applyBorder="1" applyNumberFormat="1">
      <alignment horizontal="center" vertical="center" wrapText="1"/>
    </xf>
    <xf numFmtId="49" fontId="19" fillId="43" borderId="23" xfId="0" applyFont="1" applyFill="1" applyBorder="1" applyNumberFormat="1">
      <alignment horizontal="center" vertical="center" wrapText="1"/>
    </xf>
    <xf numFmtId="49" fontId="19" fillId="43" borderId="26" xfId="0" applyFont="1" applyFill="1" applyBorder="1" applyNumberFormat="1">
      <alignment horizontal="center" vertical="center" wrapText="1"/>
    </xf>
    <xf numFmtId="0" fontId="41" fillId="0" borderId="12" xfId="0" applyFont="1" applyBorder="1">
      <alignment horizontal="center" vertical="center" wrapText="1"/>
    </xf>
    <xf numFmtId="0" fontId="41" fillId="0" borderId="23" xfId="0" applyFont="1" applyBorder="1">
      <alignment horizontal="center" vertical="center" wrapText="1"/>
    </xf>
    <xf numFmtId="0" fontId="41" fillId="0" borderId="10" xfId="0" applyFont="1" applyBorder="1">
      <alignment horizontal="center" vertical="center" wrapText="1"/>
    </xf>
    <xf numFmtId="0" fontId="19" fillId="0" borderId="16" xfId="0" applyFont="1" applyBorder="1">
      <alignment horizontal="center" vertical="center" textRotation="90" wrapText="1"/>
    </xf>
    <xf numFmtId="0" fontId="19" fillId="38" borderId="16" xfId="0" applyFont="1" applyFill="1" applyBorder="1">
      <alignment horizontal="center" vertical="center" textRotation="90" wrapText="1"/>
    </xf>
    <xf numFmtId="0" fontId="19" fillId="0" borderId="17" xfId="0" applyFont="1" applyBorder="1">
      <alignment horizontal="center" vertical="center" wrapText="1"/>
    </xf>
    <xf numFmtId="0" fontId="19" fillId="0" borderId="13" xfId="0" applyFont="1" applyBorder="1">
      <alignment horizontal="center" vertical="center" textRotation="90" wrapText="1"/>
    </xf>
    <xf numFmtId="0" fontId="19" fillId="38" borderId="13" xfId="0" applyFont="1" applyFill="1" applyBorder="1">
      <alignment horizontal="center" vertical="center" textRotation="90" wrapText="1"/>
    </xf>
    <xf numFmtId="49" fontId="20" fillId="36" borderId="0" xfId="0" applyFont="1" applyFill="1" applyNumberFormat="1">
      <alignment horizontal="center" vertical="center" wrapText="1"/>
    </xf>
    <xf numFmtId="0" fontId="32" fillId="36" borderId="0" xfId="0" applyFont="1" applyFill="1">
      <alignment horizontal="center" vertical="center" wrapText="1"/>
    </xf>
    <xf numFmtId="49" fontId="32" fillId="36" borderId="0" xfId="0" applyFont="1" applyFill="1" applyNumberFormat="1">
      <alignment vertical="center" wrapText="1"/>
    </xf>
    <xf numFmtId="49" fontId="32" fillId="36" borderId="0" xfId="0" applyFont="1" applyFill="1" applyNumberFormat="1">
      <alignment horizontal="center" vertical="center" wrapText="1"/>
    </xf>
    <xf numFmtId="49" fontId="20" fillId="36" borderId="0" xfId="0" applyFont="1" applyFill="1" applyNumberFormat="1">
      <alignment vertical="center" wrapText="1"/>
    </xf>
    <xf numFmtId="49" fontId="19" fillId="45" borderId="10" xfId="0" applyFont="1" applyFill="1" applyBorder="1" applyNumberFormat="1">
      <alignment vertical="top"/>
    </xf>
    <xf numFmtId="49" fontId="19" fillId="45" borderId="12" xfId="0" applyFont="1" applyFill="1" applyBorder="1" applyNumberFormat="1">
      <alignment vertical="top"/>
    </xf>
    <xf numFmtId="49" fontId="19" fillId="46" borderId="26" xfId="0" applyFont="1" applyFill="1" applyBorder="1" applyNumberFormat="1">
      <alignment horizontal="center" vertical="center" wrapText="1"/>
    </xf>
    <xf numFmtId="0" fontId="19" fillId="30" borderId="10" xfId="0" applyFont="1" applyFill="1" applyBorder="1">
      <alignment horizontal="center" vertical="center" wrapText="1"/>
    </xf>
    <xf numFmtId="49" fontId="20" fillId="45" borderId="10" xfId="0" applyFont="1" applyFill="1" applyBorder="1" applyNumberFormat="1">
      <alignment vertical="center" wrapText="1"/>
    </xf>
    <xf numFmtId="49" fontId="20" fillId="0" borderId="10" xfId="0" applyFont="1" applyBorder="1" applyNumberFormat="1">
      <alignment vertical="center" wrapText="1"/>
    </xf>
    <xf numFmtId="49" fontId="20" fillId="45" borderId="12" xfId="0" applyFont="1" applyFill="1" applyBorder="1" applyNumberFormat="1">
      <alignment vertical="center" wrapText="1"/>
    </xf>
    <xf numFmtId="49" fontId="19" fillId="45" borderId="26" xfId="0" applyFont="1" applyFill="1" applyBorder="1" applyNumberFormat="1">
      <alignment vertical="center" wrapText="1"/>
    </xf>
    <xf numFmtId="49" fontId="19" fillId="45" borderId="10" xfId="0" applyFont="1" applyFill="1" applyBorder="1" applyNumberFormat="1">
      <alignment vertical="center" wrapText="1"/>
    </xf>
    <xf numFmtId="0" fontId="41" fillId="46" borderId="10" xfId="0" applyFont="1" applyFill="1" applyBorder="1">
      <alignment horizontal="center" vertical="center" wrapText="1"/>
    </xf>
    <xf numFmtId="0" fontId="41" fillId="45" borderId="10" xfId="0" applyFont="1" applyFill="1" applyBorder="1">
      <alignment horizontal="center" vertical="center" wrapText="1"/>
    </xf>
    <xf numFmtId="49" fontId="19" fillId="0" borderId="11" xfId="0" applyFont="1" applyBorder="1" applyNumberFormat="1">
      <alignment vertical="top"/>
    </xf>
    <xf numFmtId="49" fontId="19" fillId="52" borderId="0" xfId="0" applyFont="1" applyFill="1" applyNumberFormat="1">
      <alignment vertical="center" wrapText="1"/>
    </xf>
    <xf numFmtId="49" fontId="19" fillId="52" borderId="0" xfId="0" applyFont="1" applyFill="1" applyNumberFormat="1" quotePrefix="1">
      <alignment horizontal="right" vertical="center" wrapText="1"/>
    </xf>
    <xf numFmtId="171" fontId="19" fillId="52" borderId="0" xfId="0" applyFont="1" applyFill="1" applyNumberFormat="1" quotePrefix="1">
      <alignment horizontal="right" vertical="center" wrapText="1"/>
    </xf>
    <xf numFmtId="171" fontId="19" fillId="52" borderId="0" xfId="0" applyFont="1" applyFill="1" applyNumberFormat="1" quotePrefix="1">
      <alignment vertical="center" wrapText="1"/>
    </xf>
    <xf numFmtId="171" fontId="19" fillId="52" borderId="14" xfId="0" applyFont="1" applyFill="1" applyBorder="1" applyNumberFormat="1" quotePrefix="1">
      <alignment vertical="center" wrapText="1"/>
    </xf>
    <xf numFmtId="49" fontId="20" fillId="0" borderId="16" xfId="0" applyFont="1" applyBorder="1" applyNumberFormat="1">
      <alignment vertical="center" wrapText="1"/>
    </xf>
    <xf numFmtId="171" fontId="19" fillId="52" borderId="11" xfId="0" applyFont="1" applyFill="1" applyBorder="1" applyNumberFormat="1" quotePrefix="1">
      <alignment horizontal="right" vertical="center" wrapText="1"/>
    </xf>
    <xf numFmtId="171" fontId="19" fillId="52" borderId="22" xfId="0" applyFont="1" applyFill="1" applyBorder="1" applyNumberFormat="1" quotePrefix="1">
      <alignment horizontal="right" vertical="center" wrapText="1"/>
    </xf>
    <xf numFmtId="171" fontId="19" fillId="52" borderId="24" xfId="0" applyFont="1" applyFill="1" applyBorder="1" applyNumberFormat="1" quotePrefix="1">
      <alignment horizontal="right" vertical="center" wrapText="1"/>
    </xf>
    <xf numFmtId="171" fontId="19" fillId="52" borderId="14" xfId="0" applyFont="1" applyFill="1" applyBorder="1" applyNumberFormat="1" quotePrefix="1">
      <alignment horizontal="right" vertical="center" wrapText="1"/>
    </xf>
    <xf numFmtId="0" fontId="34" fillId="53" borderId="23" xfId="0" applyFont="1" applyFill="1" applyBorder="1">
      <alignment horizontal="right" vertical="center" indent="1"/>
    </xf>
    <xf numFmtId="0" fontId="20" fillId="0" borderId="15" xfId="0" applyFont="1" applyBorder="1">
      <alignment vertical="center" wrapText="1"/>
    </xf>
    <xf numFmtId="0" fontId="34" fillId="53" borderId="12" xfId="0" applyFont="1" applyFill="1" applyBorder="1">
      <alignment horizontal="right" vertical="center" indent="1"/>
    </xf>
    <xf numFmtId="0" fontId="34" fillId="53" borderId="26" xfId="0" applyFont="1" applyFill="1" applyBorder="1">
      <alignment horizontal="right" vertical="center" indent="1"/>
    </xf>
    <xf numFmtId="49" fontId="35" fillId="45" borderId="23" xfId="0" applyFont="1" applyFill="1" applyBorder="1" applyNumberFormat="1">
      <alignment horizontal="center" vertical="center" wrapText="1"/>
    </xf>
    <xf numFmtId="0" fontId="19" fillId="45" borderId="22" xfId="0" applyFont="1" applyFill="1" applyBorder="1">
      <alignment horizontal="right" vertical="center" wrapText="1"/>
    </xf>
    <xf numFmtId="171" fontId="19" fillId="45" borderId="22" xfId="0" applyFont="1" applyFill="1" applyBorder="1" applyNumberFormat="1">
      <alignment horizontal="left" vertical="center" wrapText="1"/>
    </xf>
    <xf numFmtId="171" fontId="19" fillId="45" borderId="24" xfId="0" applyFont="1" applyFill="1" applyBorder="1" applyNumberFormat="1">
      <alignment horizontal="left" vertical="center" wrapText="1"/>
    </xf>
    <xf numFmtId="0" fontId="19" fillId="45" borderId="25" xfId="0" applyFont="1" applyFill="1" applyBorder="1">
      <alignment horizontal="right" vertical="center" wrapText="1"/>
    </xf>
    <xf numFmtId="4" fontId="37" fillId="47" borderId="10" xfId="0" applyFont="1" applyFill="1" applyBorder="1" applyNumberFormat="1">
      <alignment horizontal="right" vertical="center" wrapText="1"/>
    </xf>
    <xf numFmtId="171" fontId="19" fillId="45" borderId="25" xfId="0" applyFont="1" applyFill="1" applyBorder="1" applyNumberFormat="1">
      <alignment horizontal="right" vertical="center" wrapText="1"/>
    </xf>
    <xf numFmtId="171" fontId="19" fillId="49" borderId="25" xfId="0" applyFont="1" applyFill="1" applyBorder="1" applyNumberFormat="1">
      <alignment horizontal="right" vertical="center" wrapText="1"/>
      <protection locked="0"/>
    </xf>
    <xf numFmtId="3" fontId="19" fillId="49" borderId="25" xfId="0" applyFont="1" applyFill="1" applyBorder="1" applyNumberFormat="1">
      <alignment horizontal="right" vertical="center" wrapText="1"/>
      <protection locked="0"/>
    </xf>
    <xf numFmtId="171" fontId="19" fillId="47" borderId="25" xfId="0" applyFont="1" applyFill="1" applyBorder="1" applyNumberFormat="1">
      <alignment horizontal="right" vertical="center" wrapText="1"/>
    </xf>
    <xf numFmtId="3" fontId="19" fillId="47" borderId="25" xfId="0" applyFont="1" applyFill="1" applyBorder="1" applyNumberFormat="1">
      <alignment horizontal="right" vertical="center" wrapText="1"/>
    </xf>
    <xf numFmtId="171" fontId="19" fillId="47" borderId="15" xfId="0" applyFont="1" applyFill="1" applyBorder="1" applyNumberFormat="1">
      <alignment horizontal="right" vertical="center" wrapText="1"/>
    </xf>
    <xf numFmtId="0" fontId="41" fillId="45" borderId="25" xfId="0" applyFont="1" applyFill="1" applyBorder="1">
      <alignment horizontal="right" vertical="center" wrapText="1"/>
    </xf>
    <xf numFmtId="0" fontId="41" fillId="45" borderId="22" xfId="0" applyFont="1" applyFill="1" applyBorder="1">
      <alignment horizontal="right" vertical="center" wrapText="1"/>
    </xf>
    <xf numFmtId="0" fontId="41" fillId="45" borderId="24" xfId="0" applyFont="1" applyFill="1" applyBorder="1">
      <alignment horizontal="right" vertical="center" wrapText="1"/>
    </xf>
    <xf numFmtId="49" fontId="19" fillId="52" borderId="22" xfId="0" applyFont="1" applyFill="1" applyBorder="1" applyNumberFormat="1" quotePrefix="1">
      <alignment horizontal="right" vertical="center" wrapText="1"/>
    </xf>
    <xf numFmtId="171" fontId="19" fillId="52" borderId="24" xfId="0" applyFont="1" applyFill="1" applyBorder="1" applyNumberFormat="1" quotePrefix="1">
      <alignment vertical="center" wrapText="1"/>
    </xf>
    <xf numFmtId="171" fontId="19" fillId="52" borderId="25" xfId="0" applyFont="1" applyFill="1" applyBorder="1" applyNumberFormat="1" quotePrefix="1">
      <alignment horizontal="right" vertical="center" wrapText="1"/>
    </xf>
    <xf numFmtId="171" fontId="41" fillId="45" borderId="25" xfId="0" applyFont="1" applyFill="1" applyBorder="1" applyNumberFormat="1">
      <alignment horizontal="right" vertical="center" wrapText="1"/>
    </xf>
    <xf numFmtId="171" fontId="41" fillId="45" borderId="22" xfId="0" applyFont="1" applyFill="1" applyBorder="1" applyNumberFormat="1">
      <alignment horizontal="right" vertical="center" wrapText="1"/>
    </xf>
    <xf numFmtId="171" fontId="41" fillId="45" borderId="10" xfId="0" applyFont="1" applyFill="1" applyBorder="1" applyNumberFormat="1">
      <alignment horizontal="right" vertical="center" wrapText="1"/>
    </xf>
    <xf numFmtId="171" fontId="41" fillId="45" borderId="12" xfId="0" applyFont="1" applyFill="1" applyBorder="1" applyNumberFormat="1">
      <alignment horizontal="right" vertical="center" wrapText="1"/>
    </xf>
    <xf numFmtId="171" fontId="41" fillId="47" borderId="10" xfId="0" applyFont="1" applyFill="1" applyBorder="1" applyNumberFormat="1">
      <alignment horizontal="right" vertical="center" wrapText="1"/>
    </xf>
    <xf numFmtId="171" fontId="41" fillId="47" borderId="12" xfId="0" applyFont="1" applyFill="1" applyBorder="1" applyNumberFormat="1">
      <alignment horizontal="right" vertical="center" wrapText="1"/>
    </xf>
    <xf numFmtId="49" fontId="19" fillId="0" borderId="25" xfId="0" applyFont="1" applyBorder="1" applyNumberFormat="1">
      <alignment vertical="top"/>
    </xf>
    <xf numFmtId="0" fontId="34" fillId="53" borderId="17" xfId="0" applyFont="1" applyFill="1" applyBorder="1">
      <alignment horizontal="right" vertical="center" indent="1"/>
    </xf>
    <xf numFmtId="0" fontId="34" fillId="53" borderId="20" xfId="0" applyFont="1" applyFill="1" applyBorder="1">
      <alignment horizontal="right" vertical="center" indent="1"/>
    </xf>
    <xf numFmtId="0" fontId="34" fillId="53" borderId="21" xfId="0" applyFont="1" applyFill="1" applyBorder="1">
      <alignment horizontal="right" vertical="center" indent="1"/>
    </xf>
    <xf numFmtId="4" fontId="37" fillId="45" borderId="10" xfId="0" applyFont="1" applyFill="1" applyBorder="1" applyNumberFormat="1">
      <alignment horizontal="right" vertical="center" wrapText="1"/>
    </xf>
    <xf numFmtId="172" fontId="37" fillId="45" borderId="10" xfId="0" applyFont="1" applyFill="1" applyBorder="1" applyNumberFormat="1">
      <alignment horizontal="right" vertical="center" wrapText="1"/>
    </xf>
    <xf numFmtId="171" fontId="38" fillId="47" borderId="10" xfId="0" applyFont="1" applyFill="1" applyBorder="1" applyNumberFormat="1">
      <alignment horizontal="right" vertical="center"/>
    </xf>
    <xf numFmtId="3" fontId="38" fillId="47" borderId="10" xfId="0" applyFont="1" applyFill="1" applyBorder="1" applyNumberFormat="1">
      <alignment horizontal="right" vertical="center"/>
    </xf>
    <xf numFmtId="171" fontId="19" fillId="45" borderId="15" xfId="0" applyFont="1" applyFill="1" applyBorder="1" applyNumberFormat="1">
      <alignment horizontal="right" vertical="center" wrapText="1"/>
    </xf>
    <xf numFmtId="0" fontId="34" fillId="53" borderId="22" xfId="0" applyFont="1" applyFill="1" applyBorder="1">
      <alignment horizontal="right" vertical="center" indent="1"/>
    </xf>
    <xf numFmtId="172" fontId="37" fillId="47" borderId="10" xfId="0" applyFont="1" applyFill="1" applyBorder="1" applyNumberFormat="1">
      <alignment horizontal="right" vertical="center" wrapText="1"/>
    </xf>
    <xf numFmtId="3" fontId="19" fillId="49" borderId="10" xfId="0" applyFont="1" applyFill="1" applyBorder="1" applyNumberFormat="1">
      <alignment horizontal="right" vertical="center" wrapText="1"/>
      <protection locked="0"/>
    </xf>
    <xf numFmtId="0" fontId="34" fillId="53" borderId="25" xfId="0" applyFont="1" applyFill="1" applyBorder="1">
      <alignment horizontal="right" vertical="center" indent="1"/>
    </xf>
    <xf numFmtId="0" fontId="34" fillId="53" borderId="24" xfId="0" applyFont="1" applyFill="1" applyBorder="1">
      <alignment horizontal="right" vertical="center" indent="1"/>
    </xf>
    <xf numFmtId="0" fontId="19" fillId="45" borderId="12" xfId="0" applyFont="1" applyFill="1" applyBorder="1">
      <alignment horizontal="left" vertical="center"/>
    </xf>
    <xf numFmtId="0" fontId="19" fillId="45" borderId="23" xfId="0" applyFont="1" applyFill="1" applyBorder="1">
      <alignment horizontal="left" vertical="center"/>
    </xf>
    <xf numFmtId="171" fontId="19" fillId="45" borderId="22" xfId="0" applyFont="1" applyFill="1" applyBorder="1" applyNumberFormat="1">
      <alignment horizontal="right" vertical="center" wrapText="1"/>
    </xf>
    <xf numFmtId="171" fontId="19" fillId="45" borderId="24" xfId="0" applyFont="1" applyFill="1" applyBorder="1" applyNumberFormat="1">
      <alignment horizontal="right" vertical="center" wrapText="1"/>
    </xf>
    <xf numFmtId="171" fontId="19" fillId="47" borderId="12" xfId="0" applyFont="1" applyFill="1" applyBorder="1" applyNumberFormat="1">
      <alignment horizontal="right" vertical="center" wrapText="1"/>
    </xf>
    <xf numFmtId="171" fontId="19" fillId="33" borderId="10" xfId="0" applyFont="1" applyFill="1" applyBorder="1" applyNumberFormat="1">
      <alignment horizontal="right" vertical="center" wrapText="1"/>
    </xf>
    <xf numFmtId="171" fontId="30" fillId="33" borderId="10" xfId="0" applyFont="1" applyFill="1" applyBorder="1" applyNumberFormat="1">
      <alignment horizontal="right" vertical="center" wrapText="1"/>
    </xf>
    <xf numFmtId="171" fontId="41" fillId="45" borderId="24" xfId="0" applyFont="1" applyFill="1" applyBorder="1" applyNumberFormat="1">
      <alignment horizontal="right" vertical="center" wrapText="1"/>
    </xf>
    <xf numFmtId="49" fontId="19" fillId="52" borderId="23" xfId="0" applyFont="1" applyFill="1" applyBorder="1" applyNumberFormat="1" quotePrefix="1">
      <alignment horizontal="right" vertical="center" wrapText="1"/>
    </xf>
    <xf numFmtId="171" fontId="19" fillId="52" borderId="23" xfId="0" applyFont="1" applyFill="1" applyBorder="1" applyNumberFormat="1" quotePrefix="1">
      <alignment horizontal="right" vertical="center" wrapText="1"/>
    </xf>
    <xf numFmtId="171" fontId="19" fillId="52" borderId="26" xfId="0" applyFont="1" applyFill="1" applyBorder="1" applyNumberFormat="1" quotePrefix="1">
      <alignment vertical="center" wrapText="1"/>
    </xf>
    <xf numFmtId="171" fontId="19" fillId="52" borderId="12" xfId="0" applyFont="1" applyFill="1" applyBorder="1" applyNumberFormat="1" quotePrefix="1">
      <alignment horizontal="right" vertical="center" wrapText="1"/>
    </xf>
    <xf numFmtId="171" fontId="19" fillId="52" borderId="26" xfId="0" applyFont="1" applyFill="1" applyBorder="1" applyNumberFormat="1" quotePrefix="1">
      <alignment horizontal="right" vertical="center" wrapText="1"/>
    </xf>
    <xf numFmtId="0" fontId="20" fillId="56" borderId="0" xfId="0" applyFont="1" applyFill="1">
      <alignment horizontal="left" vertical="center"/>
    </xf>
    <xf numFmtId="49" fontId="42" fillId="52" borderId="16" xfId="0" applyFont="1" applyFill="1" applyBorder="1" applyNumberFormat="1">
      <alignment horizontal="center" vertical="center" wrapText="1"/>
    </xf>
    <xf numFmtId="49" fontId="19" fillId="45" borderId="11" xfId="0" applyFont="1" applyFill="1" applyBorder="1" applyNumberFormat="1">
      <alignment vertical="center" wrapText="1"/>
    </xf>
    <xf numFmtId="0" fontId="19" fillId="30" borderId="10" xfId="0" applyFont="1" applyFill="1" applyBorder="1">
      <alignment horizontal="center" vertical="top" wrapText="1"/>
    </xf>
    <xf numFmtId="49" fontId="19" fillId="33" borderId="10" xfId="0" applyFont="1" applyFill="1" applyBorder="1" applyNumberFormat="1">
      <alignment horizontal="center" vertical="top"/>
    </xf>
    <xf numFmtId="0" fontId="19" fillId="0" borderId="10" xfId="0" applyFont="1" applyBorder="1">
      <alignment horizontal="left" vertical="center" wrapText="1" indent="1"/>
    </xf>
    <xf numFmtId="0" fontId="19" fillId="45" borderId="10" xfId="0" applyFont="1" applyFill="1" applyBorder="1">
      <alignment horizontal="center" vertical="center"/>
    </xf>
    <xf numFmtId="0" fontId="31" fillId="47" borderId="10" xfId="0" applyFont="1" applyFill="1" applyBorder="1">
      <alignment horizontal="center" vertical="top" wrapText="1"/>
    </xf>
    <xf numFmtId="0" fontId="31" fillId="33" borderId="10" xfId="0" applyFont="1" applyFill="1" applyBorder="1">
      <alignment horizontal="center" vertical="top" wrapText="1"/>
    </xf>
    <xf numFmtId="0" fontId="20" fillId="45" borderId="10" xfId="0" applyFont="1" applyFill="1" applyBorder="1">
      <alignment horizontal="center" vertical="center" wrapText="1"/>
    </xf>
    <xf numFmtId="0" fontId="31" fillId="48" borderId="10" xfId="0" applyFont="1" applyFill="1" applyBorder="1">
      <alignment horizontal="center" vertical="top" wrapText="1"/>
      <protection locked="0"/>
    </xf>
    <xf numFmtId="49" fontId="19" fillId="33" borderId="10" xfId="0" applyFont="1" applyFill="1" applyBorder="1" applyNumberFormat="1">
      <alignment horizontal="center" vertical="top" wrapText="1"/>
    </xf>
    <xf numFmtId="49" fontId="34" fillId="0" borderId="10" xfId="0" applyFont="1" applyBorder="1" applyNumberFormat="1">
      <alignment horizontal="left" vertical="center" wrapText="1"/>
    </xf>
    <xf numFmtId="0" fontId="19" fillId="45" borderId="10" xfId="0" applyFont="1" applyFill="1" applyBorder="1">
      <alignment horizontal="right" vertical="center"/>
    </xf>
    <xf numFmtId="172" fontId="19" fillId="45" borderId="10" xfId="0" applyFont="1" applyFill="1" applyBorder="1" applyNumberFormat="1">
      <alignment horizontal="right" vertical="center"/>
    </xf>
    <xf numFmtId="49" fontId="19" fillId="45" borderId="10" xfId="0" applyFont="1" applyFill="1" applyBorder="1" applyNumberFormat="1">
      <alignment horizontal="right" vertical="center"/>
    </xf>
    <xf numFmtId="0" fontId="20" fillId="45" borderId="10" xfId="0" applyFont="1" applyFill="1" applyBorder="1">
      <alignment vertical="center"/>
    </xf>
    <xf numFmtId="0" fontId="41" fillId="45" borderId="10" xfId="0" applyFont="1" applyFill="1" applyBorder="1">
      <alignment horizontal="right" vertical="center"/>
    </xf>
    <xf numFmtId="0" fontId="41" fillId="45" borderId="12" xfId="0" applyFont="1" applyFill="1" applyBorder="1">
      <alignment horizontal="right" vertical="center"/>
    </xf>
    <xf numFmtId="171" fontId="34" fillId="47" borderId="10" xfId="0" applyFont="1" applyFill="1" applyBorder="1" applyNumberFormat="1">
      <alignment horizontal="right" vertical="center" wrapText="1"/>
    </xf>
    <xf numFmtId="0" fontId="41" fillId="45" borderId="26" xfId="0" applyFont="1" applyFill="1" applyBorder="1">
      <alignment horizontal="right" vertical="center"/>
    </xf>
    <xf numFmtId="49" fontId="40" fillId="0" borderId="10" xfId="0" applyFont="1" applyBorder="1" applyNumberFormat="1">
      <alignment horizontal="left" vertical="center" wrapText="1"/>
    </xf>
    <xf numFmtId="0" fontId="19" fillId="47" borderId="10" xfId="0" applyFont="1" applyFill="1" applyBorder="1">
      <alignment horizontal="right" vertical="center"/>
    </xf>
    <xf numFmtId="171" fontId="40" fillId="47" borderId="10" xfId="0" applyFont="1" applyFill="1" applyBorder="1" applyNumberFormat="1">
      <alignment horizontal="right" vertical="center" wrapText="1"/>
    </xf>
    <xf numFmtId="172" fontId="19" fillId="47" borderId="10" xfId="0" applyFont="1" applyFill="1" applyBorder="1" applyNumberFormat="1">
      <alignment horizontal="right" vertical="center"/>
    </xf>
    <xf numFmtId="0" fontId="19" fillId="45" borderId="10" xfId="0" applyFont="1" applyFill="1" applyBorder="1">
      <alignment horizontal="center" vertical="top"/>
    </xf>
    <xf numFmtId="0" fontId="19" fillId="0" borderId="10" xfId="0" applyFont="1" applyBorder="1">
      <alignment horizontal="left" vertical="center" wrapText="1"/>
    </xf>
    <xf numFmtId="4" fontId="19" fillId="45" borderId="10" xfId="0" applyFont="1" applyFill="1" applyBorder="1" applyNumberFormat="1">
      <alignment horizontal="right" vertical="center"/>
    </xf>
    <xf numFmtId="171" fontId="19" fillId="45" borderId="10" xfId="0" applyFont="1" applyFill="1" applyBorder="1" applyNumberFormat="1">
      <alignment horizontal="right" vertical="center"/>
    </xf>
    <xf numFmtId="0" fontId="31" fillId="47" borderId="10" xfId="0" applyFont="1" applyFill="1" applyBorder="1">
      <alignment horizontal="left" vertical="top" wrapText="1"/>
    </xf>
    <xf numFmtId="0" fontId="31" fillId="45" borderId="10" xfId="0" applyFont="1" applyFill="1" applyBorder="1">
      <alignment horizontal="left" vertical="center" wrapText="1"/>
    </xf>
    <xf numFmtId="0" fontId="19" fillId="47" borderId="10" xfId="0" applyFont="1" applyFill="1" applyBorder="1">
      <alignment horizontal="center" vertical="center"/>
    </xf>
    <xf numFmtId="0" fontId="19" fillId="45" borderId="12" xfId="0" applyFont="1" applyFill="1" applyBorder="1">
      <alignment horizontal="center" vertical="center"/>
    </xf>
    <xf numFmtId="0" fontId="20" fillId="45" borderId="10" xfId="0" applyFont="1" applyFill="1" applyBorder="1">
      <alignment horizontal="center" vertical="center"/>
    </xf>
    <xf numFmtId="171" fontId="34" fillId="45" borderId="10" xfId="0" applyFont="1" applyFill="1" applyBorder="1" applyNumberFormat="1">
      <alignment horizontal="right" vertical="center" wrapText="1"/>
    </xf>
    <xf numFmtId="49" fontId="39" fillId="44" borderId="0" xfId="0" applyFont="1" applyFill="1" applyNumberFormat="1">
      <alignment horizontal="left" vertical="center" wrapText="1"/>
    </xf>
    <xf numFmtId="49" fontId="20" fillId="38" borderId="0" xfId="0" applyFont="1" applyFill="1" applyNumberFormat="1">
      <alignment horizontal="center" vertical="center" wrapText="1"/>
    </xf>
    <xf numFmtId="171" fontId="36" fillId="46" borderId="0" xfId="0" applyFont="1" applyFill="1" applyNumberFormat="1">
      <alignment horizontal="center" vertical="center"/>
    </xf>
    <xf numFmtId="171" fontId="19" fillId="52" borderId="16" xfId="0" applyFont="1" applyFill="1" applyBorder="1" applyNumberFormat="1" quotePrefix="1">
      <alignment horizontal="right" vertical="center" wrapText="1"/>
    </xf>
    <xf numFmtId="0" fontId="34" fillId="53" borderId="10" xfId="0" applyFont="1" applyFill="1" applyBorder="1">
      <alignment horizontal="right" vertical="center" indent="1"/>
    </xf>
    <xf numFmtId="0" fontId="41" fillId="45" borderId="15" xfId="0" applyFont="1" applyFill="1" applyBorder="1">
      <alignment horizontal="right" vertical="center" wrapText="1"/>
    </xf>
    <xf numFmtId="171" fontId="19" fillId="52" borderId="15" xfId="0" applyFont="1" applyFill="1" applyBorder="1" applyNumberFormat="1" quotePrefix="1">
      <alignment horizontal="right" vertical="center" wrapText="1"/>
    </xf>
    <xf numFmtId="0" fontId="34" fillId="53" borderId="13" xfId="0" applyFont="1" applyFill="1" applyBorder="1">
      <alignment horizontal="right" vertical="center" indent="1"/>
    </xf>
    <xf numFmtId="0" fontId="34" fillId="53" borderId="15" xfId="0" applyFont="1" applyFill="1" applyBorder="1">
      <alignment horizontal="right" vertical="center" indent="1"/>
    </xf>
    <xf numFmtId="171" fontId="19" fillId="45" borderId="10" xfId="0" applyFont="1" applyFill="1" applyBorder="1" applyNumberFormat="1">
      <alignment horizontal="right" vertical="center" wrapText="1"/>
    </xf>
    <xf numFmtId="171" fontId="30" fillId="45" borderId="10" xfId="0" applyFont="1" applyFill="1" applyBorder="1" applyNumberFormat="1">
      <alignment horizontal="right" vertical="center" wrapText="1"/>
    </xf>
    <xf numFmtId="171" fontId="41" fillId="45" borderId="15" xfId="0" applyFont="1" applyFill="1" applyBorder="1" applyNumberFormat="1">
      <alignment horizontal="right" vertical="center" wrapText="1"/>
    </xf>
    <xf numFmtId="171" fontId="19" fillId="52" borderId="10" xfId="0" applyFont="1" applyFill="1" applyBorder="1" applyNumberFormat="1" quotePrefix="1">
      <alignment horizontal="right" vertical="center" wrapText="1"/>
    </xf>
    <xf numFmtId="49" fontId="32" fillId="0" borderId="0" xfId="0" applyFont="1" applyNumberFormat="1">
      <alignment horizontal="center" vertical="center"/>
    </xf>
    <xf numFmtId="49" fontId="19" fillId="45" borderId="10" xfId="0" applyFont="1" applyFill="1" applyBorder="1" applyNumberFormat="1">
      <alignment horizontal="center" vertical="center"/>
    </xf>
    <xf numFmtId="49" fontId="19" fillId="47" borderId="10" xfId="0" applyFont="1" applyFill="1" applyBorder="1" applyNumberFormat="1">
      <alignment horizontal="left" vertical="center" wrapText="1"/>
    </xf>
    <xf numFmtId="0" fontId="19" fillId="30" borderId="10" xfId="0" applyFont="1" applyFill="1" applyBorder="1">
      <alignment horizontal="center" vertical="center"/>
    </xf>
    <xf numFmtId="0" fontId="19" fillId="47" borderId="10" xfId="0" applyFont="1" applyFill="1" applyBorder="1">
      <alignment horizontal="left" vertical="center" wrapText="1"/>
    </xf>
    <xf numFmtId="49" fontId="19" fillId="0" borderId="0" xfId="0" applyFont="1" applyNumberFormat="1">
      <alignment vertical="top"/>
    </xf>
    <xf numFmtId="0" fontId="0" fillId="45" borderId="0" xfId="0" applyFont="1" applyFill="1">
      <alignment vertical="top"/>
    </xf>
    <xf numFmtId="178" fontId="0" fillId="0" borderId="0" xfId="0" applyFont="1" applyNumberFormat="1">
      <alignment vertical="top"/>
    </xf>
  </cellXfs>
  <cellStyles count="50">
    <cellStyle name="Normal" xfId="0" builtinId="0"/>
    <cellStyle name="20% - Accent1" xfId="1" builtinId="30"/>
    <cellStyle name="20% - Accent2" xfId="2" builtinId="34"/>
    <cellStyle name="20% - Accent3" xfId="3" builtinId="38"/>
    <cellStyle name="20% - Accent4" xfId="4" builtinId="42"/>
    <cellStyle name="20% - Accent5" xfId="5" builtinId="46"/>
    <cellStyle name="20% - Accent6" xfId="6" builtinId="50"/>
    <cellStyle name="40% - Accent1" xfId="7" builtinId="31"/>
    <cellStyle name="40% - Accent2" xfId="8" builtinId="35"/>
    <cellStyle name="40% - Accent3" xfId="9" builtinId="39"/>
    <cellStyle name="40% - Accent4" xfId="10" builtinId="43"/>
    <cellStyle name="40% - Accent5" xfId="11" builtinId="47"/>
    <cellStyle name="40% - Accent6" xfId="12" builtinId="51"/>
    <cellStyle name="60% - Accent1" xfId="13" builtinId="32"/>
    <cellStyle name="60% - Accent2" xfId="14" builtinId="36"/>
    <cellStyle name="60% - Accent3" xfId="15" builtinId="40"/>
    <cellStyle name="60% - Accent4" xfId="16" builtinId="44"/>
    <cellStyle name="60% - Accent5" xfId="17" builtinId="48"/>
    <cellStyle name="60% - Accent6" xfId="18" builtinId="52"/>
    <cellStyle name="Accent1" xfId="19" builtinId="29"/>
    <cellStyle name="Accent2" xfId="20" builtinId="33"/>
    <cellStyle name="Accent3" xfId="21" builtinId="37"/>
    <cellStyle name="Accent4" xfId="22" builtinId="41"/>
    <cellStyle name="Accent5" xfId="23" builtinId="45"/>
    <cellStyle name="Accent6" xfId="24" builtinId="49"/>
    <cellStyle name="Bad" xfId="25" builtinId="27"/>
    <cellStyle name="Calculation" xfId="26" builtinId="22"/>
    <cellStyle name="Check Cell" xfId="27" builtinId="23"/>
    <cellStyle name="Comma" xfId="28" builtinId="3"/>
    <cellStyle name="Comma [0]" xfId="29" builtinId="6"/>
    <cellStyle name="Currency" xfId="30" builtinId="4"/>
    <cellStyle name="Currency [0]" xfId="31" builtinId="7"/>
    <cellStyle name="Explanatory Text" xfId="32" builtinId="53"/>
    <cellStyle name="Good" xfId="33" builtinId="26"/>
    <cellStyle name="Heading 1" xfId="34" builtinId="16"/>
    <cellStyle name="Heading 2" xfId="35" builtinId="17"/>
    <cellStyle name="Heading 3" xfId="36" builtinId="18"/>
    <cellStyle name="Heading 4" xfId="37" builtinId="19"/>
    <cellStyle name="Input" xfId="38" builtinId="20"/>
    <cellStyle name="Linked Cell" xfId="39" builtinId="24"/>
    <cellStyle name="Neutral" xfId="40" builtinId="28"/>
    <cellStyle name="Note" xfId="41" builtinId="10"/>
    <cellStyle name="Output" xfId="42" builtinId="21"/>
    <cellStyle name="Percent" xfId="43" builtinId="5"/>
    <cellStyle name="Title" xfId="44" builtinId="15"/>
    <cellStyle name="Total" xfId="45" builtinId="25"/>
    <cellStyle name="Warning Text" xfId="46" builtinId="11"/>
    <cellStyle name="styleDatePickervAlignCenter" xfId="47"/>
    <cellStyle name="styleHyperlinkhAlignLeftvAlignCenterbackColorpaleblue" xfId="48"/>
    <cellStyle name="defaultStyleHyperlinkEmpty" xfId="49"/>
  </cellStyles>
  <dxfs count="102"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  <dxf>
      <fill>
        <patternFill patternType="solid">
          <fgColor rgb="FFBCBCBC"/>
          <bgColor rgb="FFBCBCBC"/>
        </patternFill>
      </fill>
      <border/>
    </dxf>
    <dxf>
      <fill>
        <patternFill patternType="solid">
          <fgColor rgb="FFD7EAD3"/>
          <bgColor rgb="FFD7EAD3"/>
        </patternFill>
      </fill>
      <border/>
    </dxf>
    <dxf>
      <font>
        <color auto="1"/>
      </font>
      <fill>
        <patternFill patternType="solid">
          <fgColor rgb="FFFF8080"/>
          <bgColor rgb="FFFF8080"/>
        </patternFill>
      </fill>
      <border/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worksheet" Target="worksheets/sheet54.xml"/><Relationship Id="rId56" Type="http://schemas.openxmlformats.org/officeDocument/2006/relationships/worksheet" Target="worksheets/sheet55.xml"/><Relationship Id="rId57" Type="http://schemas.openxmlformats.org/officeDocument/2006/relationships/worksheet" Target="worksheets/sheet56.xml"/><Relationship Id="rId58" Type="http://schemas.openxmlformats.org/officeDocument/2006/relationships/worksheet" Target="worksheets/sheet57.xml"/><Relationship Id="rId59" Type="http://schemas.openxmlformats.org/officeDocument/2006/relationships/worksheet" Target="worksheets/sheet58.xml"/><Relationship Id="rId60" Type="http://schemas.openxmlformats.org/officeDocument/2006/relationships/worksheet" Target="worksheets/sheet59.xml"/><Relationship Id="rId61" Type="http://schemas.openxmlformats.org/officeDocument/2006/relationships/worksheet" Target="worksheets/sheet60.xml"/><Relationship Id="rId62" Type="http://schemas.openxmlformats.org/officeDocument/2006/relationships/worksheet" Target="worksheets/sheet61.xml"/><Relationship Id="rId63" Type="http://schemas.openxmlformats.org/officeDocument/2006/relationships/worksheet" Target="worksheets/sheet62.xml"/><Relationship Id="rId64" Type="http://schemas.openxmlformats.org/officeDocument/2006/relationships/worksheet" Target="worksheets/sheet63.xml"/><Relationship Id="rId65" Type="http://schemas.openxmlformats.org/officeDocument/2006/relationships/worksheet" Target="worksheets/sheet64.xml"/><Relationship Id="rId66" Type="http://schemas.openxmlformats.org/officeDocument/2006/relationships/worksheet" Target="worksheets/sheet65.xml"/><Relationship Id="rId67" Type="http://schemas.openxmlformats.org/officeDocument/2006/relationships/worksheet" Target="worksheets/sheet66.xml"/><Relationship Id="rId68" Type="http://schemas.openxmlformats.org/officeDocument/2006/relationships/worksheet" Target="worksheets/sheet67.xml"/><Relationship Id="rId69" Type="http://schemas.openxmlformats.org/officeDocument/2006/relationships/worksheet" Target="worksheets/sheet68.xml"/><Relationship Id="rId70" Type="http://schemas.openxmlformats.org/officeDocument/2006/relationships/worksheet" Target="worksheets/sheet69.xml"/><Relationship Id="rId71" Type="http://schemas.openxmlformats.org/officeDocument/2006/relationships/worksheet" Target="worksheets/sheet70.xml"/><Relationship Id="rId72" Type="http://schemas.openxmlformats.org/officeDocument/2006/relationships/worksheet" Target="worksheets/sheet71.xml"/><Relationship Id="rId73" Type="http://schemas.openxmlformats.org/officeDocument/2006/relationships/worksheet" Target="worksheets/sheet72.xml"/><Relationship Id="rId74" Type="http://schemas.openxmlformats.org/officeDocument/2006/relationships/worksheet" Target="worksheets/sheet73.xml"/><Relationship Id="rId75" Type="http://schemas.openxmlformats.org/officeDocument/2006/relationships/worksheet" Target="worksheets/sheet74.xml"/><Relationship Id="rId76" Type="http://schemas.openxmlformats.org/officeDocument/2006/relationships/worksheet" Target="worksheets/sheet75.xml"/><Relationship Id="rId77" Type="http://schemas.openxmlformats.org/officeDocument/2006/relationships/worksheet" Target="worksheets/sheet76.xml"/><Relationship Id="rId78" Type="http://schemas.openxmlformats.org/officeDocument/2006/relationships/worksheet" Target="worksheets/sheet77.xml"/><Relationship Id="rId79" Type="http://schemas.openxmlformats.org/officeDocument/2006/relationships/worksheet" Target="worksheets/sheet78.xml"/><Relationship Id="rId80" Type="http://schemas.openxmlformats.org/officeDocument/2006/relationships/worksheet" Target="worksheets/sheet79.xml"/><Relationship Id="rId81" Type="http://schemas.openxmlformats.org/officeDocument/2006/relationships/worksheet" Target="worksheets/sheet80.xml"/><Relationship Id="rId82" Type="http://schemas.openxmlformats.org/officeDocument/2006/relationships/worksheet" Target="worksheets/sheet81.xml"/><Relationship Id="rId83" Type="http://schemas.openxmlformats.org/officeDocument/2006/relationships/worksheet" Target="worksheets/sheet82.xml"/><Relationship Id="rId84" Type="http://schemas.openxmlformats.org/officeDocument/2006/relationships/worksheet" Target="worksheets/sheet83.xml"/><Relationship Id="rId85" Type="http://schemas.openxmlformats.org/officeDocument/2006/relationships/worksheet" Target="worksheets/sheet84.xml"/><Relationship Id="rId86" Type="http://schemas.openxmlformats.org/officeDocument/2006/relationships/worksheet" Target="worksheets/sheet85.xml"/><Relationship Id="rId87" Type="http://schemas.openxmlformats.org/officeDocument/2006/relationships/worksheet" Target="worksheets/sheet86.xml"/><Relationship Id="rId88" Type="http://schemas.openxmlformats.org/officeDocument/2006/relationships/worksheet" Target="worksheets/sheet87.xml"/><Relationship Id="rId89" Type="http://schemas.openxmlformats.org/officeDocument/2006/relationships/worksheet" Target="worksheets/sheet88.xml"/><Relationship Id="rId90" Type="http://schemas.openxmlformats.org/officeDocument/2006/relationships/worksheet" Target="worksheets/sheet89.xml"/><Relationship Id="rId91" Type="http://schemas.openxmlformats.org/officeDocument/2006/relationships/worksheet" Target="worksheets/sheet90.xml"/><Relationship Id="rId92" Type="http://schemas.openxmlformats.org/officeDocument/2006/relationships/worksheet" Target="worksheets/sheet91.xml"/><Relationship Id="rId93" Type="http://schemas.openxmlformats.org/officeDocument/2006/relationships/worksheet" Target="worksheets/sheet92.xml"/><Relationship Id="rId94" Type="http://schemas.openxmlformats.org/officeDocument/2006/relationships/worksheet" Target="worksheets/sheet93.xml"/><Relationship Id="rId95" Type="http://schemas.openxmlformats.org/officeDocument/2006/relationships/worksheet" Target="worksheets/sheet94.xml"/><Relationship Id="rId96" Type="http://schemas.openxmlformats.org/officeDocument/2006/relationships/worksheet" Target="worksheets/sheet95.xml"/><Relationship Id="rId97" Type="http://schemas.openxmlformats.org/officeDocument/2006/relationships/worksheet" Target="worksheets/sheet96.xml"/><Relationship Id="rId98" Type="http://schemas.openxmlformats.org/officeDocument/2006/relationships/worksheet" Target="worksheets/sheet97.xml"/><Relationship Id="rId99" Type="http://schemas.openxmlformats.org/officeDocument/2006/relationships/worksheet" Target="worksheets/sheet98.xml"/><Relationship Id="rId100" Type="http://schemas.openxmlformats.org/officeDocument/2006/relationships/worksheet" Target="worksheets/sheet99.xml"/><Relationship Id="rId101" Type="http://schemas.openxmlformats.org/officeDocument/2006/relationships/worksheet" Target="worksheets/sheet100.xml"/><Relationship Id="rId102" Type="http://schemas.openxmlformats.org/officeDocument/2006/relationships/worksheet" Target="worksheets/sheet101.xml"/><Relationship Id="rId103" Type="http://schemas.openxmlformats.org/officeDocument/2006/relationships/worksheet" Target="worksheets/sheet102.xml"/><Relationship Id="rId104" Type="http://schemas.openxmlformats.org/officeDocument/2006/relationships/worksheet" Target="worksheets/sheet103.xml"/><Relationship Id="rId105" Type="http://schemas.openxmlformats.org/officeDocument/2006/relationships/worksheet" Target="worksheets/sheet104.xml"/><Relationship Id="rId106" Type="http://schemas.openxmlformats.org/officeDocument/2006/relationships/worksheet" Target="worksheets/sheet105.xml"/><Relationship Id="rId107" Type="http://schemas.openxmlformats.org/officeDocument/2006/relationships/worksheet" Target="worksheets/sheet106.xml"/><Relationship Id="rId108" Type="http://schemas.openxmlformats.org/officeDocument/2006/relationships/worksheet" Target="worksheets/sheet107.xml"/><Relationship Id="rId109" Type="http://schemas.openxmlformats.org/officeDocument/2006/relationships/worksheet" Target="worksheets/sheet108.xml"/><Relationship Id="rId110" Type="http://schemas.openxmlformats.org/officeDocument/2006/relationships/worksheet" Target="worksheets/sheet109.xml"/><Relationship Id="rId111" Type="http://schemas.openxmlformats.org/officeDocument/2006/relationships/worksheet" Target="worksheets/sheet110.xml"/><Relationship Id="rId112" Type="http://schemas.openxmlformats.org/officeDocument/2006/relationships/sharedStrings" Target="sharedStrings.xml"/><Relationship Id="rId113" Type="http://schemas.openxmlformats.org/officeDocument/2006/relationships/theme" Target="theme/theme1.xml"/><Relationship Id="rId1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Relationship Id="rId2" Type="http://schemas.openxmlformats.org/officeDocument/2006/relationships/image" Target="../media/image92.png"/><Relationship Id="rId3" Type="http://schemas.openxmlformats.org/officeDocument/2006/relationships/image" Target="../media/image9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Relationship Id="rId2" Type="http://schemas.openxmlformats.org/officeDocument/2006/relationships/image" Target="../media/image95.png"/><Relationship Id="rId3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Relationship Id="rId2" Type="http://schemas.openxmlformats.org/officeDocument/2006/relationships/image" Target="../media/image9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Relationship Id="rId2" Type="http://schemas.openxmlformats.org/officeDocument/2006/relationships/image" Target="../media/image101.png"/><Relationship Id="rId3" Type="http://schemas.openxmlformats.org/officeDocument/2006/relationships/image" Target="../media/image102.png"/><Relationship Id="rId4" Type="http://schemas.openxmlformats.org/officeDocument/2006/relationships/image" Target="../media/image103.png"/><Relationship Id="rId5" Type="http://schemas.openxmlformats.org/officeDocument/2006/relationships/image" Target="../media/image104.png"/><Relationship Id="rId6" Type="http://schemas.openxmlformats.org/officeDocument/2006/relationships/image" Target="../media/image10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Relationship Id="rId2" Type="http://schemas.openxmlformats.org/officeDocument/2006/relationships/image" Target="../media/image107.png"/><Relationship Id="rId3" Type="http://schemas.openxmlformats.org/officeDocument/2006/relationships/image" Target="../media/image10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Relationship Id="rId2" Type="http://schemas.openxmlformats.org/officeDocument/2006/relationships/image" Target="../media/image110.png"/><Relationship Id="rId3" Type="http://schemas.openxmlformats.org/officeDocument/2006/relationships/image" Target="../media/image111.png"/><Relationship Id="rId4" Type="http://schemas.openxmlformats.org/officeDocument/2006/relationships/image" Target="../media/image1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Relationship Id="rId2" Type="http://schemas.openxmlformats.org/officeDocument/2006/relationships/image" Target="../media/image1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Relationship Id="rId2" Type="http://schemas.openxmlformats.org/officeDocument/2006/relationships/image" Target="../media/image116.png"/><Relationship Id="rId3" Type="http://schemas.openxmlformats.org/officeDocument/2006/relationships/image" Target="../media/image117.png"/><Relationship Id="rId4" Type="http://schemas.openxmlformats.org/officeDocument/2006/relationships/image" Target="../media/image118.png"/><Relationship Id="rId5" Type="http://schemas.openxmlformats.org/officeDocument/2006/relationships/image" Target="../media/image119.png"/><Relationship Id="rId6" Type="http://schemas.openxmlformats.org/officeDocument/2006/relationships/image" Target="../media/image1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Relationship Id="rId2" Type="http://schemas.openxmlformats.org/officeDocument/2006/relationships/image" Target="../media/image122.png"/><Relationship Id="rId3" Type="http://schemas.openxmlformats.org/officeDocument/2006/relationships/image" Target="../media/image1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png"/><Relationship Id="rId2" Type="http://schemas.openxmlformats.org/officeDocument/2006/relationships/image" Target="../media/image125.png"/><Relationship Id="rId3" Type="http://schemas.openxmlformats.org/officeDocument/2006/relationships/image" Target="../media/image126.png"/><Relationship Id="rId4" Type="http://schemas.openxmlformats.org/officeDocument/2006/relationships/image" Target="../media/image1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8" Type="http://schemas.openxmlformats.org/officeDocument/2006/relationships/image" Target="../media/image9.png"/><Relationship Id="rId9" Type="http://schemas.openxmlformats.org/officeDocument/2006/relationships/image" Target="../media/image10.png"/><Relationship Id="rId10" Type="http://schemas.openxmlformats.org/officeDocument/2006/relationships/image" Target="../media/image11.png"/><Relationship Id="rId11" Type="http://schemas.openxmlformats.org/officeDocument/2006/relationships/image" Target="../media/image12.png"/><Relationship Id="rId12" Type="http://schemas.openxmlformats.org/officeDocument/2006/relationships/image" Target="../media/image13.png"/><Relationship Id="rId13" Type="http://schemas.openxmlformats.org/officeDocument/2006/relationships/image" Target="../media/image14.png"/><Relationship Id="rId14" Type="http://schemas.openxmlformats.org/officeDocument/2006/relationships/image" Target="../media/image15.png"/><Relationship Id="rId15" Type="http://schemas.openxmlformats.org/officeDocument/2006/relationships/image" Target="../media/image16.png"/><Relationship Id="rId16" Type="http://schemas.openxmlformats.org/officeDocument/2006/relationships/image" Target="../media/image17.png"/><Relationship Id="rId17" Type="http://schemas.openxmlformats.org/officeDocument/2006/relationships/image" Target="../media/image18.png"/><Relationship Id="rId18" Type="http://schemas.openxmlformats.org/officeDocument/2006/relationships/image" Target="../media/image19.png"/><Relationship Id="rId19" Type="http://schemas.openxmlformats.org/officeDocument/2006/relationships/image" Target="../media/image20.png"/><Relationship Id="rId20" Type="http://schemas.openxmlformats.org/officeDocument/2006/relationships/image" Target="../media/image21.png"/><Relationship Id="rId21" Type="http://schemas.openxmlformats.org/officeDocument/2006/relationships/image" Target="../media/image22.png"/><Relationship Id="rId22" Type="http://schemas.openxmlformats.org/officeDocument/2006/relationships/image" Target="../media/image23.png"/><Relationship Id="rId23" Type="http://schemas.openxmlformats.org/officeDocument/2006/relationships/image" Target="../media/image24.png"/><Relationship Id="rId24" Type="http://schemas.openxmlformats.org/officeDocument/2006/relationships/image" Target="../media/image25.png"/><Relationship Id="rId25" Type="http://schemas.openxmlformats.org/officeDocument/2006/relationships/image" Target="../media/image26.png"/><Relationship Id="rId26" Type="http://schemas.openxmlformats.org/officeDocument/2006/relationships/image" Target="../media/image27.png"/><Relationship Id="rId27" Type="http://schemas.openxmlformats.org/officeDocument/2006/relationships/image" Target="../media/image28.png"/><Relationship Id="rId28" Type="http://schemas.openxmlformats.org/officeDocument/2006/relationships/image" Target="../media/image29.png"/><Relationship Id="rId29" Type="http://schemas.openxmlformats.org/officeDocument/2006/relationships/image" Target="../media/image30.png"/><Relationship Id="rId30" Type="http://schemas.openxmlformats.org/officeDocument/2006/relationships/image" Target="../media/image31.png"/><Relationship Id="rId31" Type="http://schemas.openxmlformats.org/officeDocument/2006/relationships/image" Target="../media/image32.png"/><Relationship Id="rId32" Type="http://schemas.openxmlformats.org/officeDocument/2006/relationships/image" Target="../media/image33.png"/><Relationship Id="rId33" Type="http://schemas.openxmlformats.org/officeDocument/2006/relationships/image" Target="../media/image34.png"/><Relationship Id="rId34" Type="http://schemas.openxmlformats.org/officeDocument/2006/relationships/image" Target="../media/image35.png"/><Relationship Id="rId35" Type="http://schemas.openxmlformats.org/officeDocument/2006/relationships/image" Target="../media/image36.png"/><Relationship Id="rId36" Type="http://schemas.openxmlformats.org/officeDocument/2006/relationships/image" Target="../media/image37.png"/><Relationship Id="rId37" Type="http://schemas.openxmlformats.org/officeDocument/2006/relationships/image" Target="../media/image38.png"/><Relationship Id="rId38" Type="http://schemas.openxmlformats.org/officeDocument/2006/relationships/image" Target="../media/image39.png"/><Relationship Id="rId39" Type="http://schemas.openxmlformats.org/officeDocument/2006/relationships/image" Target="../media/image40.png"/><Relationship Id="rId40" Type="http://schemas.openxmlformats.org/officeDocument/2006/relationships/image" Target="../media/image41.png"/><Relationship Id="rId41" Type="http://schemas.openxmlformats.org/officeDocument/2006/relationships/image" Target="../media/image42.png"/><Relationship Id="rId42" Type="http://schemas.openxmlformats.org/officeDocument/2006/relationships/image" Target="../media/image43.png"/><Relationship Id="rId43" Type="http://schemas.openxmlformats.org/officeDocument/2006/relationships/image" Target="../media/image44.png"/><Relationship Id="rId44" Type="http://schemas.openxmlformats.org/officeDocument/2006/relationships/image" Target="../media/image45.png"/><Relationship Id="rId45" Type="http://schemas.openxmlformats.org/officeDocument/2006/relationships/image" Target="../media/image46.png"/><Relationship Id="rId46" Type="http://schemas.openxmlformats.org/officeDocument/2006/relationships/image" Target="../media/image47.png"/><Relationship Id="rId47" Type="http://schemas.openxmlformats.org/officeDocument/2006/relationships/image" Target="../media/image48.png"/><Relationship Id="rId48" Type="http://schemas.openxmlformats.org/officeDocument/2006/relationships/image" Target="../media/image49.png"/><Relationship Id="rId49" Type="http://schemas.openxmlformats.org/officeDocument/2006/relationships/image" Target="../media/image50.png"/><Relationship Id="rId50" Type="http://schemas.openxmlformats.org/officeDocument/2006/relationships/image" Target="../media/image51.png"/><Relationship Id="rId51" Type="http://schemas.openxmlformats.org/officeDocument/2006/relationships/image" Target="../media/image52.png"/><Relationship Id="rId52" Type="http://schemas.openxmlformats.org/officeDocument/2006/relationships/image" Target="../media/image53.png"/><Relationship Id="rId53" Type="http://schemas.openxmlformats.org/officeDocument/2006/relationships/image" Target="../media/image54.png"/><Relationship Id="rId54" Type="http://schemas.openxmlformats.org/officeDocument/2006/relationships/image" Target="../media/image55.png"/><Relationship Id="rId55" Type="http://schemas.openxmlformats.org/officeDocument/2006/relationships/image" Target="../media/image56.png"/><Relationship Id="rId56" Type="http://schemas.openxmlformats.org/officeDocument/2006/relationships/image" Target="../media/image57.png"/><Relationship Id="rId57" Type="http://schemas.openxmlformats.org/officeDocument/2006/relationships/image" Target="../media/image58.png"/><Relationship Id="rId58" Type="http://schemas.openxmlformats.org/officeDocument/2006/relationships/image" Target="../media/image59.png"/><Relationship Id="rId59" Type="http://schemas.openxmlformats.org/officeDocument/2006/relationships/image" Target="../media/image60.png"/><Relationship Id="rId60" Type="http://schemas.openxmlformats.org/officeDocument/2006/relationships/image" Target="../media/image61.png"/><Relationship Id="rId61" Type="http://schemas.openxmlformats.org/officeDocument/2006/relationships/image" Target="../media/image62.png"/><Relationship Id="rId62" Type="http://schemas.openxmlformats.org/officeDocument/2006/relationships/image" Target="../media/image63.png"/><Relationship Id="rId63" Type="http://schemas.openxmlformats.org/officeDocument/2006/relationships/image" Target="../media/image6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png"/><Relationship Id="rId2" Type="http://schemas.openxmlformats.org/officeDocument/2006/relationships/image" Target="../media/image12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png"/><Relationship Id="rId2" Type="http://schemas.openxmlformats.org/officeDocument/2006/relationships/image" Target="../media/image131.png"/><Relationship Id="rId3" Type="http://schemas.openxmlformats.org/officeDocument/2006/relationships/image" Target="../media/image132.png"/><Relationship Id="rId4" Type="http://schemas.openxmlformats.org/officeDocument/2006/relationships/image" Target="../media/image133.png"/><Relationship Id="rId5" Type="http://schemas.openxmlformats.org/officeDocument/2006/relationships/image" Target="../media/image134.png"/><Relationship Id="rId6" Type="http://schemas.openxmlformats.org/officeDocument/2006/relationships/image" Target="../media/image13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Relationship Id="rId2" Type="http://schemas.openxmlformats.org/officeDocument/2006/relationships/image" Target="../media/image137.png"/><Relationship Id="rId3" Type="http://schemas.openxmlformats.org/officeDocument/2006/relationships/image" Target="../media/image13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png"/><Relationship Id="rId2" Type="http://schemas.openxmlformats.org/officeDocument/2006/relationships/image" Target="../media/image140.png"/><Relationship Id="rId3" Type="http://schemas.openxmlformats.org/officeDocument/2006/relationships/image" Target="../media/image141.png"/><Relationship Id="rId4" Type="http://schemas.openxmlformats.org/officeDocument/2006/relationships/image" Target="../media/image14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3.png"/><Relationship Id="rId2" Type="http://schemas.openxmlformats.org/officeDocument/2006/relationships/image" Target="../media/image14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5.png"/><Relationship Id="rId2" Type="http://schemas.openxmlformats.org/officeDocument/2006/relationships/image" Target="../media/image146.png"/><Relationship Id="rId3" Type="http://schemas.openxmlformats.org/officeDocument/2006/relationships/image" Target="../media/image147.png"/><Relationship Id="rId4" Type="http://schemas.openxmlformats.org/officeDocument/2006/relationships/image" Target="../media/image148.png"/><Relationship Id="rId5" Type="http://schemas.openxmlformats.org/officeDocument/2006/relationships/image" Target="../media/image149.png"/><Relationship Id="rId6" Type="http://schemas.openxmlformats.org/officeDocument/2006/relationships/image" Target="../media/image15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1.png"/><Relationship Id="rId2" Type="http://schemas.openxmlformats.org/officeDocument/2006/relationships/image" Target="../media/image152.png"/><Relationship Id="rId3" Type="http://schemas.openxmlformats.org/officeDocument/2006/relationships/image" Target="../media/image15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png"/><Relationship Id="rId2" Type="http://schemas.openxmlformats.org/officeDocument/2006/relationships/image" Target="../media/image155.png"/><Relationship Id="rId3" Type="http://schemas.openxmlformats.org/officeDocument/2006/relationships/image" Target="../media/image156.png"/><Relationship Id="rId4" Type="http://schemas.openxmlformats.org/officeDocument/2006/relationships/image" Target="../media/image15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8.png"/><Relationship Id="rId2" Type="http://schemas.openxmlformats.org/officeDocument/2006/relationships/image" Target="../media/image15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0.png"/><Relationship Id="rId2" Type="http://schemas.openxmlformats.org/officeDocument/2006/relationships/image" Target="../media/image161.png"/><Relationship Id="rId3" Type="http://schemas.openxmlformats.org/officeDocument/2006/relationships/image" Target="../media/image162.png"/><Relationship Id="rId4" Type="http://schemas.openxmlformats.org/officeDocument/2006/relationships/image" Target="../media/image163.png"/><Relationship Id="rId5" Type="http://schemas.openxmlformats.org/officeDocument/2006/relationships/image" Target="../media/image164.png"/><Relationship Id="rId6" Type="http://schemas.openxmlformats.org/officeDocument/2006/relationships/image" Target="../media/image16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Relationship Id="rId2" Type="http://schemas.openxmlformats.org/officeDocument/2006/relationships/image" Target="../media/image6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6.png"/><Relationship Id="rId2" Type="http://schemas.openxmlformats.org/officeDocument/2006/relationships/image" Target="../media/image167.png"/><Relationship Id="rId3" Type="http://schemas.openxmlformats.org/officeDocument/2006/relationships/image" Target="../media/image16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png"/><Relationship Id="rId2" Type="http://schemas.openxmlformats.org/officeDocument/2006/relationships/image" Target="../media/image170.png"/><Relationship Id="rId3" Type="http://schemas.openxmlformats.org/officeDocument/2006/relationships/image" Target="../media/image171.png"/><Relationship Id="rId4" Type="http://schemas.openxmlformats.org/officeDocument/2006/relationships/image" Target="../media/image17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3.png"/><Relationship Id="rId2" Type="http://schemas.openxmlformats.org/officeDocument/2006/relationships/image" Target="../media/image17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5.png"/><Relationship Id="rId2" Type="http://schemas.openxmlformats.org/officeDocument/2006/relationships/image" Target="../media/image176.png"/><Relationship Id="rId3" Type="http://schemas.openxmlformats.org/officeDocument/2006/relationships/image" Target="../media/image177.png"/><Relationship Id="rId4" Type="http://schemas.openxmlformats.org/officeDocument/2006/relationships/image" Target="../media/image178.png"/><Relationship Id="rId5" Type="http://schemas.openxmlformats.org/officeDocument/2006/relationships/image" Target="../media/image179.png"/><Relationship Id="rId6" Type="http://schemas.openxmlformats.org/officeDocument/2006/relationships/image" Target="../media/image18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1.png"/><Relationship Id="rId2" Type="http://schemas.openxmlformats.org/officeDocument/2006/relationships/image" Target="../media/image182.png"/><Relationship Id="rId3" Type="http://schemas.openxmlformats.org/officeDocument/2006/relationships/image" Target="../media/image18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4.png"/><Relationship Id="rId2" Type="http://schemas.openxmlformats.org/officeDocument/2006/relationships/image" Target="../media/image185.png"/><Relationship Id="rId3" Type="http://schemas.openxmlformats.org/officeDocument/2006/relationships/image" Target="../media/image186.png"/><Relationship Id="rId4" Type="http://schemas.openxmlformats.org/officeDocument/2006/relationships/image" Target="../media/image18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8.png"/><Relationship Id="rId2" Type="http://schemas.openxmlformats.org/officeDocument/2006/relationships/image" Target="../media/image18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0.png"/><Relationship Id="rId2" Type="http://schemas.openxmlformats.org/officeDocument/2006/relationships/image" Target="../media/image191.png"/><Relationship Id="rId3" Type="http://schemas.openxmlformats.org/officeDocument/2006/relationships/image" Target="../media/image192.png"/><Relationship Id="rId4" Type="http://schemas.openxmlformats.org/officeDocument/2006/relationships/image" Target="../media/image193.png"/><Relationship Id="rId5" Type="http://schemas.openxmlformats.org/officeDocument/2006/relationships/image" Target="../media/image194.png"/><Relationship Id="rId6" Type="http://schemas.openxmlformats.org/officeDocument/2006/relationships/image" Target="../media/image19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Relationship Id="rId2" Type="http://schemas.openxmlformats.org/officeDocument/2006/relationships/image" Target="../media/image197.png"/><Relationship Id="rId3" Type="http://schemas.openxmlformats.org/officeDocument/2006/relationships/image" Target="../media/image19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9.png"/><Relationship Id="rId2" Type="http://schemas.openxmlformats.org/officeDocument/2006/relationships/image" Target="../media/image200.png"/><Relationship Id="rId3" Type="http://schemas.openxmlformats.org/officeDocument/2006/relationships/image" Target="../media/image201.png"/><Relationship Id="rId4" Type="http://schemas.openxmlformats.org/officeDocument/2006/relationships/image" Target="../media/image20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Relationship Id="rId2" Type="http://schemas.openxmlformats.org/officeDocument/2006/relationships/image" Target="../media/image68.png"/><Relationship Id="rId3" Type="http://schemas.openxmlformats.org/officeDocument/2006/relationships/image" Target="../media/image69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png"/><Relationship Id="rId2" Type="http://schemas.openxmlformats.org/officeDocument/2006/relationships/image" Target="../media/image20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5.png"/><Relationship Id="rId2" Type="http://schemas.openxmlformats.org/officeDocument/2006/relationships/image" Target="../media/image206.png"/><Relationship Id="rId3" Type="http://schemas.openxmlformats.org/officeDocument/2006/relationships/image" Target="../media/image207.png"/><Relationship Id="rId4" Type="http://schemas.openxmlformats.org/officeDocument/2006/relationships/image" Target="../media/image208.png"/><Relationship Id="rId5" Type="http://schemas.openxmlformats.org/officeDocument/2006/relationships/image" Target="../media/image209.png"/><Relationship Id="rId6" Type="http://schemas.openxmlformats.org/officeDocument/2006/relationships/image" Target="../media/image21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1.png"/><Relationship Id="rId2" Type="http://schemas.openxmlformats.org/officeDocument/2006/relationships/image" Target="../media/image212.png"/><Relationship Id="rId3" Type="http://schemas.openxmlformats.org/officeDocument/2006/relationships/image" Target="../media/image21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4.png"/><Relationship Id="rId2" Type="http://schemas.openxmlformats.org/officeDocument/2006/relationships/image" Target="../media/image215.png"/><Relationship Id="rId3" Type="http://schemas.openxmlformats.org/officeDocument/2006/relationships/image" Target="../media/image216.png"/><Relationship Id="rId4" Type="http://schemas.openxmlformats.org/officeDocument/2006/relationships/image" Target="../media/image21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8.png"/><Relationship Id="rId2" Type="http://schemas.openxmlformats.org/officeDocument/2006/relationships/image" Target="../media/image21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0.png"/><Relationship Id="rId2" Type="http://schemas.openxmlformats.org/officeDocument/2006/relationships/image" Target="../media/image221.png"/><Relationship Id="rId3" Type="http://schemas.openxmlformats.org/officeDocument/2006/relationships/image" Target="../media/image222.png"/><Relationship Id="rId4" Type="http://schemas.openxmlformats.org/officeDocument/2006/relationships/image" Target="../media/image223.png"/><Relationship Id="rId5" Type="http://schemas.openxmlformats.org/officeDocument/2006/relationships/image" Target="../media/image224.png"/><Relationship Id="rId6" Type="http://schemas.openxmlformats.org/officeDocument/2006/relationships/image" Target="../media/image22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6.png"/><Relationship Id="rId2" Type="http://schemas.openxmlformats.org/officeDocument/2006/relationships/image" Target="../media/image227.png"/><Relationship Id="rId3" Type="http://schemas.openxmlformats.org/officeDocument/2006/relationships/image" Target="../media/image22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9.png"/><Relationship Id="rId2" Type="http://schemas.openxmlformats.org/officeDocument/2006/relationships/image" Target="../media/image230.png"/><Relationship Id="rId3" Type="http://schemas.openxmlformats.org/officeDocument/2006/relationships/image" Target="../media/image231.png"/><Relationship Id="rId4" Type="http://schemas.openxmlformats.org/officeDocument/2006/relationships/image" Target="../media/image23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3.png"/><Relationship Id="rId2" Type="http://schemas.openxmlformats.org/officeDocument/2006/relationships/image" Target="../media/image23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5.png"/><Relationship Id="rId2" Type="http://schemas.openxmlformats.org/officeDocument/2006/relationships/image" Target="../media/image236.png"/><Relationship Id="rId3" Type="http://schemas.openxmlformats.org/officeDocument/2006/relationships/image" Target="../media/image237.png"/><Relationship Id="rId4" Type="http://schemas.openxmlformats.org/officeDocument/2006/relationships/image" Target="../media/image238.png"/><Relationship Id="rId5" Type="http://schemas.openxmlformats.org/officeDocument/2006/relationships/image" Target="../media/image239.png"/><Relationship Id="rId6" Type="http://schemas.openxmlformats.org/officeDocument/2006/relationships/image" Target="../media/image24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Relationship Id="rId2" Type="http://schemas.openxmlformats.org/officeDocument/2006/relationships/image" Target="../media/image71.png"/><Relationship Id="rId3" Type="http://schemas.openxmlformats.org/officeDocument/2006/relationships/image" Target="../media/image72.png"/><Relationship Id="rId4" Type="http://schemas.openxmlformats.org/officeDocument/2006/relationships/image" Target="../media/image73.png"/><Relationship Id="rId5" Type="http://schemas.openxmlformats.org/officeDocument/2006/relationships/image" Target="../media/image74.png"/><Relationship Id="rId6" Type="http://schemas.openxmlformats.org/officeDocument/2006/relationships/image" Target="../media/image7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1.png"/><Relationship Id="rId2" Type="http://schemas.openxmlformats.org/officeDocument/2006/relationships/image" Target="../media/image242.png"/><Relationship Id="rId3" Type="http://schemas.openxmlformats.org/officeDocument/2006/relationships/image" Target="../media/image24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4.png"/><Relationship Id="rId2" Type="http://schemas.openxmlformats.org/officeDocument/2006/relationships/image" Target="../media/image245.png"/><Relationship Id="rId3" Type="http://schemas.openxmlformats.org/officeDocument/2006/relationships/image" Target="../media/image246.png"/><Relationship Id="rId4" Type="http://schemas.openxmlformats.org/officeDocument/2006/relationships/image" Target="../media/image247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8.png"/><Relationship Id="rId2" Type="http://schemas.openxmlformats.org/officeDocument/2006/relationships/image" Target="../media/image249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0.png"/><Relationship Id="rId2" Type="http://schemas.openxmlformats.org/officeDocument/2006/relationships/image" Target="../media/image251.png"/><Relationship Id="rId3" Type="http://schemas.openxmlformats.org/officeDocument/2006/relationships/image" Target="../media/image252.png"/><Relationship Id="rId4" Type="http://schemas.openxmlformats.org/officeDocument/2006/relationships/image" Target="../media/image253.png"/><Relationship Id="rId5" Type="http://schemas.openxmlformats.org/officeDocument/2006/relationships/image" Target="../media/image254.png"/><Relationship Id="rId6" Type="http://schemas.openxmlformats.org/officeDocument/2006/relationships/image" Target="../media/image255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6.png"/><Relationship Id="rId2" Type="http://schemas.openxmlformats.org/officeDocument/2006/relationships/image" Target="../media/image257.png"/><Relationship Id="rId3" Type="http://schemas.openxmlformats.org/officeDocument/2006/relationships/image" Target="../media/image258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9.png"/><Relationship Id="rId2" Type="http://schemas.openxmlformats.org/officeDocument/2006/relationships/image" Target="../media/image260.png"/><Relationship Id="rId3" Type="http://schemas.openxmlformats.org/officeDocument/2006/relationships/image" Target="../media/image261.png"/><Relationship Id="rId4" Type="http://schemas.openxmlformats.org/officeDocument/2006/relationships/image" Target="../media/image26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3.png"/><Relationship Id="rId2" Type="http://schemas.openxmlformats.org/officeDocument/2006/relationships/image" Target="../media/image26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5.png"/><Relationship Id="rId2" Type="http://schemas.openxmlformats.org/officeDocument/2006/relationships/image" Target="../media/image266.png"/><Relationship Id="rId3" Type="http://schemas.openxmlformats.org/officeDocument/2006/relationships/image" Target="../media/image267.png"/><Relationship Id="rId4" Type="http://schemas.openxmlformats.org/officeDocument/2006/relationships/image" Target="../media/image268.png"/><Relationship Id="rId5" Type="http://schemas.openxmlformats.org/officeDocument/2006/relationships/image" Target="../media/image269.png"/><Relationship Id="rId6" Type="http://schemas.openxmlformats.org/officeDocument/2006/relationships/image" Target="../media/image270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1.png"/><Relationship Id="rId2" Type="http://schemas.openxmlformats.org/officeDocument/2006/relationships/image" Target="../media/image272.png"/><Relationship Id="rId3" Type="http://schemas.openxmlformats.org/officeDocument/2006/relationships/image" Target="../media/image27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4.png"/><Relationship Id="rId2" Type="http://schemas.openxmlformats.org/officeDocument/2006/relationships/image" Target="../media/image275.png"/><Relationship Id="rId3" Type="http://schemas.openxmlformats.org/officeDocument/2006/relationships/image" Target="../media/image276.png"/><Relationship Id="rId4" Type="http://schemas.openxmlformats.org/officeDocument/2006/relationships/image" Target="../media/image27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Relationship Id="rId2" Type="http://schemas.openxmlformats.org/officeDocument/2006/relationships/image" Target="../media/image77.png"/><Relationship Id="rId3" Type="http://schemas.openxmlformats.org/officeDocument/2006/relationships/image" Target="../media/image78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8.png"/><Relationship Id="rId2" Type="http://schemas.openxmlformats.org/officeDocument/2006/relationships/image" Target="../media/image279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0.png"/><Relationship Id="rId2" Type="http://schemas.openxmlformats.org/officeDocument/2006/relationships/image" Target="../media/image281.png"/><Relationship Id="rId3" Type="http://schemas.openxmlformats.org/officeDocument/2006/relationships/image" Target="../media/image282.png"/><Relationship Id="rId4" Type="http://schemas.openxmlformats.org/officeDocument/2006/relationships/image" Target="../media/image283.png"/><Relationship Id="rId5" Type="http://schemas.openxmlformats.org/officeDocument/2006/relationships/image" Target="../media/image284.png"/><Relationship Id="rId6" Type="http://schemas.openxmlformats.org/officeDocument/2006/relationships/image" Target="../media/image285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6.png"/><Relationship Id="rId2" Type="http://schemas.openxmlformats.org/officeDocument/2006/relationships/image" Target="../media/image287.png"/><Relationship Id="rId3" Type="http://schemas.openxmlformats.org/officeDocument/2006/relationships/image" Target="../media/image288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9.png"/><Relationship Id="rId2" Type="http://schemas.openxmlformats.org/officeDocument/2006/relationships/image" Target="../media/image290.png"/><Relationship Id="rId3" Type="http://schemas.openxmlformats.org/officeDocument/2006/relationships/image" Target="../media/image291.png"/><Relationship Id="rId4" Type="http://schemas.openxmlformats.org/officeDocument/2006/relationships/image" Target="../media/image29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3.png"/><Relationship Id="rId2" Type="http://schemas.openxmlformats.org/officeDocument/2006/relationships/image" Target="../media/image29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5.png"/><Relationship Id="rId2" Type="http://schemas.openxmlformats.org/officeDocument/2006/relationships/image" Target="../media/image296.png"/><Relationship Id="rId3" Type="http://schemas.openxmlformats.org/officeDocument/2006/relationships/image" Target="../media/image297.png"/><Relationship Id="rId4" Type="http://schemas.openxmlformats.org/officeDocument/2006/relationships/image" Target="../media/image298.png"/><Relationship Id="rId5" Type="http://schemas.openxmlformats.org/officeDocument/2006/relationships/image" Target="../media/image299.png"/><Relationship Id="rId6" Type="http://schemas.openxmlformats.org/officeDocument/2006/relationships/image" Target="../media/image300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1.png"/><Relationship Id="rId2" Type="http://schemas.openxmlformats.org/officeDocument/2006/relationships/image" Target="../media/image302.png"/><Relationship Id="rId3" Type="http://schemas.openxmlformats.org/officeDocument/2006/relationships/image" Target="../media/image303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4.png"/><Relationship Id="rId2" Type="http://schemas.openxmlformats.org/officeDocument/2006/relationships/image" Target="../media/image305.png"/><Relationship Id="rId3" Type="http://schemas.openxmlformats.org/officeDocument/2006/relationships/image" Target="../media/image306.png"/><Relationship Id="rId4" Type="http://schemas.openxmlformats.org/officeDocument/2006/relationships/image" Target="../media/image30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8.png"/><Relationship Id="rId2" Type="http://schemas.openxmlformats.org/officeDocument/2006/relationships/image" Target="../media/image30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Relationship Id="rId2" Type="http://schemas.openxmlformats.org/officeDocument/2006/relationships/image" Target="../media/image80.png"/><Relationship Id="rId3" Type="http://schemas.openxmlformats.org/officeDocument/2006/relationships/image" Target="../media/image81.png"/><Relationship Id="rId4" Type="http://schemas.openxmlformats.org/officeDocument/2006/relationships/image" Target="../media/image8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Relationship Id="rId2" Type="http://schemas.openxmlformats.org/officeDocument/2006/relationships/image" Target="../media/image8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Relationship Id="rId2" Type="http://schemas.openxmlformats.org/officeDocument/2006/relationships/image" Target="../media/image86.png"/><Relationship Id="rId3" Type="http://schemas.openxmlformats.org/officeDocument/2006/relationships/image" Target="../media/image87.png"/><Relationship Id="rId4" Type="http://schemas.openxmlformats.org/officeDocument/2006/relationships/image" Target="../media/image88.png"/><Relationship Id="rId5" Type="http://schemas.openxmlformats.org/officeDocument/2006/relationships/image" Target="../media/image89.png"/><Relationship Id="rId6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171450</xdr:colOff>
      <xdr:row>1</xdr:row>
      <xdr:rowOff>28575</xdr:rowOff>
    </xdr:from>
    <xdr:to>
      <xdr:col>25</xdr:col>
      <xdr:colOff>0</xdr:colOff>
      <xdr:row>2</xdr:row>
      <xdr:rowOff>161925</xdr:rowOff>
    </xdr:to>
    <xdr:pic>
      <xdr:nvPicPr>
        <xdr:cNvPr id="1" name="REGION_SELECTOR" descr="preload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21</xdr:row>
      <xdr:rowOff>9525</xdr:rowOff>
    </xdr:from>
    <xdr:to>
      <xdr:col>2</xdr:col>
      <xdr:colOff>314325</xdr:colOff>
      <xdr:row>22</xdr:row>
      <xdr:rowOff>9525</xdr:rowOff>
    </xdr:to>
    <xdr:pic>
      <xdr:nvPicPr>
        <xdr:cNvPr id="1" name="CHECKOUT_1" descr="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22</xdr:row>
      <xdr:rowOff>19050</xdr:rowOff>
    </xdr:from>
    <xdr:to>
      <xdr:col>2</xdr:col>
      <xdr:colOff>314325</xdr:colOff>
      <xdr:row>23</xdr:row>
      <xdr:rowOff>9525</xdr:rowOff>
    </xdr:to>
    <xdr:pic>
      <xdr:nvPicPr>
        <xdr:cNvPr id="2" name="CHECKOUT_2" descr="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23</xdr:row>
      <xdr:rowOff>19050</xdr:rowOff>
    </xdr:from>
    <xdr:to>
      <xdr:col>2</xdr:col>
      <xdr:colOff>314325</xdr:colOff>
      <xdr:row>24</xdr:row>
      <xdr:rowOff>9525</xdr:rowOff>
    </xdr:to>
    <xdr:pic>
      <xdr:nvPicPr>
        <xdr:cNvPr id="3" name="CHECKOUT_3" descr="1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24</xdr:row>
      <xdr:rowOff>19050</xdr:rowOff>
    </xdr:from>
    <xdr:to>
      <xdr:col>2</xdr:col>
      <xdr:colOff>314325</xdr:colOff>
      <xdr:row>25</xdr:row>
      <xdr:rowOff>2096</xdr:rowOff>
    </xdr:to>
    <xdr:pic>
      <xdr:nvPicPr>
        <xdr:cNvPr id="4" name="CHECKOUT_4" descr="1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25</xdr:row>
      <xdr:rowOff>9525</xdr:rowOff>
    </xdr:from>
    <xdr:to>
      <xdr:col>2</xdr:col>
      <xdr:colOff>314325</xdr:colOff>
      <xdr:row>26</xdr:row>
      <xdr:rowOff>0</xdr:rowOff>
    </xdr:to>
    <xdr:pic>
      <xdr:nvPicPr>
        <xdr:cNvPr id="5" name="CHECKOUT_5" descr="1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26</xdr:row>
      <xdr:rowOff>9525</xdr:rowOff>
    </xdr:from>
    <xdr:to>
      <xdr:col>2</xdr:col>
      <xdr:colOff>314325</xdr:colOff>
      <xdr:row>26</xdr:row>
      <xdr:rowOff>295275</xdr:rowOff>
    </xdr:to>
    <xdr:pic>
      <xdr:nvPicPr>
        <xdr:cNvPr id="6" name="CHECKOUT_6" descr="1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27</xdr:row>
      <xdr:rowOff>9525</xdr:rowOff>
    </xdr:from>
    <xdr:to>
      <xdr:col>2</xdr:col>
      <xdr:colOff>314325</xdr:colOff>
      <xdr:row>27</xdr:row>
      <xdr:rowOff>295275</xdr:rowOff>
    </xdr:to>
    <xdr:pic>
      <xdr:nvPicPr>
        <xdr:cNvPr id="7" name="CHECKOUT_7" descr="1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28</xdr:row>
      <xdr:rowOff>9525</xdr:rowOff>
    </xdr:from>
    <xdr:to>
      <xdr:col>2</xdr:col>
      <xdr:colOff>314325</xdr:colOff>
      <xdr:row>28</xdr:row>
      <xdr:rowOff>295275</xdr:rowOff>
    </xdr:to>
    <xdr:pic>
      <xdr:nvPicPr>
        <xdr:cNvPr id="8" name="CHECKOUT_8" descr="1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29</xdr:row>
      <xdr:rowOff>9525</xdr:rowOff>
    </xdr:from>
    <xdr:to>
      <xdr:col>2</xdr:col>
      <xdr:colOff>314325</xdr:colOff>
      <xdr:row>29</xdr:row>
      <xdr:rowOff>295275</xdr:rowOff>
    </xdr:to>
    <xdr:pic>
      <xdr:nvPicPr>
        <xdr:cNvPr id="9" name="CHECKOUT_9" descr="1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30</xdr:row>
      <xdr:rowOff>9525</xdr:rowOff>
    </xdr:from>
    <xdr:to>
      <xdr:col>2</xdr:col>
      <xdr:colOff>314325</xdr:colOff>
      <xdr:row>30</xdr:row>
      <xdr:rowOff>295275</xdr:rowOff>
    </xdr:to>
    <xdr:pic>
      <xdr:nvPicPr>
        <xdr:cNvPr id="10" name="CHECKOUT_10" descr="1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31</xdr:row>
      <xdr:rowOff>9525</xdr:rowOff>
    </xdr:from>
    <xdr:to>
      <xdr:col>2</xdr:col>
      <xdr:colOff>314325</xdr:colOff>
      <xdr:row>31</xdr:row>
      <xdr:rowOff>295275</xdr:rowOff>
    </xdr:to>
    <xdr:pic>
      <xdr:nvPicPr>
        <xdr:cNvPr id="11" name="CHECKOUT_11" descr="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32</xdr:row>
      <xdr:rowOff>9525</xdr:rowOff>
    </xdr:from>
    <xdr:to>
      <xdr:col>2</xdr:col>
      <xdr:colOff>314325</xdr:colOff>
      <xdr:row>32</xdr:row>
      <xdr:rowOff>295275</xdr:rowOff>
    </xdr:to>
    <xdr:pic>
      <xdr:nvPicPr>
        <xdr:cNvPr id="12" name="CHECKOUT_12" descr="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33</xdr:row>
      <xdr:rowOff>9525</xdr:rowOff>
    </xdr:from>
    <xdr:to>
      <xdr:col>2</xdr:col>
      <xdr:colOff>314325</xdr:colOff>
      <xdr:row>33</xdr:row>
      <xdr:rowOff>295275</xdr:rowOff>
    </xdr:to>
    <xdr:pic>
      <xdr:nvPicPr>
        <xdr:cNvPr id="13" name="CHECKOUT_13" descr="1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34</xdr:row>
      <xdr:rowOff>9525</xdr:rowOff>
    </xdr:from>
    <xdr:to>
      <xdr:col>2</xdr:col>
      <xdr:colOff>314325</xdr:colOff>
      <xdr:row>34</xdr:row>
      <xdr:rowOff>295275</xdr:rowOff>
    </xdr:to>
    <xdr:pic>
      <xdr:nvPicPr>
        <xdr:cNvPr id="14" name="CHECKOUT_14" descr="1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35</xdr:row>
      <xdr:rowOff>9525</xdr:rowOff>
    </xdr:from>
    <xdr:to>
      <xdr:col>2</xdr:col>
      <xdr:colOff>314325</xdr:colOff>
      <xdr:row>35</xdr:row>
      <xdr:rowOff>295275</xdr:rowOff>
    </xdr:to>
    <xdr:pic>
      <xdr:nvPicPr>
        <xdr:cNvPr id="15" name="CHECKOUT_15" descr="1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28575</xdr:colOff>
      <xdr:row>19</xdr:row>
      <xdr:rowOff>19050</xdr:rowOff>
    </xdr:from>
    <xdr:to>
      <xdr:col>2</xdr:col>
      <xdr:colOff>314325</xdr:colOff>
      <xdr:row>20</xdr:row>
      <xdr:rowOff>80677</xdr:rowOff>
    </xdr:to>
    <xdr:pic>
      <xdr:nvPicPr>
        <xdr:cNvPr id="16" name="CHECKOUT_ALL" descr="1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21</xdr:row>
      <xdr:rowOff>9525</xdr:rowOff>
    </xdr:from>
    <xdr:to>
      <xdr:col>2</xdr:col>
      <xdr:colOff>638175</xdr:colOff>
      <xdr:row>21</xdr:row>
      <xdr:rowOff>295275</xdr:rowOff>
    </xdr:to>
    <xdr:pic>
      <xdr:nvPicPr>
        <xdr:cNvPr id="17" name="UNLOCK_1" descr="application-pgp_3026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22</xdr:row>
      <xdr:rowOff>9525</xdr:rowOff>
    </xdr:from>
    <xdr:to>
      <xdr:col>2</xdr:col>
      <xdr:colOff>638175</xdr:colOff>
      <xdr:row>22</xdr:row>
      <xdr:rowOff>295275</xdr:rowOff>
    </xdr:to>
    <xdr:pic>
      <xdr:nvPicPr>
        <xdr:cNvPr id="18" name="UNLOCK_2" descr="application-pgp_3026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23</xdr:row>
      <xdr:rowOff>9525</xdr:rowOff>
    </xdr:from>
    <xdr:to>
      <xdr:col>2</xdr:col>
      <xdr:colOff>638175</xdr:colOff>
      <xdr:row>23</xdr:row>
      <xdr:rowOff>295275</xdr:rowOff>
    </xdr:to>
    <xdr:pic>
      <xdr:nvPicPr>
        <xdr:cNvPr id="19" name="UNLOCK_3" descr="application-pgp_3026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24</xdr:row>
      <xdr:rowOff>9525</xdr:rowOff>
    </xdr:from>
    <xdr:to>
      <xdr:col>2</xdr:col>
      <xdr:colOff>638175</xdr:colOff>
      <xdr:row>24</xdr:row>
      <xdr:rowOff>295275</xdr:rowOff>
    </xdr:to>
    <xdr:pic>
      <xdr:nvPicPr>
        <xdr:cNvPr id="20" name="UNLOCK_4" descr="application-pgp_3026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25</xdr:row>
      <xdr:rowOff>9525</xdr:rowOff>
    </xdr:from>
    <xdr:to>
      <xdr:col>2</xdr:col>
      <xdr:colOff>638175</xdr:colOff>
      <xdr:row>25</xdr:row>
      <xdr:rowOff>295275</xdr:rowOff>
    </xdr:to>
    <xdr:pic>
      <xdr:nvPicPr>
        <xdr:cNvPr id="21" name="UNLOCK_5" descr="application-pgp_3026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26</xdr:row>
      <xdr:rowOff>9525</xdr:rowOff>
    </xdr:from>
    <xdr:to>
      <xdr:col>2</xdr:col>
      <xdr:colOff>638175</xdr:colOff>
      <xdr:row>26</xdr:row>
      <xdr:rowOff>295275</xdr:rowOff>
    </xdr:to>
    <xdr:pic>
      <xdr:nvPicPr>
        <xdr:cNvPr id="22" name="UNLOCK_6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27</xdr:row>
      <xdr:rowOff>9525</xdr:rowOff>
    </xdr:from>
    <xdr:to>
      <xdr:col>2</xdr:col>
      <xdr:colOff>638175</xdr:colOff>
      <xdr:row>27</xdr:row>
      <xdr:rowOff>295275</xdr:rowOff>
    </xdr:to>
    <xdr:pic>
      <xdr:nvPicPr>
        <xdr:cNvPr id="23" name="UNLOCK_7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28</xdr:row>
      <xdr:rowOff>9525</xdr:rowOff>
    </xdr:from>
    <xdr:to>
      <xdr:col>2</xdr:col>
      <xdr:colOff>638175</xdr:colOff>
      <xdr:row>28</xdr:row>
      <xdr:rowOff>295275</xdr:rowOff>
    </xdr:to>
    <xdr:pic>
      <xdr:nvPicPr>
        <xdr:cNvPr id="24" name="UNLOCK_8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29</xdr:row>
      <xdr:rowOff>9525</xdr:rowOff>
    </xdr:from>
    <xdr:to>
      <xdr:col>2</xdr:col>
      <xdr:colOff>638175</xdr:colOff>
      <xdr:row>29</xdr:row>
      <xdr:rowOff>295275</xdr:rowOff>
    </xdr:to>
    <xdr:pic>
      <xdr:nvPicPr>
        <xdr:cNvPr id="25" name="UNLOCK_9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30</xdr:row>
      <xdr:rowOff>9525</xdr:rowOff>
    </xdr:from>
    <xdr:to>
      <xdr:col>2</xdr:col>
      <xdr:colOff>638175</xdr:colOff>
      <xdr:row>30</xdr:row>
      <xdr:rowOff>295275</xdr:rowOff>
    </xdr:to>
    <xdr:pic>
      <xdr:nvPicPr>
        <xdr:cNvPr id="26" name="UNLOCK_10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31</xdr:row>
      <xdr:rowOff>9525</xdr:rowOff>
    </xdr:from>
    <xdr:to>
      <xdr:col>2</xdr:col>
      <xdr:colOff>638175</xdr:colOff>
      <xdr:row>31</xdr:row>
      <xdr:rowOff>295275</xdr:rowOff>
    </xdr:to>
    <xdr:pic>
      <xdr:nvPicPr>
        <xdr:cNvPr id="27" name="UNLOCK_11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32</xdr:row>
      <xdr:rowOff>9525</xdr:rowOff>
    </xdr:from>
    <xdr:to>
      <xdr:col>2</xdr:col>
      <xdr:colOff>638175</xdr:colOff>
      <xdr:row>32</xdr:row>
      <xdr:rowOff>295275</xdr:rowOff>
    </xdr:to>
    <xdr:pic>
      <xdr:nvPicPr>
        <xdr:cNvPr id="28" name="UNLOCK_12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33</xdr:row>
      <xdr:rowOff>9525</xdr:rowOff>
    </xdr:from>
    <xdr:to>
      <xdr:col>2</xdr:col>
      <xdr:colOff>638175</xdr:colOff>
      <xdr:row>33</xdr:row>
      <xdr:rowOff>295275</xdr:rowOff>
    </xdr:to>
    <xdr:pic>
      <xdr:nvPicPr>
        <xdr:cNvPr id="29" name="UNLOCK_13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34</xdr:row>
      <xdr:rowOff>9525</xdr:rowOff>
    </xdr:from>
    <xdr:to>
      <xdr:col>2</xdr:col>
      <xdr:colOff>638175</xdr:colOff>
      <xdr:row>34</xdr:row>
      <xdr:rowOff>295275</xdr:rowOff>
    </xdr:to>
    <xdr:pic>
      <xdr:nvPicPr>
        <xdr:cNvPr id="30" name="UNLOCK_14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35</xdr:row>
      <xdr:rowOff>9525</xdr:rowOff>
    </xdr:from>
    <xdr:to>
      <xdr:col>2</xdr:col>
      <xdr:colOff>638175</xdr:colOff>
      <xdr:row>35</xdr:row>
      <xdr:rowOff>295275</xdr:rowOff>
    </xdr:to>
    <xdr:pic>
      <xdr:nvPicPr>
        <xdr:cNvPr id="31" name="UNLOCK_15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19</xdr:row>
      <xdr:rowOff>19050</xdr:rowOff>
    </xdr:from>
    <xdr:to>
      <xdr:col>2</xdr:col>
      <xdr:colOff>638175</xdr:colOff>
      <xdr:row>20</xdr:row>
      <xdr:rowOff>80677</xdr:rowOff>
    </xdr:to>
    <xdr:pic>
      <xdr:nvPicPr>
        <xdr:cNvPr id="32" name="UNLOCK_ALL" descr="application-pgp_3026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21</xdr:row>
      <xdr:rowOff>9525</xdr:rowOff>
    </xdr:from>
    <xdr:to>
      <xdr:col>2</xdr:col>
      <xdr:colOff>638175</xdr:colOff>
      <xdr:row>21</xdr:row>
      <xdr:rowOff>295275</xdr:rowOff>
    </xdr:to>
    <xdr:pic>
      <xdr:nvPicPr>
        <xdr:cNvPr id="33" name="LOCK_1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22</xdr:row>
      <xdr:rowOff>9525</xdr:rowOff>
    </xdr:from>
    <xdr:to>
      <xdr:col>2</xdr:col>
      <xdr:colOff>638175</xdr:colOff>
      <xdr:row>22</xdr:row>
      <xdr:rowOff>295275</xdr:rowOff>
    </xdr:to>
    <xdr:pic>
      <xdr:nvPicPr>
        <xdr:cNvPr id="34" name="LOCK_2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23</xdr:row>
      <xdr:rowOff>9525</xdr:rowOff>
    </xdr:from>
    <xdr:to>
      <xdr:col>2</xdr:col>
      <xdr:colOff>638175</xdr:colOff>
      <xdr:row>23</xdr:row>
      <xdr:rowOff>295275</xdr:rowOff>
    </xdr:to>
    <xdr:pic>
      <xdr:nvPicPr>
        <xdr:cNvPr id="35" name="LOCK_3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24</xdr:row>
      <xdr:rowOff>9525</xdr:rowOff>
    </xdr:from>
    <xdr:to>
      <xdr:col>2</xdr:col>
      <xdr:colOff>638175</xdr:colOff>
      <xdr:row>24</xdr:row>
      <xdr:rowOff>295275</xdr:rowOff>
    </xdr:to>
    <xdr:pic>
      <xdr:nvPicPr>
        <xdr:cNvPr id="36" name="LOCK_4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25</xdr:row>
      <xdr:rowOff>9525</xdr:rowOff>
    </xdr:from>
    <xdr:to>
      <xdr:col>2</xdr:col>
      <xdr:colOff>638175</xdr:colOff>
      <xdr:row>25</xdr:row>
      <xdr:rowOff>295275</xdr:rowOff>
    </xdr:to>
    <xdr:pic>
      <xdr:nvPicPr>
        <xdr:cNvPr id="37" name="LOCK_5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26</xdr:row>
      <xdr:rowOff>9525</xdr:rowOff>
    </xdr:from>
    <xdr:to>
      <xdr:col>2</xdr:col>
      <xdr:colOff>638175</xdr:colOff>
      <xdr:row>26</xdr:row>
      <xdr:rowOff>295275</xdr:rowOff>
    </xdr:to>
    <xdr:pic>
      <xdr:nvPicPr>
        <xdr:cNvPr id="38" name="LOCK_6" descr="application-pgp_3026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27</xdr:row>
      <xdr:rowOff>9525</xdr:rowOff>
    </xdr:from>
    <xdr:to>
      <xdr:col>2</xdr:col>
      <xdr:colOff>638175</xdr:colOff>
      <xdr:row>27</xdr:row>
      <xdr:rowOff>295275</xdr:rowOff>
    </xdr:to>
    <xdr:pic>
      <xdr:nvPicPr>
        <xdr:cNvPr id="39" name="LOCK_7" descr="application-pgp_3026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28</xdr:row>
      <xdr:rowOff>9525</xdr:rowOff>
    </xdr:from>
    <xdr:to>
      <xdr:col>2</xdr:col>
      <xdr:colOff>638175</xdr:colOff>
      <xdr:row>28</xdr:row>
      <xdr:rowOff>295275</xdr:rowOff>
    </xdr:to>
    <xdr:pic>
      <xdr:nvPicPr>
        <xdr:cNvPr id="40" name="LOCK_8" descr="application-pgp_3026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29</xdr:row>
      <xdr:rowOff>9525</xdr:rowOff>
    </xdr:from>
    <xdr:to>
      <xdr:col>2</xdr:col>
      <xdr:colOff>638175</xdr:colOff>
      <xdr:row>29</xdr:row>
      <xdr:rowOff>295275</xdr:rowOff>
    </xdr:to>
    <xdr:pic>
      <xdr:nvPicPr>
        <xdr:cNvPr id="41" name="LOCK_9" descr="application-pgp_3026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30</xdr:row>
      <xdr:rowOff>9525</xdr:rowOff>
    </xdr:from>
    <xdr:to>
      <xdr:col>2</xdr:col>
      <xdr:colOff>638175</xdr:colOff>
      <xdr:row>30</xdr:row>
      <xdr:rowOff>295275</xdr:rowOff>
    </xdr:to>
    <xdr:pic>
      <xdr:nvPicPr>
        <xdr:cNvPr id="42" name="LOCK_10" descr="application-pgp_3026.pn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31</xdr:row>
      <xdr:rowOff>9525</xdr:rowOff>
    </xdr:from>
    <xdr:to>
      <xdr:col>2</xdr:col>
      <xdr:colOff>638175</xdr:colOff>
      <xdr:row>31</xdr:row>
      <xdr:rowOff>295275</xdr:rowOff>
    </xdr:to>
    <xdr:pic>
      <xdr:nvPicPr>
        <xdr:cNvPr id="43" name="LOCK_11" descr="application-pgp_3026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32</xdr:row>
      <xdr:rowOff>9525</xdr:rowOff>
    </xdr:from>
    <xdr:to>
      <xdr:col>2</xdr:col>
      <xdr:colOff>638175</xdr:colOff>
      <xdr:row>32</xdr:row>
      <xdr:rowOff>295275</xdr:rowOff>
    </xdr:to>
    <xdr:pic>
      <xdr:nvPicPr>
        <xdr:cNvPr id="44" name="LOCK_12" descr="application-pgp_3026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33</xdr:row>
      <xdr:rowOff>9525</xdr:rowOff>
    </xdr:from>
    <xdr:to>
      <xdr:col>2</xdr:col>
      <xdr:colOff>638175</xdr:colOff>
      <xdr:row>33</xdr:row>
      <xdr:rowOff>295275</xdr:rowOff>
    </xdr:to>
    <xdr:pic>
      <xdr:nvPicPr>
        <xdr:cNvPr id="45" name="LOCK_13" descr="application-pgp_3026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34</xdr:row>
      <xdr:rowOff>9525</xdr:rowOff>
    </xdr:from>
    <xdr:to>
      <xdr:col>2</xdr:col>
      <xdr:colOff>638175</xdr:colOff>
      <xdr:row>34</xdr:row>
      <xdr:rowOff>295275</xdr:rowOff>
    </xdr:to>
    <xdr:pic>
      <xdr:nvPicPr>
        <xdr:cNvPr id="46" name="LOCK_14" descr="application-pgp_3026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35</xdr:row>
      <xdr:rowOff>9525</xdr:rowOff>
    </xdr:from>
    <xdr:to>
      <xdr:col>2</xdr:col>
      <xdr:colOff>638175</xdr:colOff>
      <xdr:row>35</xdr:row>
      <xdr:rowOff>295275</xdr:rowOff>
    </xdr:to>
    <xdr:pic>
      <xdr:nvPicPr>
        <xdr:cNvPr id="47" name="LOCK_15" descr="application-pgp_3026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352425</xdr:colOff>
      <xdr:row>19</xdr:row>
      <xdr:rowOff>19050</xdr:rowOff>
    </xdr:from>
    <xdr:to>
      <xdr:col>2</xdr:col>
      <xdr:colOff>638175</xdr:colOff>
      <xdr:row>20</xdr:row>
      <xdr:rowOff>80677</xdr:rowOff>
    </xdr:to>
    <xdr:pic>
      <xdr:nvPicPr>
        <xdr:cNvPr id="48" name="LOCK_ALL" descr="application-pgp_3026.png" hidden="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</xdr:col>
      <xdr:colOff>76200</xdr:colOff>
      <xdr:row>7</xdr:row>
      <xdr:rowOff>9525</xdr:rowOff>
    </xdr:from>
    <xdr:to>
      <xdr:col>4</xdr:col>
      <xdr:colOff>281559</xdr:colOff>
      <xdr:row>9</xdr:row>
      <xdr:rowOff>0</xdr:rowOff>
    </xdr:to>
    <xdr:pic>
      <xdr:nvPicPr>
        <xdr:cNvPr id="49" name="UPDATE_DATA_BY_OKTMO" descr="preload.pn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</xdr:col>
      <xdr:colOff>85725</xdr:colOff>
      <xdr:row>4</xdr:row>
      <xdr:rowOff>9525</xdr:rowOff>
    </xdr:from>
    <xdr:to>
      <xdr:col>10</xdr:col>
      <xdr:colOff>571500</xdr:colOff>
      <xdr:row>6</xdr:row>
      <xdr:rowOff>85725</xdr:rowOff>
    </xdr:to>
    <xdr:pic>
      <xdr:nvPicPr>
        <xdr:cNvPr id="50" name="UPDATE_RST_MO" descr="preload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4763</xdr:colOff>
      <xdr:row>19</xdr:row>
      <xdr:rowOff>4763</xdr:rowOff>
    </xdr:from>
    <xdr:to>
      <xdr:col>13</xdr:col>
      <xdr:colOff>278321</xdr:colOff>
      <xdr:row>20</xdr:row>
      <xdr:rowOff>52102</xdr:rowOff>
    </xdr:to>
    <xdr:pic>
      <xdr:nvPicPr>
        <xdr:cNvPr id="51" name="INJECT_IDX_DATA" descr="preload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28575</xdr:colOff>
      <xdr:row>122</xdr:row>
      <xdr:rowOff>28575</xdr:rowOff>
    </xdr:from>
    <xdr:to>
      <xdr:col>4</xdr:col>
      <xdr:colOff>314325</xdr:colOff>
      <xdr:row>122</xdr:row>
      <xdr:rowOff>314325</xdr:rowOff>
    </xdr:to>
    <xdr:pic>
      <xdr:nvPicPr>
        <xdr:cNvPr id="52" name="UPDATE_IDX_DATA" descr="preload.pn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28575</xdr:colOff>
      <xdr:row>118</xdr:row>
      <xdr:rowOff>28575</xdr:rowOff>
    </xdr:from>
    <xdr:to>
      <xdr:col>4</xdr:col>
      <xdr:colOff>314325</xdr:colOff>
      <xdr:row>118</xdr:row>
      <xdr:rowOff>314325</xdr:rowOff>
    </xdr:to>
    <xdr:pic>
      <xdr:nvPicPr>
        <xdr:cNvPr id="53" name="UPDATE_OPTIONS_LIST" descr="preload.pn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28575</xdr:colOff>
      <xdr:row>120</xdr:row>
      <xdr:rowOff>28575</xdr:rowOff>
    </xdr:from>
    <xdr:to>
      <xdr:col>4</xdr:col>
      <xdr:colOff>314325</xdr:colOff>
      <xdr:row>120</xdr:row>
      <xdr:rowOff>314325</xdr:rowOff>
    </xdr:to>
    <xdr:pic>
      <xdr:nvPicPr>
        <xdr:cNvPr id="54" name="UPDATE_OKTMO_INDICATORS" descr="preload.pn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28575</xdr:colOff>
      <xdr:row>124</xdr:row>
      <xdr:rowOff>28575</xdr:rowOff>
    </xdr:from>
    <xdr:to>
      <xdr:col>4</xdr:col>
      <xdr:colOff>314325</xdr:colOff>
      <xdr:row>124</xdr:row>
      <xdr:rowOff>314325</xdr:rowOff>
    </xdr:to>
    <xdr:pic>
      <xdr:nvPicPr>
        <xdr:cNvPr id="55" name="UPDATE_STORE_DOCS_META_DATA" descr="preload.pn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28575</xdr:colOff>
      <xdr:row>126</xdr:row>
      <xdr:rowOff>28575</xdr:rowOff>
    </xdr:from>
    <xdr:to>
      <xdr:col>4</xdr:col>
      <xdr:colOff>314325</xdr:colOff>
      <xdr:row>126</xdr:row>
      <xdr:rowOff>314325</xdr:rowOff>
    </xdr:to>
    <xdr:pic>
      <xdr:nvPicPr>
        <xdr:cNvPr id="56" name="UPDATE_FACT_SPLR_DATA" descr="preload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22193</xdr:colOff>
      <xdr:row>18</xdr:row>
      <xdr:rowOff>14573</xdr:rowOff>
    </xdr:from>
    <xdr:to>
      <xdr:col>2</xdr:col>
      <xdr:colOff>187738</xdr:colOff>
      <xdr:row>18</xdr:row>
      <xdr:rowOff>176594</xdr:rowOff>
    </xdr:to>
    <xdr:pic>
      <xdr:nvPicPr>
        <xdr:cNvPr id="57" name="LIST_MO_HELP" descr="help.pn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</xdr:col>
      <xdr:colOff>85725</xdr:colOff>
      <xdr:row>8</xdr:row>
      <xdr:rowOff>0</xdr:rowOff>
    </xdr:from>
    <xdr:to>
      <xdr:col>10</xdr:col>
      <xdr:colOff>571500</xdr:colOff>
      <xdr:row>10</xdr:row>
      <xdr:rowOff>0</xdr:rowOff>
    </xdr:to>
    <xdr:pic>
      <xdr:nvPicPr>
        <xdr:cNvPr id="58" name="UPDATE_DATA_BY_REPORT_NUMBER" descr="preload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</xdr:col>
      <xdr:colOff>74105</xdr:colOff>
      <xdr:row>1</xdr:row>
      <xdr:rowOff>31718</xdr:rowOff>
    </xdr:from>
    <xdr:to>
      <xdr:col>2</xdr:col>
      <xdr:colOff>317468</xdr:colOff>
      <xdr:row>3</xdr:row>
      <xdr:rowOff>65627</xdr:rowOff>
    </xdr:to>
    <xdr:pic>
      <xdr:nvPicPr>
        <xdr:cNvPr id="59" name="UN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</xdr:col>
      <xdr:colOff>74105</xdr:colOff>
      <xdr:row>1</xdr:row>
      <xdr:rowOff>31718</xdr:rowOff>
    </xdr:from>
    <xdr:to>
      <xdr:col>2</xdr:col>
      <xdr:colOff>312230</xdr:colOff>
      <xdr:row>3</xdr:row>
      <xdr:rowOff>54007</xdr:rowOff>
    </xdr:to>
    <xdr:pic>
      <xdr:nvPicPr>
        <xdr:cNvPr id="60" name="FREEZE_PANES" descr="update_org.pn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165545</xdr:colOff>
      <xdr:row>19</xdr:row>
      <xdr:rowOff>162020</xdr:rowOff>
    </xdr:to>
    <xdr:pic>
      <xdr:nvPicPr>
        <xdr:cNvPr id="61" name="LIST_MO_AVG_RECALC_COMMENT" descr="help.pn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4</xdr:col>
      <xdr:colOff>642938</xdr:colOff>
      <xdr:row>8</xdr:row>
      <xdr:rowOff>47625</xdr:rowOff>
    </xdr:from>
    <xdr:to>
      <xdr:col>4</xdr:col>
      <xdr:colOff>808482</xdr:colOff>
      <xdr:row>8</xdr:row>
      <xdr:rowOff>209645</xdr:rowOff>
    </xdr:to>
    <xdr:pic>
      <xdr:nvPicPr>
        <xdr:cNvPr id="62" name="LIST_MO_REPORT_NUMBER_COMMENT" descr="help.pn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116</xdr:col>
      <xdr:colOff>23813</xdr:colOff>
      <xdr:row>18</xdr:row>
      <xdr:rowOff>23813</xdr:rowOff>
    </xdr:from>
    <xdr:to>
      <xdr:col>116</xdr:col>
      <xdr:colOff>309563</xdr:colOff>
      <xdr:row>19</xdr:row>
      <xdr:rowOff>119063</xdr:rowOff>
    </xdr:to>
    <xdr:pic>
      <xdr:nvPicPr>
        <xdr:cNvPr id="63" name="UPDATE_RST_LOC" descr="preload.pn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298894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</xdr:row>
      <xdr:rowOff>19050</xdr:rowOff>
    </xdr:from>
    <xdr:to>
      <xdr:col>3</xdr:col>
      <xdr:colOff>19050</xdr:colOff>
      <xdr:row>5</xdr:row>
      <xdr:rowOff>0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19050</xdr:colOff>
      <xdr:row>2</xdr:row>
      <xdr:rowOff>19050</xdr:rowOff>
    </xdr:from>
    <xdr:to>
      <xdr:col>3</xdr:col>
      <xdr:colOff>19050</xdr:colOff>
      <xdr:row>4</xdr:row>
      <xdr:rowOff>38100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</xdr:row>
      <xdr:rowOff>19050</xdr:rowOff>
    </xdr:from>
    <xdr:to>
      <xdr:col>3</xdr:col>
      <xdr:colOff>161925</xdr:colOff>
      <xdr:row>3</xdr:row>
      <xdr:rowOff>209550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19050</xdr:colOff>
      <xdr:row>2</xdr:row>
      <xdr:rowOff>19050</xdr:rowOff>
    </xdr:from>
    <xdr:to>
      <xdr:col>3</xdr:col>
      <xdr:colOff>161925</xdr:colOff>
      <xdr:row>3</xdr:row>
      <xdr:rowOff>200025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</xdr:col>
      <xdr:colOff>19050</xdr:colOff>
      <xdr:row>5</xdr:row>
      <xdr:rowOff>19050</xdr:rowOff>
    </xdr:from>
    <xdr:to>
      <xdr:col>6</xdr:col>
      <xdr:colOff>304800</xdr:colOff>
      <xdr:row>6</xdr:row>
      <xdr:rowOff>76200</xdr:rowOff>
    </xdr:to>
    <xdr:pic>
      <xdr:nvPicPr>
        <xdr:cNvPr id="3" name="INJECT_SUBS_IDX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2</xdr:col>
      <xdr:colOff>171450</xdr:colOff>
      <xdr:row>4</xdr:row>
      <xdr:rowOff>11906</xdr:rowOff>
    </xdr:from>
    <xdr:to>
      <xdr:col>4</xdr:col>
      <xdr:colOff>288036</xdr:colOff>
      <xdr:row>5</xdr:row>
      <xdr:rowOff>572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12</xdr:col>
      <xdr:colOff>23813</xdr:colOff>
      <xdr:row>5</xdr:row>
      <xdr:rowOff>23813</xdr:rowOff>
    </xdr:from>
    <xdr:to>
      <xdr:col>12</xdr:col>
      <xdr:colOff>293846</xdr:colOff>
      <xdr:row>5</xdr:row>
      <xdr:rowOff>293846</xdr:rowOff>
    </xdr:to>
    <xdr:pic>
      <xdr:nvPicPr>
        <xdr:cNvPr id="3" name="UPDATE_NM_DATA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7906</xdr:rowOff>
    </xdr:from>
    <xdr:to>
      <xdr:col>10</xdr:col>
      <xdr:colOff>298895</xdr:colOff>
      <xdr:row>4</xdr:row>
      <xdr:rowOff>295275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9239</xdr:rowOff>
    </xdr:from>
    <xdr:to>
      <xdr:col>10</xdr:col>
      <xdr:colOff>294989</xdr:colOff>
      <xdr:row>4</xdr:row>
      <xdr:rowOff>295275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10</xdr:col>
      <xdr:colOff>321469</xdr:colOff>
      <xdr:row>4</xdr:row>
      <xdr:rowOff>11906</xdr:rowOff>
    </xdr:from>
    <xdr:to>
      <xdr:col>13</xdr:col>
      <xdr:colOff>645890</xdr:colOff>
      <xdr:row>4</xdr:row>
      <xdr:rowOff>295275</xdr:rowOff>
    </xdr:to>
    <xdr:pic>
      <xdr:nvPicPr>
        <xdr:cNvPr id="3" name="GENERATE_MAX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172</xdr:col>
      <xdr:colOff>11906</xdr:colOff>
      <xdr:row>5</xdr:row>
      <xdr:rowOff>11906</xdr:rowOff>
    </xdr:from>
    <xdr:to>
      <xdr:col>172</xdr:col>
      <xdr:colOff>1088231</xdr:colOff>
      <xdr:row>6</xdr:row>
      <xdr:rowOff>9906</xdr:rowOff>
    </xdr:to>
    <xdr:pic>
      <xdr:nvPicPr>
        <xdr:cNvPr id="4" name="INJECT_PLN_COSTS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285750</xdr:colOff>
      <xdr:row>4</xdr:row>
      <xdr:rowOff>285750</xdr:rowOff>
    </xdr:to>
    <xdr:pic>
      <xdr:nvPicPr>
        <xdr:cNvPr id="1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12</xdr:col>
      <xdr:colOff>276225</xdr:colOff>
      <xdr:row>4</xdr:row>
      <xdr:rowOff>285750</xdr:rowOff>
    </xdr:to>
    <xdr:pic>
      <xdr:nvPicPr>
        <xdr:cNvPr id="2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1" name="UNFREEZE_PANES" descr="update_org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11</xdr:col>
      <xdr:colOff>288036</xdr:colOff>
      <xdr:row>4</xdr:row>
      <xdr:rowOff>288036</xdr:rowOff>
    </xdr:to>
    <xdr:pic>
      <xdr:nvPicPr>
        <xdr:cNvPr id="2" name="FREEZE_PANES" descr="update_org.png" hidden="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69</xdr:col>
      <xdr:colOff>285750</xdr:colOff>
      <xdr:row>3</xdr:row>
      <xdr:rowOff>114300</xdr:rowOff>
    </xdr:from>
    <xdr:to>
      <xdr:col>70</xdr:col>
      <xdr:colOff>371475</xdr:colOff>
      <xdr:row>4</xdr:row>
      <xdr:rowOff>76200</xdr:rowOff>
    </xdr:to>
    <xdr:pic>
      <xdr:nvPicPr>
        <xdr:cNvPr id="3" name="COMPARE_TARIFFS" descr="preload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70</xdr:col>
      <xdr:colOff>400050</xdr:colOff>
      <xdr:row>3</xdr:row>
      <xdr:rowOff>114300</xdr:rowOff>
    </xdr:from>
    <xdr:to>
      <xdr:col>70</xdr:col>
      <xdr:colOff>685800</xdr:colOff>
      <xdr:row>4</xdr:row>
      <xdr:rowOff>76200</xdr:rowOff>
    </xdr:to>
    <xdr:pic>
      <xdr:nvPicPr>
        <xdr:cNvPr id="4" name="TF_COMPARE_TARIFFS_HELP" descr="preload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99</xdr:col>
      <xdr:colOff>0</xdr:colOff>
      <xdr:row>5</xdr:row>
      <xdr:rowOff>0</xdr:rowOff>
    </xdr:from>
    <xdr:to>
      <xdr:col>114</xdr:col>
      <xdr:colOff>142875</xdr:colOff>
      <xdr:row>5</xdr:row>
      <xdr:rowOff>285750</xdr:rowOff>
    </xdr:to>
    <xdr:pic>
      <xdr:nvPicPr>
        <xdr:cNvPr id="5" name="UPDATE_LIST_DATA" descr="preload.png" hidden="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  <xdr:twoCellAnchor editAs="oneCell">
    <xdr:from>
      <xdr:col>13</xdr:col>
      <xdr:colOff>23813</xdr:colOff>
      <xdr:row>5</xdr:row>
      <xdr:rowOff>23813</xdr:rowOff>
    </xdr:from>
    <xdr:to>
      <xdr:col>13</xdr:col>
      <xdr:colOff>293846</xdr:colOff>
      <xdr:row>5</xdr:row>
      <xdr:rowOff>293846</xdr:rowOff>
    </xdr:to>
    <xdr:pic>
      <xdr:nvPicPr>
        <xdr:cNvPr id="6" name="UPDATE_RST_ORG" descr="update_org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Тема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eias.ru/files/shablon/instruction_orep_ku_2026_monthly.pdf" TargetMode="External"/><Relationship Id="rId3" Type="http://schemas.openxmlformats.org/officeDocument/2006/relationships/hyperlink" Target="https://support.eias.ru/knowledgebase.php?article=28" TargetMode="External"/><Relationship Id="rId4" Type="http://schemas.openxmlformats.org/officeDocument/2006/relationships/hyperlink" Target="https://support.eias.ru/index.php?a=add&amp;catid=42" TargetMode="External"/><Relationship Id="rId5" Type="http://schemas.openxmlformats.org/officeDocument/2006/relationships/hyperlink" Target="https://sp.eias.ru/knowledgebase.php?article=12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3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8934F78-2B18-8A78-14BC-4E07DE77CBE5}" mc:Ignorable="x14ac xr xr2 xr3">
  <dimension ref="A1:AA22"/>
  <sheetViews>
    <sheetView topLeftCell="A1" showGridLines="0" workbookViewId="0"/>
  </sheetViews>
  <sheetFormatPr customHeight="1" defaultRowHeight="11.25"/>
  <cols>
    <col min="1" max="1" style="840" width="2.7109375" customWidth="1"/>
    <col min="2" max="3" style="840" width="9.7109375" customWidth="1"/>
    <col min="4" max="4" style="840" width="4.28125" customWidth="1"/>
    <col min="5" max="6" style="840" width="4.421875" customWidth="1"/>
    <col min="7" max="7" style="840" width="4.57421875" customWidth="1"/>
    <col min="8" max="25" style="840" width="4.421875" customWidth="1"/>
    <col min="26" max="26" style="840" width="2.7109375" customWidth="1"/>
  </cols>
  <sheetData>
    <row customHeight="1" ht="12">
      <c r="AA1" s="479" t="s">
        <v>0</v>
      </c>
    </row>
    <row customHeight="1" ht="15">
      <c r="B2" s="806" t="s">
        <v>1</v>
      </c>
      <c r="C2" s="547"/>
      <c r="D2" s="547"/>
      <c r="E2" s="547"/>
      <c r="F2" s="547"/>
      <c r="G2" s="547"/>
      <c r="H2" s="547"/>
    </row>
    <row customHeight="1" ht="15">
      <c r="B3" s="547" t="s">
        <v>2</v>
      </c>
      <c r="C3" s="547"/>
      <c r="D3" s="547"/>
      <c r="E3" s="547"/>
      <c r="F3" s="547"/>
      <c r="G3" s="547"/>
      <c r="H3" s="547"/>
    </row>
    <row customHeight="1" ht="6"/>
    <row customHeight="1" ht="30">
      <c r="B5" s="807" t="str">
        <f>"Изменение размера платы граждан за коммунальные услуги, связанного с установленными тарифами для населения и нормативами потребления коммунальных услуг в муниципальных образованиях субъектов РФ в "&amp;PERIOD&amp;" году"</f>
        <v>Изменение размера платы граждан за коммунальные услуги, связанного с установленными тарифами для населения и нормативами потребления коммунальных услуг в муниципальных образованиях субъектов РФ в 2026 году</v>
      </c>
      <c r="C5" s="808"/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08"/>
      <c r="U5" s="808"/>
      <c r="V5" s="808"/>
      <c r="W5" s="808"/>
      <c r="X5" s="808"/>
      <c r="Y5" s="809"/>
      <c r="Z5" s="810"/>
    </row>
    <row customHeight="1" ht="6">
      <c r="B6" s="811" t="s">
        <v>3</v>
      </c>
      <c r="C6" s="812"/>
      <c r="D6" s="813"/>
      <c r="E6" s="813"/>
      <c r="F6" s="813"/>
      <c r="G6" s="813"/>
      <c r="H6" s="813"/>
      <c r="I6" s="813"/>
      <c r="J6" s="813"/>
      <c r="K6" s="813"/>
      <c r="L6" s="813"/>
      <c r="M6" s="813"/>
      <c r="N6" s="813"/>
      <c r="O6" s="813"/>
      <c r="P6" s="813"/>
      <c r="Q6" s="813"/>
      <c r="R6" s="813"/>
      <c r="S6" s="813"/>
      <c r="T6" s="813"/>
      <c r="U6" s="813"/>
      <c r="V6" s="813"/>
      <c r="W6" s="813"/>
      <c r="X6" s="813"/>
      <c r="Y6" s="814"/>
      <c r="Z6" s="815"/>
    </row>
    <row customHeight="1" ht="6">
      <c r="B7" s="816"/>
      <c r="C7" s="817"/>
      <c r="Z7" s="815"/>
    </row>
    <row customHeight="1" ht="15">
      <c r="B8" s="816"/>
      <c r="C8" s="817"/>
      <c r="E8" s="818" t="s">
        <v>4</v>
      </c>
      <c r="F8" s="819" t="s">
        <v>5</v>
      </c>
      <c r="G8" s="820"/>
      <c r="H8" s="820"/>
      <c r="I8" s="820"/>
      <c r="J8" s="820"/>
      <c r="K8" s="820"/>
      <c r="L8" s="820"/>
      <c r="M8" s="820"/>
      <c r="O8" s="821" t="s">
        <v>4</v>
      </c>
      <c r="P8" s="822" t="s">
        <v>6</v>
      </c>
      <c r="Q8" s="823"/>
      <c r="R8" s="823"/>
      <c r="S8" s="823"/>
      <c r="T8" s="823"/>
      <c r="U8" s="823"/>
      <c r="V8" s="823"/>
      <c r="W8" s="823"/>
      <c r="X8" s="823"/>
      <c r="Z8" s="815"/>
    </row>
    <row customHeight="1" ht="15">
      <c r="B9" s="816"/>
      <c r="C9" s="817"/>
      <c r="E9" s="824" t="s">
        <v>4</v>
      </c>
      <c r="F9" s="557" t="s">
        <v>7</v>
      </c>
      <c r="G9" s="820"/>
      <c r="H9" s="820"/>
      <c r="I9" s="820"/>
      <c r="J9" s="820"/>
      <c r="K9" s="820"/>
      <c r="L9" s="820"/>
      <c r="M9" s="820"/>
      <c r="O9" s="825" t="s">
        <v>4</v>
      </c>
      <c r="P9" s="559" t="s">
        <v>8</v>
      </c>
      <c r="Q9" s="823"/>
      <c r="R9" s="823"/>
      <c r="S9" s="823"/>
      <c r="T9" s="823"/>
      <c r="U9" s="823"/>
      <c r="V9" s="823"/>
      <c r="W9" s="823"/>
      <c r="X9" s="823"/>
      <c r="Z9" s="815"/>
    </row>
    <row customHeight="1" ht="6">
      <c r="B10" s="826"/>
      <c r="C10" s="827"/>
      <c r="D10" s="55"/>
      <c r="E10" s="813"/>
      <c r="O10" s="813"/>
      <c r="Z10" s="815"/>
    </row>
    <row customHeight="1" ht="6">
      <c r="B11" s="551" t="s">
        <v>9</v>
      </c>
      <c r="C11" s="812"/>
      <c r="Z11" s="815"/>
    </row>
    <row customHeight="1" ht="60">
      <c r="B12" s="826"/>
      <c r="C12" s="827"/>
      <c r="D12" s="828"/>
      <c r="E12" s="558" t="s">
        <v>10</v>
      </c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Z12" s="815"/>
    </row>
    <row customHeight="1" ht="6">
      <c r="B13" s="551" t="s">
        <v>11</v>
      </c>
      <c r="C13" s="812"/>
      <c r="Z13" s="815"/>
    </row>
    <row s="829" customFormat="1" customHeight="1" ht="15">
      <c r="B14" s="553"/>
      <c r="C14" s="554"/>
      <c r="E14" s="830" t="s">
        <v>12</v>
      </c>
      <c r="F14" s="563"/>
      <c r="G14" s="563"/>
      <c r="H14" s="563"/>
      <c r="I14" s="563"/>
      <c r="J14" s="563"/>
      <c r="K14" s="563"/>
      <c r="L14" s="563"/>
      <c r="M14" s="563"/>
      <c r="N14" s="563"/>
      <c r="O14" s="563"/>
      <c r="P14" s="563"/>
      <c r="Q14" s="563"/>
      <c r="R14" s="563"/>
      <c r="S14" s="563"/>
      <c r="T14" s="563"/>
      <c r="U14" s="563"/>
      <c r="V14" s="563"/>
      <c r="W14" s="563"/>
      <c r="X14" s="563"/>
      <c r="Z14" s="483"/>
    </row>
    <row customHeight="1" ht="15">
      <c r="B15" s="816"/>
      <c r="C15" s="817"/>
      <c r="E15" s="831" t="str">
        <f>HYPERLINK("https://eias.ru/files/shablon/instruction_orep_ku_2026_monthly.pdf","Руководство по заполнению отчётной формы")</f>
        <v>Руководство по заполнению отчётной формы</v>
      </c>
      <c r="F15" s="832"/>
      <c r="G15" s="832"/>
      <c r="H15" s="832"/>
      <c r="I15" s="832"/>
      <c r="J15" s="832"/>
      <c r="K15" s="832"/>
      <c r="L15" s="832"/>
      <c r="M15" s="832"/>
      <c r="N15" s="832"/>
      <c r="O15" s="832"/>
      <c r="P15" s="832"/>
      <c r="Q15" s="832"/>
      <c r="R15" s="832"/>
      <c r="S15" s="832"/>
      <c r="T15" s="832"/>
      <c r="U15" s="832"/>
      <c r="V15" s="832"/>
      <c r="W15" s="832"/>
      <c r="X15" s="832"/>
      <c r="Z15" s="815"/>
    </row>
    <row s="833" customFormat="1" customHeight="1" ht="15">
      <c r="B16" s="553"/>
      <c r="C16" s="554"/>
      <c r="E16" s="831" t="str">
        <f>HYPERLINK("https://support.eias.ru/knowledgebase.php?article=28","Руководство по загрузке документов")</f>
        <v>Руководство по загрузке документов</v>
      </c>
      <c r="F16" s="561"/>
      <c r="G16" s="561"/>
      <c r="H16" s="561"/>
      <c r="I16" s="561"/>
      <c r="J16" s="561"/>
      <c r="K16" s="561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Z16" s="483"/>
    </row>
    <row s="834" customFormat="1" customHeight="1" ht="15">
      <c r="B17" s="553"/>
      <c r="C17" s="554"/>
      <c r="E17" s="831" t="str">
        <f>HYPERLINK("https://support.eias.ru/index.php?a=add&amp;catid=42","Обратиться за помощью")</f>
        <v>Обратиться за помощью</v>
      </c>
      <c r="F17" s="561"/>
      <c r="G17" s="561"/>
      <c r="H17" s="561"/>
      <c r="I17" s="561"/>
      <c r="J17" s="561"/>
      <c r="K17" s="561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Z17" s="483"/>
    </row>
    <row s="835" customFormat="1" customHeight="1" ht="15">
      <c r="B18" s="553"/>
      <c r="C18" s="554"/>
      <c r="E18" s="831" t="str">
        <f>HYPERLINK("https://sp.eias.ru/knowledgebase.php?article=127","База знаний")</f>
        <v>База знаний</v>
      </c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Z18" s="483"/>
    </row>
    <row customHeight="1" ht="6">
      <c r="B19" s="826"/>
      <c r="C19" s="827"/>
      <c r="D19" s="815"/>
      <c r="Z19" s="815"/>
    </row>
    <row customHeight="1" ht="6">
      <c r="B20" s="551" t="s">
        <v>13</v>
      </c>
      <c r="C20" s="812"/>
      <c r="Z20" s="815"/>
    </row>
    <row customHeight="1" ht="66">
      <c r="B21" s="816"/>
      <c r="C21" s="817"/>
      <c r="E21" s="836" t="s">
        <v>14</v>
      </c>
      <c r="F21" s="562"/>
      <c r="G21" s="562"/>
      <c r="H21" s="562"/>
      <c r="I21" s="562"/>
      <c r="J21" s="562"/>
      <c r="K21" s="562"/>
      <c r="L21" s="562"/>
      <c r="M21" s="562"/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62"/>
      <c r="Z21" s="815"/>
    </row>
    <row customHeight="1" ht="6">
      <c r="B22" s="826"/>
      <c r="C22" s="827"/>
      <c r="D22" s="837"/>
      <c r="E22" s="838"/>
      <c r="F22" s="838"/>
      <c r="G22" s="838"/>
      <c r="H22" s="838"/>
      <c r="I22" s="838"/>
      <c r="J22" s="838"/>
      <c r="K22" s="838"/>
      <c r="L22" s="838"/>
      <c r="M22" s="838"/>
      <c r="N22" s="838"/>
      <c r="O22" s="838"/>
      <c r="P22" s="838"/>
      <c r="Q22" s="838"/>
      <c r="R22" s="838"/>
      <c r="S22" s="838"/>
      <c r="T22" s="838"/>
      <c r="U22" s="838"/>
      <c r="V22" s="838"/>
      <c r="W22" s="838"/>
      <c r="X22" s="838"/>
      <c r="Y22" s="839"/>
      <c r="Z22" s="815"/>
    </row>
  </sheetData>
  <sheetProtection formatColumns="0" formatRows="0" sort="0" autoFilter="0" insertRows="0" deleteRows="0" deleteColumns="0"/>
  <mergeCells count="18">
    <mergeCell ref="B11:C12"/>
    <mergeCell ref="E12:X12"/>
    <mergeCell ref="B13:C19"/>
    <mergeCell ref="E15:X15"/>
    <mergeCell ref="B20:C22"/>
    <mergeCell ref="E21:X21"/>
    <mergeCell ref="E16:X16"/>
    <mergeCell ref="E14:X14"/>
    <mergeCell ref="E17:X17"/>
    <mergeCell ref="E18:X18"/>
    <mergeCell ref="B2:H2"/>
    <mergeCell ref="B3:H3"/>
    <mergeCell ref="B5:Y5"/>
    <mergeCell ref="B6:C10"/>
    <mergeCell ref="F8:M8"/>
    <mergeCell ref="P8:X8"/>
    <mergeCell ref="F9:M9"/>
    <mergeCell ref="P9:X9"/>
  </mergeCells>
  <hyperlinks>
    <hyperlink ref="E15:X15" r:id="rId2" xr:uid="{6342B84E-5F38-F4B1-780D-87EDD8D6E736}"/>
    <hyperlink ref="E16:X16" r:id="rId3" xr:uid="{0098099D-1B6B-4068-F754-F224BA401E24}"/>
    <hyperlink ref="E17:X17" r:id="rId4" xr:uid="{97D480FC-F988-EB57-9728-87C80DE6AD08}"/>
    <hyperlink ref="E18:X18" r:id="rId5" xr:uid="{A4112B4C-1DD8-0518-0BF8-67E797E300C3}"/>
  </hyperlink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52097CC-48E8-5BF8-CB36-C131896F2AC6}" mc:Ignorable="x14ac xr xr2 xr3">
  <sheetPr>
    <tabColor rgb="FF008080"/>
  </sheetPr>
  <dimension ref="A1:DL70"/>
  <sheetViews>
    <sheetView showGridLines="0" zoomScale="90" workbookViewId="0">
      <pane xSplit="67" ySplit="11" topLeftCell="BP31" activePane="bottomRight" state="frozen"/>
      <selection pane="bottomLeft" activeCell="A12" sqref="A12"/>
      <selection pane="topRight" activeCell="BP1" sqref="BP1"/>
      <selection pane="bottomRight" activeCell="CA68" sqref="CA68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МО'!$E$23="","Не определено",'Список МО'!$E$23)</f>
        <v>"Заполярный район"</v>
      </c>
    </row>
    <row customHeight="1" ht="3">
      <c r="B3" s="0" t="str">
        <f>IF('Список МО'!$F$23="","Не определено",'Список МО'!$F$23)</f>
        <v>Карский сельсовет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МО'!$G$23="","Не определено",'Список МО'!$G$23)</f>
        <v>11811448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Карский сельсовет, ОКТМО: 11811448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">
      <c r="A16" s="326" t="s">
        <v>1280</v>
      </c>
      <c r="B16" s="993"/>
      <c r="C16" s="321"/>
      <c r="D16" s="719"/>
      <c r="E16" s="721"/>
      <c r="F16" s="993"/>
      <c r="G16" s="993"/>
      <c r="H16" s="993"/>
      <c r="I16" s="993"/>
      <c r="J16" s="993"/>
      <c r="K16" s="993"/>
      <c r="L16" s="449"/>
      <c r="M16" s="500" t="s">
        <v>1281</v>
      </c>
      <c r="N16" s="770" t="s">
        <v>1280</v>
      </c>
      <c r="O16" s="630" t="s">
        <v>1282</v>
      </c>
      <c r="P16" s="452"/>
      <c r="Q16" s="453" t="s">
        <v>1283</v>
      </c>
      <c r="R16" s="453" t="s">
        <v>1284</v>
      </c>
      <c r="S16" s="630" t="s">
        <v>1285</v>
      </c>
      <c r="T16" s="630"/>
      <c r="U16" s="630" t="s">
        <v>1286</v>
      </c>
      <c r="V16" s="630" t="s">
        <v>1641</v>
      </c>
      <c r="W16" s="452"/>
      <c r="X16" s="452"/>
      <c r="Y16" s="444" t="s">
        <v>1288</v>
      </c>
      <c r="Z16" s="798"/>
      <c r="AA16" s="798"/>
      <c r="AB16" s="798"/>
      <c r="AC16" s="452"/>
      <c r="AD16" s="452"/>
      <c r="AE16" s="452"/>
      <c r="AF16" s="798"/>
      <c r="AG16" s="445" t="s">
        <v>1289</v>
      </c>
      <c r="AH16" s="798"/>
      <c r="AI16" s="630" t="s">
        <v>1282</v>
      </c>
      <c r="AJ16" s="452"/>
      <c r="AK16" s="453" t="s">
        <v>1283</v>
      </c>
      <c r="AL16" s="453" t="s">
        <v>1284</v>
      </c>
      <c r="AM16" s="630" t="s">
        <v>1290</v>
      </c>
      <c r="AN16" s="630"/>
      <c r="AO16" s="630" t="s">
        <v>1286</v>
      </c>
      <c r="AP16" s="630" t="s">
        <v>1642</v>
      </c>
      <c r="AQ16" s="452"/>
      <c r="AR16" s="452"/>
      <c r="AS16" s="444" t="s">
        <v>1288</v>
      </c>
      <c r="AT16" s="798"/>
      <c r="AU16" s="798"/>
      <c r="AV16" s="798"/>
      <c r="AW16" s="452"/>
      <c r="AX16" s="452"/>
      <c r="AY16" s="452"/>
      <c r="AZ16" s="798"/>
      <c r="BA16" s="445" t="s">
        <v>1289</v>
      </c>
      <c r="BB16" s="798"/>
      <c r="BC16" s="329" t="s">
        <v>1292</v>
      </c>
      <c r="BD16" s="330" t="str">
        <f>BE16&amp;"::"&amp;N16</f>
        <v>ACTI::1.1</v>
      </c>
      <c r="BE16" s="799" t="s">
        <v>1293</v>
      </c>
      <c r="BF16" s="798"/>
      <c r="BG16" s="798"/>
      <c r="BH16" s="798"/>
      <c r="BI16" s="798"/>
      <c r="BJ16" s="798"/>
      <c r="BK16" s="798"/>
      <c r="BL16" s="798"/>
      <c r="BM16" s="798"/>
      <c r="BN16" s="426"/>
      <c r="BO16" s="426"/>
      <c r="BP16" s="446">
        <v>7505.15</v>
      </c>
      <c r="BQ16" s="446">
        <v>126.24</v>
      </c>
      <c r="BR16" s="446">
        <v>7313.95</v>
      </c>
      <c r="BS16" s="446">
        <v>128.34</v>
      </c>
      <c r="BT16" s="455">
        <v>7505.15</v>
      </c>
      <c r="BU16" s="455">
        <v>126.24</v>
      </c>
      <c r="BV16" s="455">
        <v>7313.95</v>
      </c>
      <c r="BW16" s="455">
        <v>128.34</v>
      </c>
      <c r="BX16" s="110"/>
      <c r="BY16" s="456" t="s">
        <v>1294</v>
      </c>
      <c r="BZ16" s="457"/>
      <c r="CA16" s="447">
        <f>(BR16-BS16)/1.22*'СРЕД 2'!CT15/1000</f>
        <v>480.611291803279</v>
      </c>
      <c r="CB16" s="448">
        <v>1893.3342163934</v>
      </c>
      <c r="CC16" s="604"/>
      <c r="CD16" s="110"/>
      <c r="CE16" s="333"/>
      <c r="CF16" s="110"/>
      <c r="CG16" s="333"/>
      <c r="CH16" s="110"/>
      <c r="CI16" s="110"/>
      <c r="CJ16" s="110"/>
      <c r="CK16" s="458" t="s">
        <v>1295</v>
      </c>
      <c r="CL16" s="459" t="s">
        <v>1296</v>
      </c>
      <c r="CM16" s="459" t="s">
        <v>1297</v>
      </c>
      <c r="CN16" s="460" t="s">
        <v>1298</v>
      </c>
      <c r="CO16" s="460" t="s">
        <v>1299</v>
      </c>
      <c r="CP16" s="458" t="s">
        <v>1300</v>
      </c>
      <c r="CQ16" s="459" t="s">
        <v>1296</v>
      </c>
      <c r="CR16" s="459" t="s">
        <v>1297</v>
      </c>
      <c r="CS16" s="460" t="s">
        <v>1301</v>
      </c>
      <c r="CT16" s="460" t="s">
        <v>1302</v>
      </c>
      <c r="CU16" s="92"/>
      <c r="CV16" s="92"/>
      <c r="CW16" s="92"/>
      <c r="CX16" s="92"/>
      <c r="CY16" s="92"/>
      <c r="CZ16" s="92"/>
      <c r="DA16" s="461"/>
    </row>
    <row customHeight="1" ht="12.75">
      <c r="C17" s="165"/>
      <c r="D17" s="672"/>
      <c r="E17" s="673"/>
      <c r="L17" s="186"/>
      <c r="M17" s="187"/>
      <c r="N17" s="188"/>
      <c r="O17" s="189" t="s">
        <v>1303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72"/>
      <c r="BU17" s="172"/>
      <c r="BV17" s="172"/>
      <c r="BW17" s="172"/>
      <c r="BX17" s="172"/>
      <c r="BY17" s="184"/>
      <c r="BZ17" s="184"/>
      <c r="CA17" s="184"/>
      <c r="CB17" s="184"/>
      <c r="CC17" s="172"/>
      <c r="CD17" s="172"/>
      <c r="CE17" s="172"/>
      <c r="CF17" s="172"/>
      <c r="CG17" s="172"/>
      <c r="CH17" s="172"/>
      <c r="CI17" s="172"/>
      <c r="CJ17" s="172"/>
      <c r="CK17" s="184"/>
      <c r="CL17" s="184"/>
      <c r="CM17" s="184"/>
      <c r="CN17" s="184"/>
      <c r="CO17" s="184"/>
      <c r="CP17" s="184"/>
      <c r="CQ17" s="184"/>
      <c r="CR17" s="184"/>
      <c r="CS17" s="184"/>
      <c r="CT17" s="185"/>
      <c r="CU17" s="172"/>
      <c r="CV17" s="172"/>
      <c r="CW17" s="172"/>
      <c r="CX17" s="172"/>
      <c r="CY17" s="172"/>
      <c r="CZ17" s="172"/>
      <c r="DA17" s="169"/>
    </row>
    <row customHeight="1" ht="12">
      <c r="D18" s="190"/>
      <c r="E18" s="542"/>
      <c r="L18" s="192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4"/>
      <c r="BQ18" s="194"/>
      <c r="BR18" s="194"/>
      <c r="BS18" s="194"/>
      <c r="BT18" s="172"/>
      <c r="BU18" s="172"/>
      <c r="BV18" s="172"/>
      <c r="BW18" s="172"/>
      <c r="BX18" s="172"/>
      <c r="BY18" s="194"/>
      <c r="BZ18" s="194"/>
      <c r="CA18" s="194"/>
      <c r="CB18" s="194"/>
      <c r="CC18" s="172"/>
      <c r="CD18" s="172"/>
      <c r="CE18" s="172"/>
      <c r="CF18" s="172"/>
      <c r="CG18" s="172"/>
      <c r="CH18" s="172"/>
      <c r="CI18" s="172"/>
      <c r="CJ18" s="172"/>
      <c r="CK18" s="193"/>
      <c r="CL18" s="193"/>
      <c r="CM18" s="193"/>
      <c r="CN18" s="193"/>
      <c r="CO18" s="193"/>
      <c r="CP18" s="193"/>
      <c r="CQ18" s="193"/>
      <c r="CR18" s="193"/>
      <c r="CS18" s="193"/>
      <c r="CT18" s="195"/>
      <c r="CU18" s="172"/>
      <c r="CV18" s="172"/>
      <c r="CW18" s="172"/>
      <c r="CX18" s="172"/>
      <c r="CY18" s="172"/>
      <c r="CZ18" s="172"/>
      <c r="DA18" s="169"/>
    </row>
    <row customHeight="1" ht="12">
      <c r="C19" s="165"/>
      <c r="D19" s="671" t="s">
        <v>137</v>
      </c>
      <c r="E19" s="605" t="s">
        <v>137</v>
      </c>
      <c r="L19" s="174"/>
      <c r="M19" s="175"/>
      <c r="N19" s="176">
        <v>2</v>
      </c>
      <c r="O19" s="674" t="s">
        <v>137</v>
      </c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  <c r="AA19" s="675"/>
      <c r="AB19" s="675"/>
      <c r="AC19" s="675"/>
      <c r="AD19" s="675"/>
      <c r="AE19" s="675"/>
      <c r="AF19" s="675"/>
      <c r="AG19" s="675"/>
      <c r="AH19" s="675"/>
      <c r="AI19" s="675"/>
      <c r="AJ19" s="675"/>
      <c r="AK19" s="675"/>
      <c r="AL19" s="675"/>
      <c r="AM19" s="675"/>
      <c r="AN19" s="675"/>
      <c r="AO19" s="675"/>
      <c r="AP19" s="675"/>
      <c r="AQ19" s="675"/>
      <c r="AR19" s="675"/>
      <c r="AS19" s="675"/>
      <c r="AT19" s="675"/>
      <c r="AU19" s="675"/>
      <c r="AV19" s="675"/>
      <c r="AW19" s="675"/>
      <c r="AX19" s="675"/>
      <c r="AY19" s="675"/>
      <c r="AZ19" s="675"/>
      <c r="BA19" s="675"/>
      <c r="BB19" s="675"/>
      <c r="BC19" s="675"/>
      <c r="BD19" s="675"/>
      <c r="BE19" s="675"/>
      <c r="BF19" s="675"/>
      <c r="BG19" s="675"/>
      <c r="BH19" s="675"/>
      <c r="BI19" s="675"/>
      <c r="BJ19" s="675"/>
      <c r="BK19" s="675"/>
      <c r="BL19" s="675"/>
      <c r="BM19" s="675"/>
      <c r="BN19" s="675"/>
      <c r="BO19" s="675"/>
      <c r="BP19" s="675"/>
      <c r="BQ19" s="675"/>
      <c r="BR19" s="675"/>
      <c r="BS19" s="676"/>
      <c r="BT19" s="172"/>
      <c r="BU19" s="172"/>
      <c r="BV19" s="172"/>
      <c r="BW19" s="172"/>
      <c r="BX19" s="172"/>
      <c r="BY19" s="177"/>
      <c r="BZ19" s="177"/>
      <c r="CA19" s="177"/>
      <c r="CB19" s="177"/>
      <c r="CC19" s="172"/>
      <c r="CD19" s="172"/>
      <c r="CE19" s="172"/>
      <c r="CF19" s="172"/>
      <c r="CG19" s="172"/>
      <c r="CH19" s="172"/>
      <c r="CI19" s="172"/>
      <c r="CJ19" s="172"/>
      <c r="CK19" s="178"/>
      <c r="CL19" s="178"/>
      <c r="CM19" s="178"/>
      <c r="CN19" s="178"/>
      <c r="CO19" s="178"/>
      <c r="CP19" s="178"/>
      <c r="CQ19" s="178"/>
      <c r="CR19" s="178"/>
      <c r="CS19" s="178"/>
      <c r="CT19" s="179"/>
      <c r="CU19" s="172"/>
      <c r="CV19" s="172"/>
      <c r="CW19" s="172"/>
      <c r="CX19" s="172"/>
      <c r="CY19" s="172"/>
      <c r="CZ19" s="172"/>
      <c r="DA19" s="169"/>
    </row>
    <row customHeight="1" ht="12" hidden="1">
      <c r="C20" s="165"/>
      <c r="D20" s="672"/>
      <c r="E20" s="673"/>
      <c r="K20" s="180"/>
      <c r="L20" s="181"/>
      <c r="M20" s="182"/>
      <c r="N20" s="183" t="s">
        <v>1304</v>
      </c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.75">
      <c r="C21" s="165"/>
      <c r="D21" s="672"/>
      <c r="E21" s="673"/>
      <c r="L21" s="186"/>
      <c r="M21" s="187"/>
      <c r="N21" s="188"/>
      <c r="O21" s="189" t="s">
        <v>1305</v>
      </c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72"/>
      <c r="BU21" s="172"/>
      <c r="BV21" s="172"/>
      <c r="BW21" s="172"/>
      <c r="BX21" s="172"/>
      <c r="BY21" s="184"/>
      <c r="BZ21" s="184"/>
      <c r="CA21" s="184"/>
      <c r="CB21" s="184"/>
      <c r="CC21" s="172"/>
      <c r="CD21" s="172"/>
      <c r="CE21" s="172"/>
      <c r="CF21" s="172"/>
      <c r="CG21" s="172"/>
      <c r="CH21" s="172"/>
      <c r="CI21" s="172"/>
      <c r="CJ21" s="172"/>
      <c r="CK21" s="184"/>
      <c r="CL21" s="184"/>
      <c r="CM21" s="184"/>
      <c r="CN21" s="184"/>
      <c r="CO21" s="184"/>
      <c r="CP21" s="184"/>
      <c r="CQ21" s="184"/>
      <c r="CR21" s="184"/>
      <c r="CS21" s="184"/>
      <c r="CT21" s="185"/>
      <c r="CU21" s="172"/>
      <c r="CV21" s="172"/>
      <c r="CW21" s="172"/>
      <c r="CX21" s="172"/>
      <c r="CY21" s="172"/>
      <c r="CZ21" s="172"/>
      <c r="DA21" s="169"/>
    </row>
    <row customHeight="1" ht="12">
      <c r="D22" s="190"/>
      <c r="E22" s="542"/>
      <c r="L22" s="192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4"/>
      <c r="BQ22" s="194"/>
      <c r="BR22" s="194"/>
      <c r="BS22" s="194"/>
      <c r="BT22" s="172"/>
      <c r="BU22" s="172"/>
      <c r="BV22" s="172"/>
      <c r="BW22" s="172"/>
      <c r="BX22" s="172"/>
      <c r="BY22" s="194"/>
      <c r="BZ22" s="194"/>
      <c r="CA22" s="194"/>
      <c r="CB22" s="194"/>
      <c r="CC22" s="172"/>
      <c r="CD22" s="172"/>
      <c r="CE22" s="172"/>
      <c r="CF22" s="172"/>
      <c r="CG22" s="172"/>
      <c r="CH22" s="172"/>
      <c r="CI22" s="172"/>
      <c r="CJ22" s="172"/>
      <c r="CK22" s="193"/>
      <c r="CL22" s="193"/>
      <c r="CM22" s="193"/>
      <c r="CN22" s="193"/>
      <c r="CO22" s="193"/>
      <c r="CP22" s="193"/>
      <c r="CQ22" s="193"/>
      <c r="CR22" s="193"/>
      <c r="CS22" s="193"/>
      <c r="CT22" s="195"/>
      <c r="CU22" s="172"/>
      <c r="CV22" s="172"/>
      <c r="CW22" s="172"/>
      <c r="CX22" s="172"/>
      <c r="CY22" s="172"/>
      <c r="CZ22" s="172"/>
      <c r="DA22" s="169"/>
    </row>
    <row customHeight="1" ht="12">
      <c r="C23" s="165"/>
      <c r="D23" s="689" t="s">
        <v>144</v>
      </c>
      <c r="E23" s="537" t="s">
        <v>144</v>
      </c>
      <c r="L23" s="196"/>
      <c r="M23" s="197"/>
      <c r="N23" s="198" t="s">
        <v>1151</v>
      </c>
      <c r="O23" s="692" t="s">
        <v>144</v>
      </c>
      <c r="P23" s="693"/>
      <c r="Q23" s="693"/>
      <c r="R23" s="693"/>
      <c r="S23" s="693"/>
      <c r="T23" s="693"/>
      <c r="U23" s="693"/>
      <c r="V23" s="693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693"/>
      <c r="AJ23" s="693"/>
      <c r="AK23" s="693"/>
      <c r="AL23" s="693"/>
      <c r="AM23" s="693"/>
      <c r="AN23" s="693"/>
      <c r="AO23" s="693"/>
      <c r="AP23" s="693"/>
      <c r="AQ23" s="693"/>
      <c r="AR23" s="693"/>
      <c r="AS23" s="693"/>
      <c r="AT23" s="693"/>
      <c r="AU23" s="693"/>
      <c r="AV23" s="693"/>
      <c r="AW23" s="693"/>
      <c r="AX23" s="693"/>
      <c r="AY23" s="693"/>
      <c r="AZ23" s="693"/>
      <c r="BA23" s="693"/>
      <c r="BB23" s="693"/>
      <c r="BC23" s="693"/>
      <c r="BD23" s="693"/>
      <c r="BE23" s="693"/>
      <c r="BF23" s="693"/>
      <c r="BG23" s="693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4"/>
      <c r="BT23" s="172"/>
      <c r="BU23" s="172"/>
      <c r="BV23" s="172"/>
      <c r="BW23" s="172"/>
      <c r="BX23" s="172"/>
      <c r="BY23" s="177"/>
      <c r="BZ23" s="177"/>
      <c r="CA23" s="177"/>
      <c r="CB23" s="177"/>
      <c r="CC23" s="172"/>
      <c r="CD23" s="172"/>
      <c r="CE23" s="172"/>
      <c r="CF23" s="172"/>
      <c r="CG23" s="172"/>
      <c r="CH23" s="172"/>
      <c r="CI23" s="172"/>
      <c r="CJ23" s="172"/>
      <c r="CK23" s="178"/>
      <c r="CL23" s="178"/>
      <c r="CM23" s="178"/>
      <c r="CN23" s="178"/>
      <c r="CO23" s="178"/>
      <c r="CP23" s="178"/>
      <c r="CQ23" s="178"/>
      <c r="CR23" s="178"/>
      <c r="CS23" s="178"/>
      <c r="CT23" s="179"/>
      <c r="CU23" s="172"/>
      <c r="CV23" s="172"/>
      <c r="CW23" s="172"/>
      <c r="CX23" s="172"/>
      <c r="CY23" s="172"/>
      <c r="CZ23" s="172"/>
      <c r="DA23" s="169"/>
    </row>
    <row customHeight="1" ht="11.25" hidden="1">
      <c r="C24" s="165"/>
      <c r="D24" s="690"/>
      <c r="E24" s="190"/>
      <c r="L24" s="181"/>
      <c r="M24" s="182"/>
      <c r="N24" s="199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72"/>
      <c r="BU24" s="172"/>
      <c r="BV24" s="172"/>
      <c r="BW24" s="172"/>
      <c r="BX24" s="172"/>
      <c r="BY24" s="184"/>
      <c r="BZ24" s="184"/>
      <c r="CA24" s="184"/>
      <c r="CB24" s="184"/>
      <c r="CC24" s="172"/>
      <c r="CD24" s="172"/>
      <c r="CE24" s="172"/>
      <c r="CF24" s="172"/>
      <c r="CG24" s="172"/>
      <c r="CH24" s="172"/>
      <c r="CI24" s="172"/>
      <c r="CJ24" s="172"/>
      <c r="CK24" s="184"/>
      <c r="CL24" s="184"/>
      <c r="CM24" s="184"/>
      <c r="CN24" s="184"/>
      <c r="CO24" s="184"/>
      <c r="CP24" s="184"/>
      <c r="CQ24" s="184"/>
      <c r="CR24" s="184"/>
      <c r="CS24" s="184"/>
      <c r="CT24" s="185"/>
      <c r="CU24" s="172"/>
      <c r="CV24" s="172"/>
      <c r="CW24" s="172"/>
      <c r="CX24" s="172"/>
      <c r="CY24" s="172"/>
      <c r="CZ24" s="172"/>
      <c r="DA24" s="169"/>
    </row>
    <row customHeight="1" ht="12">
      <c r="C25" s="165"/>
      <c r="D25" s="690"/>
      <c r="E25" s="605" t="s">
        <v>1306</v>
      </c>
      <c r="L25" s="174"/>
      <c r="M25" s="175"/>
      <c r="N25" s="176" t="s">
        <v>1307</v>
      </c>
      <c r="O25" s="695" t="s">
        <v>1306</v>
      </c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  <c r="AN25" s="696"/>
      <c r="AO25" s="696"/>
      <c r="AP25" s="696"/>
      <c r="AQ25" s="696"/>
      <c r="AR25" s="696"/>
      <c r="AS25" s="696"/>
      <c r="AT25" s="696"/>
      <c r="AU25" s="696"/>
      <c r="AV25" s="696"/>
      <c r="AW25" s="696"/>
      <c r="AX25" s="696"/>
      <c r="AY25" s="696"/>
      <c r="AZ25" s="696"/>
      <c r="BA25" s="696"/>
      <c r="BB25" s="696"/>
      <c r="BC25" s="696"/>
      <c r="BD25" s="696"/>
      <c r="BE25" s="696"/>
      <c r="BF25" s="696"/>
      <c r="BG25" s="696"/>
      <c r="BH25" s="696"/>
      <c r="BI25" s="696"/>
      <c r="BJ25" s="696"/>
      <c r="BK25" s="696"/>
      <c r="BL25" s="696"/>
      <c r="BM25" s="696"/>
      <c r="BN25" s="696"/>
      <c r="BO25" s="696"/>
      <c r="BP25" s="696"/>
      <c r="BQ25" s="696"/>
      <c r="BR25" s="696"/>
      <c r="BS25" s="697"/>
      <c r="BT25" s="172"/>
      <c r="BU25" s="172"/>
      <c r="BV25" s="172"/>
      <c r="BW25" s="172"/>
      <c r="BX25" s="172"/>
      <c r="BY25" s="177"/>
      <c r="BZ25" s="177"/>
      <c r="CA25" s="177"/>
      <c r="CB25" s="177"/>
      <c r="CC25" s="172"/>
      <c r="CD25" s="172"/>
      <c r="CE25" s="172"/>
      <c r="CF25" s="172"/>
      <c r="CG25" s="172"/>
      <c r="CH25" s="172"/>
      <c r="CI25" s="172"/>
      <c r="CJ25" s="172"/>
      <c r="CK25" s="178"/>
      <c r="CL25" s="178"/>
      <c r="CM25" s="178"/>
      <c r="CN25" s="178"/>
      <c r="CO25" s="178"/>
      <c r="CP25" s="178"/>
      <c r="CQ25" s="178"/>
      <c r="CR25" s="178"/>
      <c r="CS25" s="178"/>
      <c r="CT25" s="179"/>
      <c r="CU25" s="172"/>
      <c r="CV25" s="172"/>
      <c r="CW25" s="172"/>
      <c r="CX25" s="172"/>
      <c r="CY25" s="172"/>
      <c r="CZ25" s="172"/>
      <c r="DA25" s="169"/>
    </row>
    <row customHeight="1" ht="12" hidden="1">
      <c r="C26" s="165"/>
      <c r="D26" s="690"/>
      <c r="E26" s="673"/>
      <c r="K26" s="180"/>
      <c r="L26" s="181"/>
      <c r="M26" s="182"/>
      <c r="N26" s="183" t="s">
        <v>1307</v>
      </c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.75">
      <c r="C27" s="165"/>
      <c r="D27" s="690"/>
      <c r="E27" s="673"/>
      <c r="L27" s="186"/>
      <c r="M27" s="187"/>
      <c r="N27" s="188"/>
      <c r="O27" s="189" t="s">
        <v>1308</v>
      </c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72"/>
      <c r="BU27" s="172"/>
      <c r="BV27" s="172"/>
      <c r="BW27" s="172"/>
      <c r="BX27" s="172"/>
      <c r="BY27" s="184"/>
      <c r="BZ27" s="184"/>
      <c r="CA27" s="184"/>
      <c r="CB27" s="184"/>
      <c r="CC27" s="172"/>
      <c r="CD27" s="172"/>
      <c r="CE27" s="172"/>
      <c r="CF27" s="172"/>
      <c r="CG27" s="172"/>
      <c r="CH27" s="172"/>
      <c r="CI27" s="172"/>
      <c r="CJ27" s="172"/>
      <c r="CK27" s="184"/>
      <c r="CL27" s="184"/>
      <c r="CM27" s="184"/>
      <c r="CN27" s="184"/>
      <c r="CO27" s="184"/>
      <c r="CP27" s="184"/>
      <c r="CQ27" s="184"/>
      <c r="CR27" s="184"/>
      <c r="CS27" s="184"/>
      <c r="CT27" s="185"/>
      <c r="CU27" s="172"/>
      <c r="CV27" s="172"/>
      <c r="CW27" s="172"/>
      <c r="CX27" s="172"/>
      <c r="CY27" s="172"/>
      <c r="CZ27" s="172"/>
      <c r="DA27" s="169"/>
    </row>
    <row customHeight="1" ht="12">
      <c r="C28" s="165"/>
      <c r="D28" s="690"/>
      <c r="E28" s="605" t="s">
        <v>1309</v>
      </c>
      <c r="L28" s="174"/>
      <c r="M28" s="175"/>
      <c r="N28" s="176" t="s">
        <v>1310</v>
      </c>
      <c r="O28" s="698" t="s">
        <v>1309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  <c r="BN28" s="699"/>
      <c r="BO28" s="699"/>
      <c r="BP28" s="699"/>
      <c r="BQ28" s="699"/>
      <c r="BR28" s="699"/>
      <c r="BS28" s="700"/>
      <c r="BT28" s="172"/>
      <c r="BU28" s="172"/>
      <c r="BV28" s="172"/>
      <c r="BW28" s="172"/>
      <c r="BX28" s="172"/>
      <c r="BY28" s="177"/>
      <c r="BZ28" s="177"/>
      <c r="CA28" s="177"/>
      <c r="CB28" s="177"/>
      <c r="CC28" s="172"/>
      <c r="CD28" s="172"/>
      <c r="CE28" s="172"/>
      <c r="CF28" s="172"/>
      <c r="CG28" s="172"/>
      <c r="CH28" s="172"/>
      <c r="CI28" s="172"/>
      <c r="CJ28" s="172"/>
      <c r="CK28" s="178"/>
      <c r="CL28" s="178"/>
      <c r="CM28" s="178"/>
      <c r="CN28" s="178"/>
      <c r="CO28" s="178"/>
      <c r="CP28" s="178"/>
      <c r="CQ28" s="178"/>
      <c r="CR28" s="178"/>
      <c r="CS28" s="178"/>
      <c r="CT28" s="179"/>
      <c r="CU28" s="172"/>
      <c r="CV28" s="172"/>
      <c r="CW28" s="172"/>
      <c r="CX28" s="172"/>
      <c r="CY28" s="172"/>
      <c r="CZ28" s="172"/>
      <c r="DA28" s="169"/>
    </row>
    <row customHeight="1" ht="12" hidden="1">
      <c r="C29" s="165"/>
      <c r="D29" s="690"/>
      <c r="E29" s="673"/>
      <c r="K29" s="180"/>
      <c r="L29" s="181"/>
      <c r="M29" s="182"/>
      <c r="N29" s="183" t="s">
        <v>1311</v>
      </c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.75">
      <c r="C30" s="165"/>
      <c r="D30" s="690"/>
      <c r="E30" s="673"/>
      <c r="L30" s="186"/>
      <c r="M30" s="187"/>
      <c r="N30" s="188"/>
      <c r="O30" s="189" t="s">
        <v>1312</v>
      </c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72"/>
      <c r="BU30" s="172"/>
      <c r="BV30" s="172"/>
      <c r="BW30" s="172"/>
      <c r="BX30" s="172"/>
      <c r="BY30" s="184"/>
      <c r="BZ30" s="184"/>
      <c r="CA30" s="184"/>
      <c r="CB30" s="184"/>
      <c r="CC30" s="172"/>
      <c r="CD30" s="172"/>
      <c r="CE30" s="172"/>
      <c r="CF30" s="172"/>
      <c r="CG30" s="172"/>
      <c r="CH30" s="172"/>
      <c r="CI30" s="172"/>
      <c r="CJ30" s="172"/>
      <c r="CK30" s="184"/>
      <c r="CL30" s="184"/>
      <c r="CM30" s="184"/>
      <c r="CN30" s="184"/>
      <c r="CO30" s="184"/>
      <c r="CP30" s="184"/>
      <c r="CQ30" s="184"/>
      <c r="CR30" s="184"/>
      <c r="CS30" s="184"/>
      <c r="CT30" s="185"/>
      <c r="CU30" s="172"/>
      <c r="CV30" s="172"/>
      <c r="CW30" s="172"/>
      <c r="CX30" s="172"/>
      <c r="CY30" s="172"/>
      <c r="CZ30" s="172"/>
      <c r="DA30" s="169"/>
    </row>
    <row customHeight="1" ht="12">
      <c r="C31" s="165"/>
      <c r="D31" s="690"/>
      <c r="E31" s="605" t="s">
        <v>1313</v>
      </c>
      <c r="L31" s="174"/>
      <c r="M31" s="175"/>
      <c r="N31" s="176" t="s">
        <v>1314</v>
      </c>
      <c r="O31" s="701" t="s">
        <v>1313</v>
      </c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3"/>
      <c r="BT31" s="172"/>
      <c r="BU31" s="172"/>
      <c r="BV31" s="172"/>
      <c r="BW31" s="172"/>
      <c r="BX31" s="172"/>
      <c r="BY31" s="177"/>
      <c r="BZ31" s="177"/>
      <c r="CA31" s="177"/>
      <c r="CB31" s="177"/>
      <c r="CC31" s="172"/>
      <c r="CD31" s="172"/>
      <c r="CE31" s="172"/>
      <c r="CF31" s="172"/>
      <c r="CG31" s="172"/>
      <c r="CH31" s="172"/>
      <c r="CI31" s="172"/>
      <c r="CJ31" s="172"/>
      <c r="CK31" s="178"/>
      <c r="CL31" s="178"/>
      <c r="CM31" s="178"/>
      <c r="CN31" s="178"/>
      <c r="CO31" s="178"/>
      <c r="CP31" s="178"/>
      <c r="CQ31" s="178"/>
      <c r="CR31" s="178"/>
      <c r="CS31" s="178"/>
      <c r="CT31" s="179"/>
      <c r="CU31" s="172"/>
      <c r="CV31" s="172"/>
      <c r="CW31" s="172"/>
      <c r="CX31" s="172"/>
      <c r="CY31" s="172"/>
      <c r="CZ31" s="172"/>
      <c r="DA31" s="169"/>
    </row>
    <row customHeight="1" ht="12" hidden="1">
      <c r="C32" s="165"/>
      <c r="D32" s="690"/>
      <c r="E32" s="673"/>
      <c r="K32" s="180"/>
      <c r="L32" s="181"/>
      <c r="M32" s="182"/>
      <c r="N32" s="183" t="s">
        <v>1315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.75">
      <c r="C33" s="165"/>
      <c r="D33" s="691"/>
      <c r="E33" s="673"/>
      <c r="L33" s="186"/>
      <c r="M33" s="187"/>
      <c r="N33" s="188"/>
      <c r="O33" s="189" t="s">
        <v>1316</v>
      </c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72"/>
      <c r="BU33" s="172"/>
      <c r="BV33" s="172"/>
      <c r="BW33" s="172"/>
      <c r="BX33" s="172"/>
      <c r="BY33" s="184"/>
      <c r="BZ33" s="184"/>
      <c r="CA33" s="184"/>
      <c r="CB33" s="184"/>
      <c r="CC33" s="172"/>
      <c r="CD33" s="172"/>
      <c r="CE33" s="172"/>
      <c r="CF33" s="172"/>
      <c r="CG33" s="172"/>
      <c r="CH33" s="172"/>
      <c r="CI33" s="172"/>
      <c r="CJ33" s="172"/>
      <c r="CK33" s="184"/>
      <c r="CL33" s="184"/>
      <c r="CM33" s="184"/>
      <c r="CN33" s="184"/>
      <c r="CO33" s="184"/>
      <c r="CP33" s="184"/>
      <c r="CQ33" s="184"/>
      <c r="CR33" s="184"/>
      <c r="CS33" s="184"/>
      <c r="CT33" s="185"/>
      <c r="CU33" s="172"/>
      <c r="CV33" s="172"/>
      <c r="CW33" s="172"/>
      <c r="CX33" s="172"/>
      <c r="CY33" s="172"/>
      <c r="CZ33" s="172"/>
      <c r="DA33" s="169"/>
    </row>
    <row customHeight="1" ht="12">
      <c r="D34" s="190"/>
      <c r="E34" s="542"/>
      <c r="L34" s="192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4"/>
      <c r="BR34" s="194"/>
      <c r="BS34" s="194"/>
      <c r="BT34" s="172"/>
      <c r="BU34" s="172"/>
      <c r="BV34" s="172"/>
      <c r="BW34" s="172"/>
      <c r="BX34" s="172"/>
      <c r="BY34" s="194"/>
      <c r="BZ34" s="194"/>
      <c r="CA34" s="194"/>
      <c r="CB34" s="194"/>
      <c r="CC34" s="172"/>
      <c r="CD34" s="172"/>
      <c r="CE34" s="172"/>
      <c r="CF34" s="172"/>
      <c r="CG34" s="172"/>
      <c r="CH34" s="172"/>
      <c r="CI34" s="172"/>
      <c r="CJ34" s="172"/>
      <c r="CK34" s="193"/>
      <c r="CL34" s="193"/>
      <c r="CM34" s="193"/>
      <c r="CN34" s="193"/>
      <c r="CO34" s="193"/>
      <c r="CP34" s="193"/>
      <c r="CQ34" s="193"/>
      <c r="CR34" s="193"/>
      <c r="CS34" s="193"/>
      <c r="CT34" s="195"/>
      <c r="CU34" s="172"/>
      <c r="CV34" s="172"/>
      <c r="CW34" s="172"/>
      <c r="CX34" s="172"/>
      <c r="CY34" s="172"/>
      <c r="CZ34" s="172"/>
      <c r="DA34" s="169"/>
    </row>
    <row customHeight="1" ht="12">
      <c r="C35" s="165"/>
      <c r="D35" s="671" t="s">
        <v>164</v>
      </c>
      <c r="E35" s="605" t="s">
        <v>164</v>
      </c>
      <c r="L35" s="174"/>
      <c r="M35" s="175"/>
      <c r="N35" s="176">
        <v>4</v>
      </c>
      <c r="O35" s="677" t="s">
        <v>164</v>
      </c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9"/>
      <c r="BT35" s="172"/>
      <c r="BU35" s="172"/>
      <c r="BV35" s="172"/>
      <c r="BW35" s="172"/>
      <c r="BX35" s="172"/>
      <c r="BY35" s="177"/>
      <c r="BZ35" s="177"/>
      <c r="CA35" s="177"/>
      <c r="CB35" s="177"/>
      <c r="CC35" s="172"/>
      <c r="CD35" s="172"/>
      <c r="CE35" s="172"/>
      <c r="CF35" s="172"/>
      <c r="CG35" s="172"/>
      <c r="CH35" s="172"/>
      <c r="CI35" s="172"/>
      <c r="CJ35" s="172"/>
      <c r="CK35" s="178"/>
      <c r="CL35" s="178"/>
      <c r="CM35" s="178"/>
      <c r="CN35" s="178"/>
      <c r="CO35" s="178"/>
      <c r="CP35" s="178"/>
      <c r="CQ35" s="178"/>
      <c r="CR35" s="178"/>
      <c r="CS35" s="178"/>
      <c r="CT35" s="179"/>
      <c r="CU35" s="172"/>
      <c r="CV35" s="172"/>
      <c r="CW35" s="172"/>
      <c r="CX35" s="172"/>
      <c r="CY35" s="172"/>
      <c r="CZ35" s="172"/>
      <c r="DA35" s="169"/>
    </row>
    <row customHeight="1" ht="12" hidden="1">
      <c r="C36" s="165"/>
      <c r="D36" s="672"/>
      <c r="E36" s="673"/>
      <c r="K36" s="180"/>
      <c r="L36" s="181"/>
      <c r="M36" s="182"/>
      <c r="N36" s="183" t="s">
        <v>1317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.75">
      <c r="C37" s="165"/>
      <c r="D37" s="672"/>
      <c r="E37" s="673"/>
      <c r="L37" s="186"/>
      <c r="M37" s="187"/>
      <c r="N37" s="188"/>
      <c r="O37" s="189" t="s">
        <v>1327</v>
      </c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72"/>
      <c r="BU37" s="172"/>
      <c r="BV37" s="172"/>
      <c r="BW37" s="172"/>
      <c r="BX37" s="172"/>
      <c r="BY37" s="184"/>
      <c r="BZ37" s="184"/>
      <c r="CA37" s="184"/>
      <c r="CB37" s="184"/>
      <c r="CC37" s="172"/>
      <c r="CD37" s="172"/>
      <c r="CE37" s="172"/>
      <c r="CF37" s="172"/>
      <c r="CG37" s="172"/>
      <c r="CH37" s="172"/>
      <c r="CI37" s="172"/>
      <c r="CJ37" s="172"/>
      <c r="CK37" s="184"/>
      <c r="CL37" s="184"/>
      <c r="CM37" s="184"/>
      <c r="CN37" s="184"/>
      <c r="CO37" s="184"/>
      <c r="CP37" s="184"/>
      <c r="CQ37" s="184"/>
      <c r="CR37" s="184"/>
      <c r="CS37" s="184"/>
      <c r="CT37" s="185"/>
      <c r="CU37" s="172"/>
      <c r="CV37" s="172"/>
      <c r="CW37" s="172"/>
      <c r="CX37" s="172"/>
      <c r="CY37" s="172"/>
      <c r="CZ37" s="172"/>
      <c r="DA37" s="169"/>
    </row>
    <row customHeight="1" ht="12">
      <c r="D38" s="190"/>
      <c r="E38" s="542"/>
      <c r="L38" s="192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4"/>
      <c r="BR38" s="194"/>
      <c r="BS38" s="194"/>
      <c r="BT38" s="172"/>
      <c r="BU38" s="172"/>
      <c r="BV38" s="172"/>
      <c r="BW38" s="172"/>
      <c r="BX38" s="172"/>
      <c r="BY38" s="194"/>
      <c r="BZ38" s="194"/>
      <c r="CA38" s="194"/>
      <c r="CB38" s="194"/>
      <c r="CC38" s="172"/>
      <c r="CD38" s="172"/>
      <c r="CE38" s="172"/>
      <c r="CF38" s="172"/>
      <c r="CG38" s="172"/>
      <c r="CH38" s="172"/>
      <c r="CI38" s="172"/>
      <c r="CJ38" s="172"/>
      <c r="CK38" s="193"/>
      <c r="CL38" s="193"/>
      <c r="CM38" s="193"/>
      <c r="CN38" s="193"/>
      <c r="CO38" s="193"/>
      <c r="CP38" s="193"/>
      <c r="CQ38" s="193"/>
      <c r="CR38" s="193"/>
      <c r="CS38" s="193"/>
      <c r="CT38" s="195"/>
      <c r="CU38" s="172"/>
      <c r="CV38" s="172"/>
      <c r="CW38" s="172"/>
      <c r="CX38" s="172"/>
      <c r="CY38" s="172"/>
      <c r="CZ38" s="172"/>
      <c r="DA38" s="169"/>
    </row>
    <row customHeight="1" ht="12">
      <c r="C39" s="165"/>
      <c r="D39" s="671" t="s">
        <v>170</v>
      </c>
      <c r="E39" s="537" t="s">
        <v>170</v>
      </c>
      <c r="L39" s="196"/>
      <c r="M39" s="197"/>
      <c r="N39" s="198">
        <v>5</v>
      </c>
      <c r="O39" s="680" t="s">
        <v>170</v>
      </c>
      <c r="P39" s="681"/>
      <c r="Q39" s="681"/>
      <c r="R39" s="681"/>
      <c r="S39" s="681"/>
      <c r="T39" s="681"/>
      <c r="U39" s="681"/>
      <c r="V39" s="681"/>
      <c r="W39" s="681"/>
      <c r="X39" s="681"/>
      <c r="Y39" s="681"/>
      <c r="Z39" s="681"/>
      <c r="AA39" s="681"/>
      <c r="AB39" s="681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  <c r="AO39" s="681"/>
      <c r="AP39" s="681"/>
      <c r="AQ39" s="681"/>
      <c r="AR39" s="681"/>
      <c r="AS39" s="681"/>
      <c r="AT39" s="681"/>
      <c r="AU39" s="681"/>
      <c r="AV39" s="681"/>
      <c r="AW39" s="681"/>
      <c r="AX39" s="681"/>
      <c r="AY39" s="681"/>
      <c r="AZ39" s="681"/>
      <c r="BA39" s="681"/>
      <c r="BB39" s="681"/>
      <c r="BC39" s="681"/>
      <c r="BD39" s="681"/>
      <c r="BE39" s="681"/>
      <c r="BF39" s="681"/>
      <c r="BG39" s="681"/>
      <c r="BH39" s="681"/>
      <c r="BI39" s="681"/>
      <c r="BJ39" s="681"/>
      <c r="BK39" s="681"/>
      <c r="BL39" s="681"/>
      <c r="BM39" s="681"/>
      <c r="BN39" s="681"/>
      <c r="BO39" s="681"/>
      <c r="BP39" s="681"/>
      <c r="BQ39" s="681"/>
      <c r="BR39" s="681"/>
      <c r="BS39" s="682"/>
      <c r="BT39" s="172"/>
      <c r="BU39" s="172"/>
      <c r="BV39" s="172"/>
      <c r="BW39" s="172"/>
      <c r="BX39" s="172"/>
      <c r="BY39" s="177"/>
      <c r="BZ39" s="177"/>
      <c r="CA39" s="177"/>
      <c r="CB39" s="177"/>
      <c r="CC39" s="172"/>
      <c r="CD39" s="172"/>
      <c r="CE39" s="172"/>
      <c r="CF39" s="172"/>
      <c r="CG39" s="172"/>
      <c r="CH39" s="172"/>
      <c r="CI39" s="172"/>
      <c r="CJ39" s="172"/>
      <c r="CK39" s="178"/>
      <c r="CL39" s="178"/>
      <c r="CM39" s="178"/>
      <c r="CN39" s="178"/>
      <c r="CO39" s="178"/>
      <c r="CP39" s="178"/>
      <c r="CQ39" s="178"/>
      <c r="CR39" s="178"/>
      <c r="CS39" s="178"/>
      <c r="CT39" s="179"/>
      <c r="CU39" s="172"/>
      <c r="CV39" s="172"/>
      <c r="CW39" s="172"/>
      <c r="CX39" s="172"/>
      <c r="CY39" s="172"/>
      <c r="CZ39" s="172"/>
      <c r="DA39" s="169"/>
    </row>
    <row customHeight="1" ht="11.25" hidden="1">
      <c r="C40" s="165"/>
      <c r="D40" s="672"/>
      <c r="E40" s="190"/>
      <c r="L40" s="181"/>
      <c r="M40" s="182"/>
      <c r="N40" s="199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72"/>
      <c r="BU40" s="172"/>
      <c r="BV40" s="172"/>
      <c r="BW40" s="172"/>
      <c r="BX40" s="172"/>
      <c r="BY40" s="184"/>
      <c r="BZ40" s="184"/>
      <c r="CA40" s="184"/>
      <c r="CB40" s="184"/>
      <c r="CC40" s="172"/>
      <c r="CD40" s="172"/>
      <c r="CE40" s="172"/>
      <c r="CF40" s="172"/>
      <c r="CG40" s="172"/>
      <c r="CH40" s="172"/>
      <c r="CI40" s="172"/>
      <c r="CJ40" s="172"/>
      <c r="CK40" s="184"/>
      <c r="CL40" s="184"/>
      <c r="CM40" s="184"/>
      <c r="CN40" s="184"/>
      <c r="CO40" s="184"/>
      <c r="CP40" s="184"/>
      <c r="CQ40" s="184"/>
      <c r="CR40" s="184"/>
      <c r="CS40" s="184"/>
      <c r="CT40" s="185"/>
      <c r="CU40" s="172"/>
      <c r="CV40" s="172"/>
      <c r="CW40" s="172"/>
      <c r="CX40" s="172"/>
      <c r="CY40" s="172"/>
      <c r="CZ40" s="172"/>
      <c r="DA40" s="169"/>
    </row>
    <row customHeight="1" ht="12">
      <c r="C41" s="165"/>
      <c r="D41" s="672"/>
      <c r="E41" s="605" t="s">
        <v>1328</v>
      </c>
      <c r="L41" s="174"/>
      <c r="M41" s="175"/>
      <c r="N41" s="176" t="s">
        <v>1329</v>
      </c>
      <c r="O41" s="683" t="s">
        <v>1328</v>
      </c>
      <c r="P41" s="684"/>
      <c r="Q41" s="684"/>
      <c r="R41" s="684"/>
      <c r="S41" s="684"/>
      <c r="T41" s="684"/>
      <c r="U41" s="684"/>
      <c r="V41" s="684"/>
      <c r="W41" s="684"/>
      <c r="X41" s="684"/>
      <c r="Y41" s="684"/>
      <c r="Z41" s="684"/>
      <c r="AA41" s="684"/>
      <c r="AB41" s="684"/>
      <c r="AC41" s="684"/>
      <c r="AD41" s="684"/>
      <c r="AE41" s="684"/>
      <c r="AF41" s="684"/>
      <c r="AG41" s="684"/>
      <c r="AH41" s="684"/>
      <c r="AI41" s="684"/>
      <c r="AJ41" s="684"/>
      <c r="AK41" s="684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84"/>
      <c r="AY41" s="684"/>
      <c r="AZ41" s="684"/>
      <c r="BA41" s="684"/>
      <c r="BB41" s="684"/>
      <c r="BC41" s="684"/>
      <c r="BD41" s="684"/>
      <c r="BE41" s="684"/>
      <c r="BF41" s="684"/>
      <c r="BG41" s="684"/>
      <c r="BH41" s="684"/>
      <c r="BI41" s="684"/>
      <c r="BJ41" s="684"/>
      <c r="BK41" s="684"/>
      <c r="BL41" s="684"/>
      <c r="BM41" s="684"/>
      <c r="BN41" s="684"/>
      <c r="BO41" s="684"/>
      <c r="BP41" s="684"/>
      <c r="BQ41" s="684"/>
      <c r="BR41" s="684"/>
      <c r="BS41" s="685"/>
      <c r="BT41" s="172"/>
      <c r="BU41" s="172"/>
      <c r="BV41" s="172"/>
      <c r="BW41" s="172"/>
      <c r="BX41" s="172"/>
      <c r="BY41" s="177"/>
      <c r="BZ41" s="177"/>
      <c r="CA41" s="177"/>
      <c r="CB41" s="177"/>
      <c r="CC41" s="172"/>
      <c r="CD41" s="172"/>
      <c r="CE41" s="172"/>
      <c r="CF41" s="172"/>
      <c r="CG41" s="172"/>
      <c r="CH41" s="172"/>
      <c r="CI41" s="172"/>
      <c r="CJ41" s="172"/>
      <c r="CK41" s="178"/>
      <c r="CL41" s="178"/>
      <c r="CM41" s="178"/>
      <c r="CN41" s="178"/>
      <c r="CO41" s="178"/>
      <c r="CP41" s="178"/>
      <c r="CQ41" s="178"/>
      <c r="CR41" s="178"/>
      <c r="CS41" s="178"/>
      <c r="CT41" s="179"/>
      <c r="CU41" s="172"/>
      <c r="CV41" s="172"/>
      <c r="CW41" s="172"/>
      <c r="CX41" s="172"/>
      <c r="CY41" s="172"/>
      <c r="CZ41" s="172"/>
      <c r="DA41" s="169"/>
    </row>
    <row customHeight="1" ht="12" hidden="1">
      <c r="C42" s="165"/>
      <c r="D42" s="672"/>
      <c r="E42" s="673"/>
      <c r="K42" s="180"/>
      <c r="L42" s="181"/>
      <c r="M42" s="182"/>
      <c r="N42" s="183" t="s">
        <v>1330</v>
      </c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A43" s="326" t="s">
        <v>1331</v>
      </c>
      <c r="B43" s="993"/>
      <c r="C43" s="321"/>
      <c r="D43" s="719"/>
      <c r="E43" s="721"/>
      <c r="F43" s="993"/>
      <c r="G43" s="993"/>
      <c r="H43" s="993"/>
      <c r="I43" s="993"/>
      <c r="J43" s="993"/>
      <c r="K43" s="993"/>
      <c r="L43" s="449"/>
      <c r="M43" s="500" t="s">
        <v>1281</v>
      </c>
      <c r="N43" s="770" t="s">
        <v>1331</v>
      </c>
      <c r="O43" s="630" t="s">
        <v>1282</v>
      </c>
      <c r="P43" s="452"/>
      <c r="Q43" s="453" t="s">
        <v>1283</v>
      </c>
      <c r="R43" s="453" t="s">
        <v>1284</v>
      </c>
      <c r="S43" s="630" t="s">
        <v>1285</v>
      </c>
      <c r="T43" s="630"/>
      <c r="U43" s="630"/>
      <c r="V43" s="630"/>
      <c r="W43" s="452"/>
      <c r="X43" s="630" t="s">
        <v>40</v>
      </c>
      <c r="Y43" s="444" t="s">
        <v>1332</v>
      </c>
      <c r="Z43" s="798"/>
      <c r="AA43" s="798"/>
      <c r="AB43" s="798"/>
      <c r="AC43" s="630" t="s">
        <v>64</v>
      </c>
      <c r="AD43" s="630" t="s">
        <v>85</v>
      </c>
      <c r="AE43" s="630" t="s">
        <v>95</v>
      </c>
      <c r="AF43" s="798"/>
      <c r="AG43" s="445" t="s">
        <v>1289</v>
      </c>
      <c r="AH43" s="798"/>
      <c r="AI43" s="630" t="s">
        <v>1282</v>
      </c>
      <c r="AJ43" s="452"/>
      <c r="AK43" s="453" t="s">
        <v>1283</v>
      </c>
      <c r="AL43" s="453" t="s">
        <v>1284</v>
      </c>
      <c r="AM43" s="630" t="s">
        <v>1290</v>
      </c>
      <c r="AN43" s="630"/>
      <c r="AO43" s="630"/>
      <c r="AP43" s="630"/>
      <c r="AQ43" s="452"/>
      <c r="AR43" s="630" t="s">
        <v>40</v>
      </c>
      <c r="AS43" s="444" t="s">
        <v>1332</v>
      </c>
      <c r="AT43" s="798"/>
      <c r="AU43" s="798"/>
      <c r="AV43" s="798"/>
      <c r="AW43" s="630" t="s">
        <v>64</v>
      </c>
      <c r="AX43" s="630" t="s">
        <v>85</v>
      </c>
      <c r="AY43" s="630" t="s">
        <v>95</v>
      </c>
      <c r="AZ43" s="798"/>
      <c r="BA43" s="445" t="s">
        <v>1289</v>
      </c>
      <c r="BB43" s="798"/>
      <c r="BC43" s="329" t="s">
        <v>1333</v>
      </c>
      <c r="BD43" s="330" t="str">
        <f>BE43&amp;"::"&amp;N43</f>
        <v>ACTI::5.1.1</v>
      </c>
      <c r="BE43" s="799" t="s">
        <v>1293</v>
      </c>
      <c r="BF43" s="798"/>
      <c r="BG43" s="798"/>
      <c r="BH43" s="798"/>
      <c r="BI43" s="798"/>
      <c r="BJ43" s="798"/>
      <c r="BK43" s="798"/>
      <c r="BL43" s="798"/>
      <c r="BM43" s="798"/>
      <c r="BN43" s="426"/>
      <c r="BO43" s="426"/>
      <c r="BP43" s="446">
        <v>89.09</v>
      </c>
      <c r="BQ43" s="446">
        <v>5.43</v>
      </c>
      <c r="BR43" s="446">
        <v>90.57</v>
      </c>
      <c r="BS43" s="446">
        <v>5.52</v>
      </c>
      <c r="BT43" s="455">
        <v>89.09</v>
      </c>
      <c r="BU43" s="455">
        <v>5.43</v>
      </c>
      <c r="BV43" s="455">
        <v>90.57</v>
      </c>
      <c r="BW43" s="455">
        <v>5.52</v>
      </c>
      <c r="BX43" s="110"/>
      <c r="BY43" s="456" t="s">
        <v>1294</v>
      </c>
      <c r="BZ43" s="457"/>
      <c r="CA43" s="447">
        <f>(BR43-BS43)/1.22*'СРЕД 2'!CT50/1000</f>
        <v>2130.64192622951</v>
      </c>
      <c r="CB43" s="448">
        <v>11297.4886229507</v>
      </c>
      <c r="CC43" s="604"/>
      <c r="CD43" s="110"/>
      <c r="CE43" s="333"/>
      <c r="CF43" s="110"/>
      <c r="CG43" s="333"/>
      <c r="CH43" s="110"/>
      <c r="CI43" s="110"/>
      <c r="CJ43" s="110"/>
      <c r="CK43" s="458" t="s">
        <v>1334</v>
      </c>
      <c r="CL43" s="459" t="s">
        <v>1335</v>
      </c>
      <c r="CM43" s="459" t="s">
        <v>1297</v>
      </c>
      <c r="CN43" s="460" t="s">
        <v>1336</v>
      </c>
      <c r="CO43" s="460" t="s">
        <v>1337</v>
      </c>
      <c r="CP43" s="458" t="s">
        <v>1338</v>
      </c>
      <c r="CQ43" s="459" t="s">
        <v>1335</v>
      </c>
      <c r="CR43" s="459" t="s">
        <v>1297</v>
      </c>
      <c r="CS43" s="460" t="s">
        <v>1339</v>
      </c>
      <c r="CT43" s="460" t="s">
        <v>1340</v>
      </c>
      <c r="CU43" s="92"/>
      <c r="CV43" s="92"/>
      <c r="CW43" s="92"/>
      <c r="CX43" s="92"/>
      <c r="CY43" s="92"/>
      <c r="CZ43" s="92"/>
      <c r="DA43" s="461"/>
    </row>
    <row customHeight="1" ht="12.75">
      <c r="C44" s="165"/>
      <c r="D44" s="672"/>
      <c r="E44" s="673"/>
      <c r="L44" s="200"/>
      <c r="M44" s="201"/>
      <c r="N44" s="202"/>
      <c r="O44" s="189" t="s">
        <v>1341</v>
      </c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05" t="s">
        <v>1342</v>
      </c>
      <c r="L45" s="544"/>
      <c r="M45" s="544"/>
      <c r="N45" s="204" t="s">
        <v>1343</v>
      </c>
      <c r="O45" s="686" t="s">
        <v>1342</v>
      </c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687"/>
      <c r="AJ45" s="687"/>
      <c r="AK45" s="687"/>
      <c r="AL45" s="687"/>
      <c r="AM45" s="687"/>
      <c r="AN45" s="687"/>
      <c r="AO45" s="687"/>
      <c r="AP45" s="687"/>
      <c r="AQ45" s="687"/>
      <c r="AR45" s="687"/>
      <c r="AS45" s="687"/>
      <c r="AT45" s="687"/>
      <c r="AU45" s="687"/>
      <c r="AV45" s="687"/>
      <c r="AW45" s="687"/>
      <c r="AX45" s="687"/>
      <c r="AY45" s="687"/>
      <c r="AZ45" s="687"/>
      <c r="BA45" s="687"/>
      <c r="BB45" s="687"/>
      <c r="BC45" s="687"/>
      <c r="BD45" s="687"/>
      <c r="BE45" s="687"/>
      <c r="BF45" s="687"/>
      <c r="BG45" s="687"/>
      <c r="BH45" s="687"/>
      <c r="BI45" s="687"/>
      <c r="BJ45" s="687"/>
      <c r="BK45" s="687"/>
      <c r="BL45" s="687"/>
      <c r="BM45" s="687"/>
      <c r="BN45" s="687"/>
      <c r="BO45" s="687"/>
      <c r="BP45" s="687"/>
      <c r="BQ45" s="687"/>
      <c r="BR45" s="687"/>
      <c r="BS45" s="688"/>
      <c r="BT45" s="172"/>
      <c r="BU45" s="172"/>
      <c r="BV45" s="172"/>
      <c r="BW45" s="172"/>
      <c r="BX45" s="172"/>
      <c r="BY45" s="177"/>
      <c r="BZ45" s="177"/>
      <c r="CA45" s="177"/>
      <c r="CB45" s="177"/>
      <c r="CC45" s="172"/>
      <c r="CD45" s="172"/>
      <c r="CE45" s="172"/>
      <c r="CF45" s="172"/>
      <c r="CG45" s="172"/>
      <c r="CH45" s="172"/>
      <c r="CI45" s="172"/>
      <c r="CJ45" s="172"/>
      <c r="CK45" s="178"/>
      <c r="CL45" s="178"/>
      <c r="CM45" s="178"/>
      <c r="CN45" s="178"/>
      <c r="CO45" s="178"/>
      <c r="CP45" s="178"/>
      <c r="CQ45" s="178"/>
      <c r="CR45" s="178"/>
      <c r="CS45" s="178"/>
      <c r="CT45" s="179"/>
      <c r="CU45" s="172"/>
      <c r="CV45" s="172"/>
      <c r="CW45" s="172"/>
      <c r="CX45" s="172"/>
      <c r="CY45" s="172"/>
      <c r="CZ45" s="172"/>
      <c r="DA45" s="169"/>
    </row>
    <row customHeight="1" ht="12" hidden="1">
      <c r="C46" s="165"/>
      <c r="D46" s="672"/>
      <c r="E46" s="673"/>
      <c r="L46" s="200"/>
      <c r="M46" s="201"/>
      <c r="N46" s="205" t="s">
        <v>1344</v>
      </c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72"/>
      <c r="BU46" s="172"/>
      <c r="BV46" s="172"/>
      <c r="BW46" s="172"/>
      <c r="BX46" s="172"/>
      <c r="BY46" s="184"/>
      <c r="BZ46" s="184"/>
      <c r="CA46" s="184"/>
      <c r="CB46" s="184"/>
      <c r="CC46" s="172"/>
      <c r="CD46" s="172"/>
      <c r="CE46" s="172"/>
      <c r="CF46" s="172"/>
      <c r="CG46" s="172"/>
      <c r="CH46" s="172"/>
      <c r="CI46" s="172"/>
      <c r="CJ46" s="172"/>
      <c r="CK46" s="184"/>
      <c r="CL46" s="184"/>
      <c r="CM46" s="184"/>
      <c r="CN46" s="184"/>
      <c r="CO46" s="184"/>
      <c r="CP46" s="184"/>
      <c r="CQ46" s="184"/>
      <c r="CR46" s="184"/>
      <c r="CS46" s="184"/>
      <c r="CT46" s="18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2"/>
      <c r="E47" s="673"/>
      <c r="L47" s="186"/>
      <c r="M47" s="187"/>
      <c r="N47" s="188"/>
      <c r="O47" s="189" t="s">
        <v>1345</v>
      </c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72"/>
      <c r="BU47" s="172"/>
      <c r="BV47" s="172"/>
      <c r="BW47" s="172"/>
      <c r="BX47" s="172"/>
      <c r="BY47" s="184"/>
      <c r="BZ47" s="184"/>
      <c r="CA47" s="184"/>
      <c r="CB47" s="184"/>
      <c r="CC47" s="172"/>
      <c r="CD47" s="172"/>
      <c r="CE47" s="172"/>
      <c r="CF47" s="172"/>
      <c r="CG47" s="172"/>
      <c r="CH47" s="172"/>
      <c r="CI47" s="172"/>
      <c r="CJ47" s="172"/>
      <c r="CK47" s="184"/>
      <c r="CL47" s="184"/>
      <c r="CM47" s="184"/>
      <c r="CN47" s="184"/>
      <c r="CO47" s="184"/>
      <c r="CP47" s="184"/>
      <c r="CQ47" s="184"/>
      <c r="CR47" s="184"/>
      <c r="CS47" s="184"/>
      <c r="CT47" s="185"/>
      <c r="CU47" s="172"/>
      <c r="CV47" s="172"/>
      <c r="CW47" s="172"/>
      <c r="CX47" s="172"/>
      <c r="CY47" s="172"/>
      <c r="CZ47" s="172"/>
      <c r="DA47" s="169"/>
    </row>
    <row customHeight="1" ht="12">
      <c r="D48" s="190"/>
      <c r="E48" s="542"/>
      <c r="L48" s="192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4"/>
      <c r="BR48" s="194"/>
      <c r="BS48" s="194"/>
      <c r="BT48" s="172"/>
      <c r="BU48" s="172"/>
      <c r="BV48" s="172"/>
      <c r="BW48" s="172"/>
      <c r="BX48" s="172"/>
      <c r="BY48" s="194"/>
      <c r="BZ48" s="194"/>
      <c r="CA48" s="194"/>
      <c r="CB48" s="194"/>
      <c r="CC48" s="172"/>
      <c r="CD48" s="172"/>
      <c r="CE48" s="172"/>
      <c r="CF48" s="172"/>
      <c r="CG48" s="172"/>
      <c r="CH48" s="172"/>
      <c r="CI48" s="172"/>
      <c r="CJ48" s="172"/>
      <c r="CK48" s="193"/>
      <c r="CL48" s="193"/>
      <c r="CM48" s="193"/>
      <c r="CN48" s="193"/>
      <c r="CO48" s="193"/>
      <c r="CP48" s="193"/>
      <c r="CQ48" s="193"/>
      <c r="CR48" s="193"/>
      <c r="CS48" s="193"/>
      <c r="CT48" s="19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1" t="s">
        <v>176</v>
      </c>
      <c r="E49" s="537" t="s">
        <v>176</v>
      </c>
      <c r="L49" s="196"/>
      <c r="M49" s="197"/>
      <c r="N49" s="198">
        <v>6</v>
      </c>
      <c r="O49" s="680" t="s">
        <v>176</v>
      </c>
      <c r="P49" s="681"/>
      <c r="Q49" s="681"/>
      <c r="R49" s="681"/>
      <c r="S49" s="681"/>
      <c r="T49" s="681"/>
      <c r="U49" s="681"/>
      <c r="V49" s="681"/>
      <c r="W49" s="681"/>
      <c r="X49" s="681"/>
      <c r="Y49" s="681"/>
      <c r="Z49" s="681"/>
      <c r="AA49" s="681"/>
      <c r="AB49" s="681"/>
      <c r="AC49" s="681"/>
      <c r="AD49" s="681"/>
      <c r="AE49" s="681"/>
      <c r="AF49" s="681"/>
      <c r="AG49" s="681"/>
      <c r="AH49" s="681"/>
      <c r="AI49" s="681"/>
      <c r="AJ49" s="681"/>
      <c r="AK49" s="681"/>
      <c r="AL49" s="681"/>
      <c r="AM49" s="681"/>
      <c r="AN49" s="681"/>
      <c r="AO49" s="681"/>
      <c r="AP49" s="681"/>
      <c r="AQ49" s="681"/>
      <c r="AR49" s="681"/>
      <c r="AS49" s="681"/>
      <c r="AT49" s="681"/>
      <c r="AU49" s="681"/>
      <c r="AV49" s="681"/>
      <c r="AW49" s="681"/>
      <c r="AX49" s="681"/>
      <c r="AY49" s="681"/>
      <c r="AZ49" s="681"/>
      <c r="BA49" s="681"/>
      <c r="BB49" s="681"/>
      <c r="BC49" s="681"/>
      <c r="BD49" s="681"/>
      <c r="BE49" s="681"/>
      <c r="BF49" s="681"/>
      <c r="BG49" s="681"/>
      <c r="BH49" s="681"/>
      <c r="BI49" s="681"/>
      <c r="BJ49" s="681"/>
      <c r="BK49" s="681"/>
      <c r="BL49" s="681"/>
      <c r="BM49" s="681"/>
      <c r="BN49" s="681"/>
      <c r="BO49" s="681"/>
      <c r="BP49" s="681"/>
      <c r="BQ49" s="681"/>
      <c r="BR49" s="681"/>
      <c r="BS49" s="682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1.25" hidden="1">
      <c r="C50" s="165"/>
      <c r="D50" s="672"/>
      <c r="E50" s="190"/>
      <c r="L50" s="181"/>
      <c r="M50" s="182"/>
      <c r="N50" s="199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">
      <c r="C51" s="165"/>
      <c r="D51" s="672"/>
      <c r="E51" s="605" t="s">
        <v>1346</v>
      </c>
      <c r="L51" s="174"/>
      <c r="M51" s="175"/>
      <c r="N51" s="176" t="s">
        <v>1347</v>
      </c>
      <c r="O51" s="712" t="s">
        <v>1346</v>
      </c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  <c r="AP51" s="713"/>
      <c r="AQ51" s="713"/>
      <c r="AR51" s="713"/>
      <c r="AS51" s="713"/>
      <c r="AT51" s="713"/>
      <c r="AU51" s="713"/>
      <c r="AV51" s="713"/>
      <c r="AW51" s="713"/>
      <c r="AX51" s="713"/>
      <c r="AY51" s="713"/>
      <c r="AZ51" s="713"/>
      <c r="BA51" s="713"/>
      <c r="BB51" s="713"/>
      <c r="BC51" s="713"/>
      <c r="BD51" s="713"/>
      <c r="BE51" s="713"/>
      <c r="BF51" s="713"/>
      <c r="BG51" s="713"/>
      <c r="BH51" s="713"/>
      <c r="BI51" s="713"/>
      <c r="BJ51" s="713"/>
      <c r="BK51" s="713"/>
      <c r="BL51" s="713"/>
      <c r="BM51" s="713"/>
      <c r="BN51" s="713"/>
      <c r="BO51" s="713"/>
      <c r="BP51" s="713"/>
      <c r="BQ51" s="713"/>
      <c r="BR51" s="713"/>
      <c r="BS51" s="714"/>
      <c r="BT51" s="172"/>
      <c r="BU51" s="172"/>
      <c r="BV51" s="172"/>
      <c r="BW51" s="172"/>
      <c r="BX51" s="172"/>
      <c r="BY51" s="177"/>
      <c r="BZ51" s="177"/>
      <c r="CA51" s="177"/>
      <c r="CB51" s="177"/>
      <c r="CC51" s="172"/>
      <c r="CD51" s="172"/>
      <c r="CE51" s="172"/>
      <c r="CF51" s="172"/>
      <c r="CG51" s="172"/>
      <c r="CH51" s="172"/>
      <c r="CI51" s="172"/>
      <c r="CJ51" s="172"/>
      <c r="CK51" s="178"/>
      <c r="CL51" s="178"/>
      <c r="CM51" s="178"/>
      <c r="CN51" s="178"/>
      <c r="CO51" s="178"/>
      <c r="CP51" s="178"/>
      <c r="CQ51" s="178"/>
      <c r="CR51" s="178"/>
      <c r="CS51" s="178"/>
      <c r="CT51" s="179"/>
      <c r="CU51" s="172"/>
      <c r="CV51" s="172"/>
      <c r="CW51" s="172"/>
      <c r="CX51" s="172"/>
      <c r="CY51" s="172"/>
      <c r="CZ51" s="172"/>
      <c r="DA51" s="169"/>
    </row>
    <row customHeight="1" ht="12" hidden="1">
      <c r="C52" s="165"/>
      <c r="D52" s="672"/>
      <c r="E52" s="673"/>
      <c r="K52" s="180"/>
      <c r="L52" s="181"/>
      <c r="M52" s="182"/>
      <c r="N52" s="183" t="s">
        <v>1348</v>
      </c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72"/>
      <c r="BU52" s="172"/>
      <c r="BV52" s="172"/>
      <c r="BW52" s="172"/>
      <c r="BX52" s="172"/>
      <c r="BY52" s="184"/>
      <c r="BZ52" s="184"/>
      <c r="CA52" s="184"/>
      <c r="CB52" s="184"/>
      <c r="CC52" s="172"/>
      <c r="CD52" s="172"/>
      <c r="CE52" s="172"/>
      <c r="CF52" s="172"/>
      <c r="CG52" s="172"/>
      <c r="CH52" s="172"/>
      <c r="CI52" s="172"/>
      <c r="CJ52" s="172"/>
      <c r="CK52" s="184"/>
      <c r="CL52" s="184"/>
      <c r="CM52" s="184"/>
      <c r="CN52" s="184"/>
      <c r="CO52" s="184"/>
      <c r="CP52" s="184"/>
      <c r="CQ52" s="184"/>
      <c r="CR52" s="184"/>
      <c r="CS52" s="184"/>
      <c r="CT52" s="185"/>
      <c r="CU52" s="172"/>
      <c r="CV52" s="172"/>
      <c r="CW52" s="172"/>
      <c r="CX52" s="172"/>
      <c r="CY52" s="172"/>
      <c r="CZ52" s="172"/>
      <c r="DA52" s="169"/>
    </row>
    <row customHeight="1" ht="12.75">
      <c r="C53" s="165"/>
      <c r="D53" s="672"/>
      <c r="E53" s="673"/>
      <c r="L53" s="186"/>
      <c r="M53" s="187"/>
      <c r="N53" s="188"/>
      <c r="O53" s="189" t="s">
        <v>1349</v>
      </c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">
      <c r="C54" s="165"/>
      <c r="D54" s="672"/>
      <c r="E54" s="605" t="s">
        <v>1350</v>
      </c>
      <c r="L54" s="174"/>
      <c r="M54" s="175"/>
      <c r="N54" s="176" t="s">
        <v>1351</v>
      </c>
      <c r="O54" s="715" t="s">
        <v>1350</v>
      </c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AG54" s="716"/>
      <c r="AH54" s="716"/>
      <c r="AI54" s="716"/>
      <c r="AJ54" s="716"/>
      <c r="AK54" s="716"/>
      <c r="AL54" s="716"/>
      <c r="AM54" s="716"/>
      <c r="AN54" s="716"/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7"/>
      <c r="BT54" s="172"/>
      <c r="BU54" s="172"/>
      <c r="BV54" s="172"/>
      <c r="BW54" s="172"/>
      <c r="BX54" s="172"/>
      <c r="BY54" s="177"/>
      <c r="BZ54" s="177"/>
      <c r="CA54" s="177"/>
      <c r="CB54" s="177"/>
      <c r="CC54" s="172"/>
      <c r="CD54" s="172"/>
      <c r="CE54" s="172"/>
      <c r="CF54" s="172"/>
      <c r="CG54" s="172"/>
      <c r="CH54" s="172"/>
      <c r="CI54" s="172"/>
      <c r="CJ54" s="172"/>
      <c r="CK54" s="178"/>
      <c r="CL54" s="178"/>
      <c r="CM54" s="178"/>
      <c r="CN54" s="178"/>
      <c r="CO54" s="178"/>
      <c r="CP54" s="178"/>
      <c r="CQ54" s="178"/>
      <c r="CR54" s="178"/>
      <c r="CS54" s="178"/>
      <c r="CT54" s="179"/>
      <c r="CU54" s="172"/>
      <c r="CV54" s="172"/>
      <c r="CW54" s="172"/>
      <c r="CX54" s="172"/>
      <c r="CY54" s="172"/>
      <c r="CZ54" s="172"/>
      <c r="DA54" s="169"/>
    </row>
    <row customHeight="1" ht="12" hidden="1">
      <c r="C55" s="165"/>
      <c r="D55" s="672"/>
      <c r="E55" s="673"/>
      <c r="K55" s="180"/>
      <c r="L55" s="181"/>
      <c r="M55" s="182"/>
      <c r="N55" s="183" t="s">
        <v>1352</v>
      </c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72"/>
      <c r="BU55" s="172"/>
      <c r="BV55" s="172"/>
      <c r="BW55" s="172"/>
      <c r="BX55" s="172"/>
      <c r="BY55" s="184"/>
      <c r="BZ55" s="184"/>
      <c r="CA55" s="184"/>
      <c r="CB55" s="184"/>
      <c r="CC55" s="172"/>
      <c r="CD55" s="172"/>
      <c r="CE55" s="172"/>
      <c r="CF55" s="172"/>
      <c r="CG55" s="172"/>
      <c r="CH55" s="172"/>
      <c r="CI55" s="172"/>
      <c r="CJ55" s="172"/>
      <c r="CK55" s="184"/>
      <c r="CL55" s="184"/>
      <c r="CM55" s="184"/>
      <c r="CN55" s="184"/>
      <c r="CO55" s="184"/>
      <c r="CP55" s="184"/>
      <c r="CQ55" s="184"/>
      <c r="CR55" s="184"/>
      <c r="CS55" s="184"/>
      <c r="CT55" s="185"/>
      <c r="CU55" s="172"/>
      <c r="CV55" s="172"/>
      <c r="CW55" s="172"/>
      <c r="CX55" s="172"/>
      <c r="CY55" s="172"/>
      <c r="CZ55" s="172"/>
      <c r="DA55" s="169"/>
    </row>
    <row customHeight="1" ht="12.75">
      <c r="C56" s="165"/>
      <c r="D56" s="672"/>
      <c r="E56" s="673"/>
      <c r="L56" s="186"/>
      <c r="M56" s="187"/>
      <c r="N56" s="188"/>
      <c r="O56" s="189" t="s">
        <v>1353</v>
      </c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72"/>
      <c r="BU56" s="172"/>
      <c r="BV56" s="172"/>
      <c r="BW56" s="172"/>
      <c r="BX56" s="172"/>
      <c r="BY56" s="184"/>
      <c r="BZ56" s="184"/>
      <c r="CA56" s="184"/>
      <c r="CB56" s="184"/>
      <c r="CC56" s="172"/>
      <c r="CD56" s="172"/>
      <c r="CE56" s="172"/>
      <c r="CF56" s="172"/>
      <c r="CG56" s="172"/>
      <c r="CH56" s="172"/>
      <c r="CI56" s="172"/>
      <c r="CJ56" s="172"/>
      <c r="CK56" s="184"/>
      <c r="CL56" s="184"/>
      <c r="CM56" s="184"/>
      <c r="CN56" s="184"/>
      <c r="CO56" s="184"/>
      <c r="CP56" s="184"/>
      <c r="CQ56" s="184"/>
      <c r="CR56" s="184"/>
      <c r="CS56" s="184"/>
      <c r="CT56" s="185"/>
      <c r="CU56" s="172"/>
      <c r="CV56" s="172"/>
      <c r="CW56" s="172"/>
      <c r="CX56" s="172"/>
      <c r="CY56" s="172"/>
      <c r="CZ56" s="172"/>
      <c r="DA56" s="169"/>
    </row>
    <row customHeight="1" ht="12">
      <c r="D57" s="190"/>
      <c r="E57" s="542"/>
      <c r="L57" s="192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4"/>
      <c r="BQ57" s="194"/>
      <c r="BR57" s="194"/>
      <c r="BS57" s="194"/>
      <c r="BT57" s="172"/>
      <c r="BU57" s="172"/>
      <c r="BV57" s="172"/>
      <c r="BW57" s="172"/>
      <c r="BX57" s="172"/>
      <c r="BY57" s="194"/>
      <c r="BZ57" s="194"/>
      <c r="CA57" s="194"/>
      <c r="CB57" s="194"/>
      <c r="CC57" s="172"/>
      <c r="CD57" s="172"/>
      <c r="CE57" s="172"/>
      <c r="CF57" s="172"/>
      <c r="CG57" s="172"/>
      <c r="CH57" s="172"/>
      <c r="CI57" s="172"/>
      <c r="CJ57" s="172"/>
      <c r="CK57" s="193"/>
      <c r="CL57" s="193"/>
      <c r="CM57" s="193"/>
      <c r="CN57" s="193"/>
      <c r="CO57" s="193"/>
      <c r="CP57" s="193"/>
      <c r="CQ57" s="193"/>
      <c r="CR57" s="193"/>
      <c r="CS57" s="193"/>
      <c r="CT57" s="195"/>
      <c r="CU57" s="172"/>
      <c r="CV57" s="172"/>
      <c r="CW57" s="172"/>
      <c r="CX57" s="172"/>
      <c r="CY57" s="172"/>
      <c r="CZ57" s="172"/>
      <c r="DA57" s="169"/>
    </row>
    <row customHeight="1" ht="12">
      <c r="C58" s="165"/>
      <c r="D58" s="671" t="s">
        <v>183</v>
      </c>
      <c r="E58" s="605" t="s">
        <v>183</v>
      </c>
      <c r="L58" s="174"/>
      <c r="M58" s="175"/>
      <c r="N58" s="176">
        <v>7</v>
      </c>
      <c r="O58" s="706" t="s">
        <v>183</v>
      </c>
      <c r="P58" s="707"/>
      <c r="Q58" s="707"/>
      <c r="R58" s="707"/>
      <c r="S58" s="707"/>
      <c r="T58" s="707"/>
      <c r="U58" s="707"/>
      <c r="V58" s="707"/>
      <c r="W58" s="707"/>
      <c r="X58" s="707"/>
      <c r="Y58" s="707"/>
      <c r="Z58" s="707"/>
      <c r="AA58" s="707"/>
      <c r="AB58" s="707"/>
      <c r="AC58" s="707"/>
      <c r="AD58" s="707"/>
      <c r="AE58" s="707"/>
      <c r="AF58" s="707"/>
      <c r="AG58" s="707"/>
      <c r="AH58" s="707"/>
      <c r="AI58" s="707"/>
      <c r="AJ58" s="707"/>
      <c r="AK58" s="707"/>
      <c r="AL58" s="707"/>
      <c r="AM58" s="707"/>
      <c r="AN58" s="707"/>
      <c r="AO58" s="707"/>
      <c r="AP58" s="707"/>
      <c r="AQ58" s="707"/>
      <c r="AR58" s="707"/>
      <c r="AS58" s="707"/>
      <c r="AT58" s="707"/>
      <c r="AU58" s="707"/>
      <c r="AV58" s="707"/>
      <c r="AW58" s="707"/>
      <c r="AX58" s="707"/>
      <c r="AY58" s="707"/>
      <c r="AZ58" s="707"/>
      <c r="BA58" s="707"/>
      <c r="BB58" s="707"/>
      <c r="BC58" s="707"/>
      <c r="BD58" s="707"/>
      <c r="BE58" s="707"/>
      <c r="BF58" s="707"/>
      <c r="BG58" s="707"/>
      <c r="BH58" s="707"/>
      <c r="BI58" s="707"/>
      <c r="BJ58" s="707"/>
      <c r="BK58" s="707"/>
      <c r="BL58" s="707"/>
      <c r="BM58" s="707"/>
      <c r="BN58" s="707"/>
      <c r="BO58" s="707"/>
      <c r="BP58" s="707"/>
      <c r="BQ58" s="707"/>
      <c r="BR58" s="707"/>
      <c r="BS58" s="708"/>
      <c r="BT58" s="172"/>
      <c r="BU58" s="172"/>
      <c r="BV58" s="172"/>
      <c r="BW58" s="172"/>
      <c r="BX58" s="172"/>
      <c r="BY58" s="177"/>
      <c r="BZ58" s="177"/>
      <c r="CA58" s="177"/>
      <c r="CB58" s="177"/>
      <c r="CC58" s="172"/>
      <c r="CD58" s="172"/>
      <c r="CE58" s="172"/>
      <c r="CF58" s="172"/>
      <c r="CG58" s="172"/>
      <c r="CH58" s="172"/>
      <c r="CI58" s="172"/>
      <c r="CJ58" s="172"/>
      <c r="CK58" s="178"/>
      <c r="CL58" s="178"/>
      <c r="CM58" s="178"/>
      <c r="CN58" s="178"/>
      <c r="CO58" s="178"/>
      <c r="CP58" s="178"/>
      <c r="CQ58" s="178"/>
      <c r="CR58" s="178"/>
      <c r="CS58" s="178"/>
      <c r="CT58" s="179"/>
      <c r="CU58" s="172"/>
      <c r="CV58" s="172"/>
      <c r="CW58" s="172"/>
      <c r="CX58" s="172"/>
      <c r="CY58" s="172"/>
      <c r="CZ58" s="172"/>
      <c r="DA58" s="169"/>
    </row>
    <row customHeight="1" ht="12" hidden="1">
      <c r="C59" s="165"/>
      <c r="D59" s="672"/>
      <c r="E59" s="673"/>
      <c r="K59" s="180"/>
      <c r="L59" s="181"/>
      <c r="M59" s="182"/>
      <c r="N59" s="183" t="s">
        <v>1354</v>
      </c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72"/>
      <c r="BU59" s="172"/>
      <c r="BV59" s="172"/>
      <c r="BW59" s="172"/>
      <c r="BX59" s="172"/>
      <c r="BY59" s="184"/>
      <c r="BZ59" s="184"/>
      <c r="CA59" s="184"/>
      <c r="CB59" s="184"/>
      <c r="CC59" s="172"/>
      <c r="CD59" s="172"/>
      <c r="CE59" s="172"/>
      <c r="CF59" s="172"/>
      <c r="CG59" s="172"/>
      <c r="CH59" s="172"/>
      <c r="CI59" s="172"/>
      <c r="CJ59" s="172"/>
      <c r="CK59" s="184"/>
      <c r="CL59" s="184"/>
      <c r="CM59" s="184"/>
      <c r="CN59" s="184"/>
      <c r="CO59" s="184"/>
      <c r="CP59" s="184"/>
      <c r="CQ59" s="184"/>
      <c r="CR59" s="184"/>
      <c r="CS59" s="184"/>
      <c r="CT59" s="185"/>
      <c r="CU59" s="172"/>
      <c r="CV59" s="172"/>
      <c r="CW59" s="172"/>
      <c r="CX59" s="172"/>
      <c r="CY59" s="172"/>
      <c r="CZ59" s="172"/>
      <c r="DA59" s="169"/>
    </row>
    <row customHeight="1" ht="12">
      <c r="A60" s="326" t="s">
        <v>1355</v>
      </c>
      <c r="B60" s="993"/>
      <c r="C60" s="321"/>
      <c r="D60" s="719"/>
      <c r="E60" s="721"/>
      <c r="F60" s="993"/>
      <c r="G60" s="993"/>
      <c r="H60" s="993"/>
      <c r="I60" s="993"/>
      <c r="J60" s="993"/>
      <c r="K60" s="993"/>
      <c r="L60" s="449"/>
      <c r="M60" s="500" t="s">
        <v>1281</v>
      </c>
      <c r="N60" s="770" t="s">
        <v>1355</v>
      </c>
      <c r="O60" s="630" t="s">
        <v>1282</v>
      </c>
      <c r="P60" s="452"/>
      <c r="Q60" s="453" t="s">
        <v>1283</v>
      </c>
      <c r="R60" s="453" t="s">
        <v>1284</v>
      </c>
      <c r="S60" s="630" t="s">
        <v>1285</v>
      </c>
      <c r="T60" s="630"/>
      <c r="U60" s="630"/>
      <c r="V60" s="630"/>
      <c r="W60" s="630" t="s">
        <v>1356</v>
      </c>
      <c r="X60" s="452"/>
      <c r="Y60" s="450" t="s">
        <v>1357</v>
      </c>
      <c r="Z60" s="798"/>
      <c r="AA60" s="798"/>
      <c r="AB60" s="798"/>
      <c r="AC60" s="452"/>
      <c r="AD60" s="452"/>
      <c r="AE60" s="452"/>
      <c r="AF60" s="798"/>
      <c r="AG60" s="445" t="s">
        <v>1289</v>
      </c>
      <c r="AH60" s="798"/>
      <c r="AI60" s="630" t="s">
        <v>1282</v>
      </c>
      <c r="AJ60" s="452"/>
      <c r="AK60" s="453" t="s">
        <v>1283</v>
      </c>
      <c r="AL60" s="453" t="s">
        <v>1284</v>
      </c>
      <c r="AM60" s="630" t="s">
        <v>1290</v>
      </c>
      <c r="AN60" s="630"/>
      <c r="AO60" s="630"/>
      <c r="AP60" s="630"/>
      <c r="AQ60" s="630" t="s">
        <v>1356</v>
      </c>
      <c r="AR60" s="452"/>
      <c r="AS60" s="450" t="s">
        <v>1357</v>
      </c>
      <c r="AT60" s="798"/>
      <c r="AU60" s="798"/>
      <c r="AV60" s="798"/>
      <c r="AW60" s="452"/>
      <c r="AX60" s="452"/>
      <c r="AY60" s="452"/>
      <c r="AZ60" s="798"/>
      <c r="BA60" s="445" t="s">
        <v>1289</v>
      </c>
      <c r="BB60" s="798"/>
      <c r="BC60" s="329" t="s">
        <v>1333</v>
      </c>
      <c r="BD60" s="330" t="str">
        <f>BE60&amp;"::"&amp;N60</f>
        <v>ACTI::7.1</v>
      </c>
      <c r="BE60" s="799" t="s">
        <v>1293</v>
      </c>
      <c r="BF60" s="798"/>
      <c r="BG60" s="798"/>
      <c r="BH60" s="798"/>
      <c r="BI60" s="798"/>
      <c r="BJ60" s="798"/>
      <c r="BK60" s="798"/>
      <c r="BL60" s="798"/>
      <c r="BM60" s="798"/>
      <c r="BN60" s="426"/>
      <c r="BO60" s="426"/>
      <c r="BP60" s="446">
        <v>41638.67</v>
      </c>
      <c r="BQ60" s="446">
        <v>3627.99</v>
      </c>
      <c r="BR60" s="446">
        <v>42332.65</v>
      </c>
      <c r="BS60" s="446">
        <v>3688.46</v>
      </c>
      <c r="BT60" s="455">
        <v>41638.67</v>
      </c>
      <c r="BU60" s="455">
        <v>3627.99</v>
      </c>
      <c r="BV60" s="455">
        <v>42332.65</v>
      </c>
      <c r="BW60" s="455">
        <v>3688.46</v>
      </c>
      <c r="BX60" s="110"/>
      <c r="BY60" s="456" t="s">
        <v>1294</v>
      </c>
      <c r="BZ60" s="457"/>
      <c r="CA60" s="447">
        <v>3376.2</v>
      </c>
      <c r="CB60" s="448">
        <v>13369.8432704919</v>
      </c>
      <c r="CC60" s="604"/>
      <c r="CD60" s="110"/>
      <c r="CE60" s="333"/>
      <c r="CF60" s="110"/>
      <c r="CG60" s="333"/>
      <c r="CH60" s="110"/>
      <c r="CI60" s="110"/>
      <c r="CJ60" s="110"/>
      <c r="CK60" s="458" t="s">
        <v>1358</v>
      </c>
      <c r="CL60" s="459" t="s">
        <v>1335</v>
      </c>
      <c r="CM60" s="459" t="s">
        <v>1297</v>
      </c>
      <c r="CN60" s="460" t="s">
        <v>1359</v>
      </c>
      <c r="CO60" s="460" t="s">
        <v>1360</v>
      </c>
      <c r="CP60" s="458" t="s">
        <v>1361</v>
      </c>
      <c r="CQ60" s="459" t="s">
        <v>1335</v>
      </c>
      <c r="CR60" s="459" t="s">
        <v>1297</v>
      </c>
      <c r="CS60" s="460" t="s">
        <v>1362</v>
      </c>
      <c r="CT60" s="460" t="s">
        <v>1363</v>
      </c>
      <c r="CU60" s="92"/>
      <c r="CV60" s="92"/>
      <c r="CW60" s="92"/>
      <c r="CX60" s="92"/>
      <c r="CY60" s="92"/>
      <c r="CZ60" s="92"/>
      <c r="DA60" s="461"/>
    </row>
    <row customHeight="1" ht="12">
      <c r="A61" s="326" t="s">
        <v>1364</v>
      </c>
      <c r="B61" s="993"/>
      <c r="C61" s="321"/>
      <c r="D61" s="719"/>
      <c r="E61" s="721"/>
      <c r="F61" s="993"/>
      <c r="G61" s="993"/>
      <c r="H61" s="993"/>
      <c r="I61" s="993"/>
      <c r="J61" s="993"/>
      <c r="K61" s="993"/>
      <c r="L61" s="449"/>
      <c r="M61" s="500" t="s">
        <v>1281</v>
      </c>
      <c r="N61" s="770" t="s">
        <v>1364</v>
      </c>
      <c r="O61" s="630" t="s">
        <v>1282</v>
      </c>
      <c r="P61" s="452"/>
      <c r="Q61" s="453" t="s">
        <v>1283</v>
      </c>
      <c r="R61" s="453" t="s">
        <v>1284</v>
      </c>
      <c r="S61" s="630" t="s">
        <v>1285</v>
      </c>
      <c r="T61" s="630"/>
      <c r="U61" s="630"/>
      <c r="V61" s="630"/>
      <c r="W61" s="630" t="s">
        <v>1365</v>
      </c>
      <c r="X61" s="452"/>
      <c r="Y61" s="450" t="s">
        <v>1366</v>
      </c>
      <c r="Z61" s="798"/>
      <c r="AA61" s="798"/>
      <c r="AB61" s="798"/>
      <c r="AC61" s="452"/>
      <c r="AD61" s="452"/>
      <c r="AE61" s="452"/>
      <c r="AF61" s="798"/>
      <c r="AG61" s="445" t="s">
        <v>1289</v>
      </c>
      <c r="AH61" s="798"/>
      <c r="AI61" s="630" t="s">
        <v>1282</v>
      </c>
      <c r="AJ61" s="452"/>
      <c r="AK61" s="453" t="s">
        <v>1283</v>
      </c>
      <c r="AL61" s="453" t="s">
        <v>1284</v>
      </c>
      <c r="AM61" s="630" t="s">
        <v>1290</v>
      </c>
      <c r="AN61" s="630"/>
      <c r="AO61" s="630"/>
      <c r="AP61" s="630"/>
      <c r="AQ61" s="630" t="s">
        <v>1365</v>
      </c>
      <c r="AR61" s="452"/>
      <c r="AS61" s="450" t="s">
        <v>1366</v>
      </c>
      <c r="AT61" s="798"/>
      <c r="AU61" s="798"/>
      <c r="AV61" s="798"/>
      <c r="AW61" s="452"/>
      <c r="AX61" s="452"/>
      <c r="AY61" s="452"/>
      <c r="AZ61" s="798"/>
      <c r="BA61" s="445" t="s">
        <v>1289</v>
      </c>
      <c r="BB61" s="798"/>
      <c r="BC61" s="329" t="s">
        <v>1333</v>
      </c>
      <c r="BD61" s="330" t="str">
        <f>BE61&amp;"::"&amp;N61</f>
        <v>ACTI::7.2</v>
      </c>
      <c r="BE61" s="799" t="s">
        <v>1293</v>
      </c>
      <c r="BF61" s="798"/>
      <c r="BG61" s="798"/>
      <c r="BH61" s="798"/>
      <c r="BI61" s="798"/>
      <c r="BJ61" s="798"/>
      <c r="BK61" s="798"/>
      <c r="BL61" s="798"/>
      <c r="BM61" s="798"/>
      <c r="BN61" s="426"/>
      <c r="BO61" s="426"/>
      <c r="BP61" s="446">
        <v>30318.17</v>
      </c>
      <c r="BQ61" s="446">
        <v>2123.19</v>
      </c>
      <c r="BR61" s="446">
        <v>30823.47</v>
      </c>
      <c r="BS61" s="446">
        <v>2158.58</v>
      </c>
      <c r="BT61" s="455">
        <v>30318.17</v>
      </c>
      <c r="BU61" s="455">
        <v>2123.19</v>
      </c>
      <c r="BV61" s="455">
        <v>30823.47</v>
      </c>
      <c r="BW61" s="455">
        <v>2158.58</v>
      </c>
      <c r="BX61" s="110"/>
      <c r="BY61" s="456" t="s">
        <v>1294</v>
      </c>
      <c r="BZ61" s="457"/>
      <c r="CA61" s="447">
        <v>233.7</v>
      </c>
      <c r="CB61" s="448">
        <v>873.9634016393</v>
      </c>
      <c r="CC61" s="604"/>
      <c r="CD61" s="110"/>
      <c r="CE61" s="333"/>
      <c r="CF61" s="110"/>
      <c r="CG61" s="333"/>
      <c r="CH61" s="110"/>
      <c r="CI61" s="110"/>
      <c r="CJ61" s="110"/>
      <c r="CK61" s="458" t="s">
        <v>1358</v>
      </c>
      <c r="CL61" s="459" t="s">
        <v>1335</v>
      </c>
      <c r="CM61" s="459" t="s">
        <v>1297</v>
      </c>
      <c r="CN61" s="460" t="s">
        <v>1359</v>
      </c>
      <c r="CO61" s="460" t="s">
        <v>1360</v>
      </c>
      <c r="CP61" s="458" t="s">
        <v>1361</v>
      </c>
      <c r="CQ61" s="459" t="s">
        <v>1335</v>
      </c>
      <c r="CR61" s="459" t="s">
        <v>1297</v>
      </c>
      <c r="CS61" s="460" t="s">
        <v>1362</v>
      </c>
      <c r="CT61" s="460" t="s">
        <v>1363</v>
      </c>
      <c r="CU61" s="92"/>
      <c r="CV61" s="92"/>
      <c r="CW61" s="92"/>
      <c r="CX61" s="92"/>
      <c r="CY61" s="92"/>
      <c r="CZ61" s="92"/>
      <c r="DA61" s="461"/>
    </row>
    <row customHeight="1" ht="12">
      <c r="A62" s="326" t="s">
        <v>1367</v>
      </c>
      <c r="B62" s="993"/>
      <c r="C62" s="321"/>
      <c r="D62" s="719"/>
      <c r="E62" s="721"/>
      <c r="F62" s="993"/>
      <c r="G62" s="993"/>
      <c r="H62" s="993"/>
      <c r="I62" s="993"/>
      <c r="J62" s="993"/>
      <c r="K62" s="993"/>
      <c r="L62" s="449"/>
      <c r="M62" s="500" t="s">
        <v>1281</v>
      </c>
      <c r="N62" s="770" t="s">
        <v>1367</v>
      </c>
      <c r="O62" s="630" t="s">
        <v>1282</v>
      </c>
      <c r="P62" s="452"/>
      <c r="Q62" s="453" t="s">
        <v>1283</v>
      </c>
      <c r="R62" s="453" t="s">
        <v>1284</v>
      </c>
      <c r="S62" s="630" t="s">
        <v>1285</v>
      </c>
      <c r="T62" s="630"/>
      <c r="U62" s="630"/>
      <c r="V62" s="630"/>
      <c r="W62" s="630" t="s">
        <v>1368</v>
      </c>
      <c r="X62" s="452"/>
      <c r="Y62" s="450" t="s">
        <v>1369</v>
      </c>
      <c r="Z62" s="798"/>
      <c r="AA62" s="798"/>
      <c r="AB62" s="798"/>
      <c r="AC62" s="452"/>
      <c r="AD62" s="452"/>
      <c r="AE62" s="452"/>
      <c r="AF62" s="798"/>
      <c r="AG62" s="445" t="s">
        <v>1289</v>
      </c>
      <c r="AH62" s="798"/>
      <c r="AI62" s="630" t="s">
        <v>1282</v>
      </c>
      <c r="AJ62" s="452"/>
      <c r="AK62" s="453" t="s">
        <v>1283</v>
      </c>
      <c r="AL62" s="453" t="s">
        <v>1284</v>
      </c>
      <c r="AM62" s="630" t="s">
        <v>1290</v>
      </c>
      <c r="AN62" s="630"/>
      <c r="AO62" s="630"/>
      <c r="AP62" s="630"/>
      <c r="AQ62" s="630" t="s">
        <v>1368</v>
      </c>
      <c r="AR62" s="452"/>
      <c r="AS62" s="450" t="s">
        <v>1369</v>
      </c>
      <c r="AT62" s="798"/>
      <c r="AU62" s="798"/>
      <c r="AV62" s="798"/>
      <c r="AW62" s="452"/>
      <c r="AX62" s="452"/>
      <c r="AY62" s="452"/>
      <c r="AZ62" s="798"/>
      <c r="BA62" s="445" t="s">
        <v>1289</v>
      </c>
      <c r="BB62" s="798"/>
      <c r="BC62" s="329" t="s">
        <v>1333</v>
      </c>
      <c r="BD62" s="330" t="str">
        <f>BE62&amp;"::"&amp;N62</f>
        <v>ACTI::7.3</v>
      </c>
      <c r="BE62" s="799" t="s">
        <v>1293</v>
      </c>
      <c r="BF62" s="798"/>
      <c r="BG62" s="798"/>
      <c r="BH62" s="798"/>
      <c r="BI62" s="798"/>
      <c r="BJ62" s="798"/>
      <c r="BK62" s="798"/>
      <c r="BL62" s="798"/>
      <c r="BM62" s="798"/>
      <c r="BN62" s="426"/>
      <c r="BO62" s="426"/>
      <c r="BP62" s="446">
        <v>41.39</v>
      </c>
      <c r="BQ62" s="446">
        <v>5.45</v>
      </c>
      <c r="BR62" s="446">
        <v>42.08</v>
      </c>
      <c r="BS62" s="446">
        <v>5.54</v>
      </c>
      <c r="BT62" s="455">
        <v>41.39</v>
      </c>
      <c r="BU62" s="455">
        <v>5.45</v>
      </c>
      <c r="BV62" s="455">
        <v>42.08</v>
      </c>
      <c r="BW62" s="455">
        <v>5.54</v>
      </c>
      <c r="BX62" s="110"/>
      <c r="BY62" s="456" t="s">
        <v>1294</v>
      </c>
      <c r="BZ62" s="457"/>
      <c r="CA62" s="447">
        <v>250.13</v>
      </c>
      <c r="CB62" s="448">
        <v>910.1308196721</v>
      </c>
      <c r="CC62" s="604"/>
      <c r="CD62" s="110"/>
      <c r="CE62" s="333"/>
      <c r="CF62" s="110"/>
      <c r="CG62" s="333"/>
      <c r="CH62" s="110"/>
      <c r="CI62" s="110"/>
      <c r="CJ62" s="110"/>
      <c r="CK62" s="458" t="s">
        <v>1358</v>
      </c>
      <c r="CL62" s="459" t="s">
        <v>1335</v>
      </c>
      <c r="CM62" s="459" t="s">
        <v>1297</v>
      </c>
      <c r="CN62" s="460" t="s">
        <v>1359</v>
      </c>
      <c r="CO62" s="460" t="s">
        <v>1360</v>
      </c>
      <c r="CP62" s="458" t="s">
        <v>1361</v>
      </c>
      <c r="CQ62" s="459" t="s">
        <v>1335</v>
      </c>
      <c r="CR62" s="459" t="s">
        <v>1297</v>
      </c>
      <c r="CS62" s="460" t="s">
        <v>1362</v>
      </c>
      <c r="CT62" s="460" t="s">
        <v>1363</v>
      </c>
      <c r="CU62" s="92"/>
      <c r="CV62" s="92"/>
      <c r="CW62" s="92"/>
      <c r="CX62" s="92"/>
      <c r="CY62" s="92"/>
      <c r="CZ62" s="92"/>
      <c r="DA62" s="461"/>
    </row>
    <row customHeight="1" ht="12.75">
      <c r="C63" s="165"/>
      <c r="D63" s="704"/>
      <c r="E63" s="705"/>
      <c r="L63" s="186"/>
      <c r="M63" s="187"/>
      <c r="N63" s="188"/>
      <c r="O63" s="189" t="s">
        <v>1370</v>
      </c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72"/>
      <c r="BU63" s="172"/>
      <c r="BV63" s="172"/>
      <c r="BW63" s="172"/>
      <c r="BX63" s="172"/>
      <c r="BY63" s="184"/>
      <c r="BZ63" s="184"/>
      <c r="CA63" s="184"/>
      <c r="CB63" s="184"/>
      <c r="CC63" s="172"/>
      <c r="CD63" s="172"/>
      <c r="CE63" s="172"/>
      <c r="CF63" s="172"/>
      <c r="CG63" s="172"/>
      <c r="CH63" s="172"/>
      <c r="CI63" s="172"/>
      <c r="CJ63" s="172"/>
      <c r="CK63" s="184"/>
      <c r="CL63" s="184"/>
      <c r="CM63" s="184"/>
      <c r="CN63" s="184"/>
      <c r="CO63" s="184"/>
      <c r="CP63" s="184"/>
      <c r="CQ63" s="184"/>
      <c r="CR63" s="184"/>
      <c r="CS63" s="184"/>
      <c r="CT63" s="185"/>
      <c r="CU63" s="172"/>
      <c r="CV63" s="172"/>
      <c r="CW63" s="172"/>
      <c r="CX63" s="172"/>
      <c r="CY63" s="172"/>
      <c r="CZ63" s="172"/>
      <c r="DA63" s="169"/>
    </row>
    <row customHeight="1" ht="12">
      <c r="D64" s="190"/>
      <c r="E64" s="542"/>
      <c r="L64" s="192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4"/>
      <c r="BQ64" s="194"/>
      <c r="BR64" s="194"/>
      <c r="BS64" s="194"/>
      <c r="BT64" s="172"/>
      <c r="BU64" s="172"/>
      <c r="BV64" s="172"/>
      <c r="BW64" s="172"/>
      <c r="BX64" s="172"/>
      <c r="BY64" s="194"/>
      <c r="BZ64" s="194"/>
      <c r="CA64" s="194"/>
      <c r="CB64" s="194"/>
      <c r="CC64" s="172"/>
      <c r="CD64" s="172"/>
      <c r="CE64" s="172"/>
      <c r="CF64" s="172"/>
      <c r="CG64" s="172"/>
      <c r="CH64" s="172"/>
      <c r="CI64" s="172"/>
      <c r="CJ64" s="172"/>
      <c r="CK64" s="193"/>
      <c r="CL64" s="193"/>
      <c r="CM64" s="193"/>
      <c r="CN64" s="193"/>
      <c r="CO64" s="193"/>
      <c r="CP64" s="193"/>
      <c r="CQ64" s="193"/>
      <c r="CR64" s="193"/>
      <c r="CS64" s="193"/>
      <c r="CT64" s="195"/>
      <c r="CU64" s="172"/>
      <c r="CV64" s="172"/>
      <c r="CW64" s="172"/>
      <c r="CX64" s="172"/>
      <c r="CY64" s="172"/>
      <c r="CZ64" s="172"/>
      <c r="DA64" s="169"/>
    </row>
    <row customHeight="1" ht="12">
      <c r="C65" s="165"/>
      <c r="D65" s="671" t="s">
        <v>189</v>
      </c>
      <c r="E65" s="605" t="s">
        <v>189</v>
      </c>
      <c r="L65" s="174"/>
      <c r="M65" s="175"/>
      <c r="N65" s="176" t="s">
        <v>1156</v>
      </c>
      <c r="O65" s="709" t="s">
        <v>189</v>
      </c>
      <c r="P65" s="710"/>
      <c r="Q65" s="710"/>
      <c r="R65" s="710"/>
      <c r="S65" s="710"/>
      <c r="T65" s="710"/>
      <c r="U65" s="710"/>
      <c r="V65" s="710"/>
      <c r="W65" s="710"/>
      <c r="X65" s="710"/>
      <c r="Y65" s="710"/>
      <c r="Z65" s="710"/>
      <c r="AA65" s="710"/>
      <c r="AB65" s="710"/>
      <c r="AC65" s="710"/>
      <c r="AD65" s="710"/>
      <c r="AE65" s="710"/>
      <c r="AF65" s="710"/>
      <c r="AG65" s="710"/>
      <c r="AH65" s="710"/>
      <c r="AI65" s="710"/>
      <c r="AJ65" s="710"/>
      <c r="AK65" s="710"/>
      <c r="AL65" s="710"/>
      <c r="AM65" s="710"/>
      <c r="AN65" s="710"/>
      <c r="AO65" s="710"/>
      <c r="AP65" s="710"/>
      <c r="AQ65" s="710"/>
      <c r="AR65" s="710"/>
      <c r="AS65" s="710"/>
      <c r="AT65" s="710"/>
      <c r="AU65" s="710"/>
      <c r="AV65" s="710"/>
      <c r="AW65" s="710"/>
      <c r="AX65" s="710"/>
      <c r="AY65" s="710"/>
      <c r="AZ65" s="710"/>
      <c r="BA65" s="710"/>
      <c r="BB65" s="710"/>
      <c r="BC65" s="710"/>
      <c r="BD65" s="710"/>
      <c r="BE65" s="710"/>
      <c r="BF65" s="710"/>
      <c r="BG65" s="710"/>
      <c r="BH65" s="710"/>
      <c r="BI65" s="710"/>
      <c r="BJ65" s="710"/>
      <c r="BK65" s="710"/>
      <c r="BL65" s="710"/>
      <c r="BM65" s="710"/>
      <c r="BN65" s="710"/>
      <c r="BO65" s="710"/>
      <c r="BP65" s="710"/>
      <c r="BQ65" s="710"/>
      <c r="BR65" s="710"/>
      <c r="BS65" s="711"/>
      <c r="BT65" s="172"/>
      <c r="BU65" s="172"/>
      <c r="BV65" s="172"/>
      <c r="BW65" s="172"/>
      <c r="BX65" s="172"/>
      <c r="BY65" s="177"/>
      <c r="BZ65" s="177"/>
      <c r="CA65" s="177"/>
      <c r="CB65" s="177"/>
      <c r="CC65" s="172"/>
      <c r="CD65" s="172"/>
      <c r="CE65" s="172"/>
      <c r="CF65" s="172"/>
      <c r="CG65" s="172"/>
      <c r="CH65" s="172"/>
      <c r="CI65" s="172"/>
      <c r="CJ65" s="172"/>
      <c r="CK65" s="178"/>
      <c r="CL65" s="178"/>
      <c r="CM65" s="178"/>
      <c r="CN65" s="178"/>
      <c r="CO65" s="178"/>
      <c r="CP65" s="178"/>
      <c r="CQ65" s="178"/>
      <c r="CR65" s="178"/>
      <c r="CS65" s="178"/>
      <c r="CT65" s="179"/>
      <c r="CU65" s="172"/>
      <c r="CV65" s="172"/>
      <c r="CW65" s="172"/>
      <c r="CX65" s="172"/>
      <c r="CY65" s="172"/>
      <c r="CZ65" s="172"/>
      <c r="DA65" s="169"/>
    </row>
    <row customHeight="1" ht="10.5" hidden="1">
      <c r="C66" s="165"/>
      <c r="D66" s="672"/>
      <c r="E66" s="673"/>
      <c r="K66" s="180"/>
      <c r="L66" s="181"/>
      <c r="M66" s="182"/>
      <c r="N66" s="183" t="s">
        <v>1371</v>
      </c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72"/>
      <c r="BU66" s="172"/>
      <c r="BV66" s="172"/>
      <c r="BW66" s="172"/>
      <c r="BX66" s="172"/>
      <c r="BY66" s="184"/>
      <c r="BZ66" s="184"/>
      <c r="CA66" s="184"/>
      <c r="CB66" s="184"/>
      <c r="CC66" s="172"/>
      <c r="CD66" s="172"/>
      <c r="CE66" s="172"/>
      <c r="CF66" s="172"/>
      <c r="CG66" s="172"/>
      <c r="CH66" s="172"/>
      <c r="CI66" s="172"/>
      <c r="CJ66" s="172"/>
      <c r="CK66" s="184"/>
      <c r="CL66" s="184"/>
      <c r="CM66" s="184"/>
      <c r="CN66" s="184"/>
      <c r="CO66" s="184"/>
      <c r="CP66" s="184"/>
      <c r="CQ66" s="184"/>
      <c r="CR66" s="184"/>
      <c r="CS66" s="184"/>
      <c r="CT66" s="185"/>
      <c r="CU66" s="172"/>
      <c r="CV66" s="172"/>
      <c r="CW66" s="172"/>
      <c r="CX66" s="172"/>
      <c r="CY66" s="172"/>
      <c r="CZ66" s="172"/>
      <c r="DA66" s="169"/>
    </row>
    <row customHeight="1" ht="12">
      <c r="A67" s="326" t="s">
        <v>1372</v>
      </c>
      <c r="B67" s="993"/>
      <c r="C67" s="321"/>
      <c r="D67" s="719"/>
      <c r="E67" s="721"/>
      <c r="F67" s="993"/>
      <c r="G67" s="993"/>
      <c r="H67" s="993"/>
      <c r="I67" s="993"/>
      <c r="J67" s="993"/>
      <c r="K67" s="993"/>
      <c r="L67" s="449"/>
      <c r="M67" s="500" t="s">
        <v>1281</v>
      </c>
      <c r="N67" s="770" t="s">
        <v>1372</v>
      </c>
      <c r="O67" s="630" t="s">
        <v>1282</v>
      </c>
      <c r="P67" s="452"/>
      <c r="Q67" s="453" t="s">
        <v>1283</v>
      </c>
      <c r="R67" s="453" t="s">
        <v>1284</v>
      </c>
      <c r="S67" s="630" t="s">
        <v>34</v>
      </c>
      <c r="T67" s="630"/>
      <c r="U67" s="630" t="s">
        <v>1373</v>
      </c>
      <c r="V67" s="630" t="s">
        <v>1374</v>
      </c>
      <c r="W67" s="452"/>
      <c r="X67" s="452"/>
      <c r="Y67" s="450" t="s">
        <v>1366</v>
      </c>
      <c r="Z67" s="798"/>
      <c r="AA67" s="798"/>
      <c r="AB67" s="798"/>
      <c r="AC67" s="452"/>
      <c r="AD67" s="452"/>
      <c r="AE67" s="452"/>
      <c r="AF67" s="798"/>
      <c r="AG67" s="445" t="s">
        <v>1289</v>
      </c>
      <c r="AH67" s="798"/>
      <c r="AI67" s="630" t="s">
        <v>1282</v>
      </c>
      <c r="AJ67" s="452"/>
      <c r="AK67" s="453" t="s">
        <v>1283</v>
      </c>
      <c r="AL67" s="453" t="s">
        <v>1284</v>
      </c>
      <c r="AM67" s="630" t="s">
        <v>34</v>
      </c>
      <c r="AN67" s="630"/>
      <c r="AO67" s="630" t="s">
        <v>1373</v>
      </c>
      <c r="AP67" s="630" t="s">
        <v>1374</v>
      </c>
      <c r="AQ67" s="452"/>
      <c r="AR67" s="452"/>
      <c r="AS67" s="450" t="s">
        <v>1366</v>
      </c>
      <c r="AT67" s="798"/>
      <c r="AU67" s="798"/>
      <c r="AV67" s="798"/>
      <c r="AW67" s="452"/>
      <c r="AX67" s="452"/>
      <c r="AY67" s="452"/>
      <c r="AZ67" s="798"/>
      <c r="BA67" s="445" t="s">
        <v>1289</v>
      </c>
      <c r="BB67" s="798"/>
      <c r="BC67" s="329" t="s">
        <v>1292</v>
      </c>
      <c r="BD67" s="330" t="str">
        <f>BE67&amp;"::"&amp;N67</f>
        <v>ACTI::8.1</v>
      </c>
      <c r="BE67" s="799" t="s">
        <v>1293</v>
      </c>
      <c r="BF67" s="798"/>
      <c r="BG67" s="798"/>
      <c r="BH67" s="798"/>
      <c r="BI67" s="798"/>
      <c r="BJ67" s="798"/>
      <c r="BK67" s="798"/>
      <c r="BL67" s="798"/>
      <c r="BM67" s="798"/>
      <c r="BN67" s="426"/>
      <c r="BO67" s="426"/>
      <c r="BP67" s="446">
        <v>15441.36</v>
      </c>
      <c r="BQ67" s="446">
        <v>711.28</v>
      </c>
      <c r="BR67" s="446">
        <v>15698.72</v>
      </c>
      <c r="BS67" s="446">
        <v>723.13</v>
      </c>
      <c r="BT67" s="455">
        <v>15441.36</v>
      </c>
      <c r="BU67" s="455">
        <v>711.28</v>
      </c>
      <c r="BV67" s="455">
        <v>15698.72</v>
      </c>
      <c r="BW67" s="455">
        <v>723.13</v>
      </c>
      <c r="BX67" s="110"/>
      <c r="BY67" s="456" t="s">
        <v>1294</v>
      </c>
      <c r="BZ67" s="457"/>
      <c r="CA67" s="447">
        <f>(BR67-BS67)/1.22*'СРЕД 2'!CT87/1000</f>
        <v>701.274964750016</v>
      </c>
      <c r="CB67" s="448">
        <v>2843.7661548604</v>
      </c>
      <c r="CC67" s="604"/>
      <c r="CD67" s="110"/>
      <c r="CE67" s="333"/>
      <c r="CF67" s="110"/>
      <c r="CG67" s="333"/>
      <c r="CH67" s="110"/>
      <c r="CI67" s="110"/>
      <c r="CJ67" s="110"/>
      <c r="CK67" s="458" t="s">
        <v>1375</v>
      </c>
      <c r="CL67" s="459" t="s">
        <v>1376</v>
      </c>
      <c r="CM67" s="459" t="s">
        <v>1297</v>
      </c>
      <c r="CN67" s="460" t="s">
        <v>1377</v>
      </c>
      <c r="CO67" s="460" t="s">
        <v>1378</v>
      </c>
      <c r="CP67" s="458" t="s">
        <v>1379</v>
      </c>
      <c r="CQ67" s="459" t="s">
        <v>1376</v>
      </c>
      <c r="CR67" s="459" t="s">
        <v>1297</v>
      </c>
      <c r="CS67" s="460" t="s">
        <v>1380</v>
      </c>
      <c r="CT67" s="460" t="s">
        <v>1381</v>
      </c>
      <c r="CU67" s="92"/>
      <c r="CV67" s="92"/>
      <c r="CW67" s="92"/>
      <c r="CX67" s="92"/>
      <c r="CY67" s="92"/>
      <c r="CZ67" s="92"/>
      <c r="DA67" s="461"/>
    </row>
    <row customHeight="1" ht="12.75">
      <c r="C68" s="165"/>
      <c r="D68" s="704"/>
      <c r="E68" s="705"/>
      <c r="L68" s="186"/>
      <c r="M68" s="187"/>
      <c r="N68" s="188"/>
      <c r="O68" s="189" t="s">
        <v>1382</v>
      </c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72"/>
      <c r="BU68" s="172"/>
      <c r="BV68" s="172"/>
      <c r="BW68" s="172"/>
      <c r="BX68" s="172"/>
      <c r="BY68" s="184"/>
      <c r="BZ68" s="184"/>
      <c r="CA68" s="184"/>
      <c r="CB68" s="184"/>
      <c r="CC68" s="172"/>
      <c r="CD68" s="172"/>
      <c r="CE68" s="172"/>
      <c r="CF68" s="172"/>
      <c r="CG68" s="172"/>
      <c r="CH68" s="172"/>
      <c r="CI68" s="172"/>
      <c r="CJ68" s="172"/>
      <c r="CK68" s="184"/>
      <c r="CL68" s="184"/>
      <c r="CM68" s="184"/>
      <c r="CN68" s="184"/>
      <c r="CO68" s="184"/>
      <c r="CP68" s="184"/>
      <c r="CQ68" s="184"/>
      <c r="CR68" s="184"/>
      <c r="CS68" s="184"/>
      <c r="CT68" s="185"/>
      <c r="CU68" s="172"/>
      <c r="CV68" s="172"/>
      <c r="CW68" s="172"/>
      <c r="CX68" s="172"/>
      <c r="CY68" s="172"/>
      <c r="CZ68" s="172"/>
      <c r="DA68" s="169"/>
    </row>
    <row customHeight="1" ht="12">
      <c r="C69" s="161"/>
      <c r="L69" s="206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07"/>
      <c r="BN69" s="207"/>
      <c r="BO69" s="207"/>
      <c r="BP69" s="208"/>
      <c r="BQ69" s="208"/>
      <c r="BR69" s="208"/>
      <c r="BS69" s="208"/>
      <c r="BT69" s="209"/>
      <c r="BU69" s="209"/>
      <c r="BV69" s="209"/>
      <c r="BW69" s="209"/>
      <c r="BX69" s="209"/>
      <c r="BY69" s="207"/>
      <c r="BZ69" s="207"/>
      <c r="CA69" s="207"/>
      <c r="CB69" s="207"/>
      <c r="CC69" s="209"/>
      <c r="CD69" s="209"/>
      <c r="CE69" s="209"/>
      <c r="CF69" s="209"/>
      <c r="CG69" s="209"/>
      <c r="CH69" s="209"/>
      <c r="CI69" s="209"/>
      <c r="CJ69" s="209"/>
      <c r="CK69" s="207"/>
      <c r="CL69" s="207"/>
      <c r="CM69" s="207"/>
      <c r="CN69" s="207"/>
      <c r="CO69" s="207"/>
      <c r="CP69" s="207"/>
      <c r="CQ69" s="207"/>
      <c r="CR69" s="207"/>
      <c r="CS69" s="207"/>
      <c r="CT69" s="210"/>
      <c r="CU69" s="209"/>
      <c r="CV69" s="209"/>
      <c r="CW69" s="209"/>
      <c r="CX69" s="209"/>
      <c r="CY69" s="209"/>
      <c r="CZ69" s="209"/>
      <c r="DA69" s="211"/>
    </row>
    <row customHeight="1" ht="11.25">
      <c r="C70" s="13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N70" s="157"/>
      <c r="BO70" s="157"/>
      <c r="BP70" s="157"/>
      <c r="BQ70" s="157"/>
      <c r="BR70" s="546"/>
      <c r="BS70" s="546"/>
      <c r="BT70" s="546"/>
      <c r="BU70" s="546"/>
      <c r="BV70" s="546"/>
      <c r="BW70" s="546"/>
      <c r="BX70" s="546"/>
      <c r="BY70" s="546"/>
      <c r="BZ70" s="546"/>
      <c r="CA70" s="546"/>
      <c r="CB70" s="546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</row>
  </sheetData>
  <sheetProtection formatColumns="0" formatRows="0" sort="0" autoFilter="0" insertRows="0" deleteRows="0" deleteColumns="0"/>
  <mergeCells count="147">
    <mergeCell ref="D58:D63"/>
    <mergeCell ref="E58:E63"/>
    <mergeCell ref="O58:BS58"/>
    <mergeCell ref="D65:D68"/>
    <mergeCell ref="E65:E68"/>
    <mergeCell ref="O65:BS65"/>
    <mergeCell ref="D49:D56"/>
    <mergeCell ref="O49:BS49"/>
    <mergeCell ref="E51:E53"/>
    <mergeCell ref="O51:BS51"/>
    <mergeCell ref="E54:E56"/>
    <mergeCell ref="O54:BS54"/>
    <mergeCell ref="D35:D37"/>
    <mergeCell ref="E35:E37"/>
    <mergeCell ref="O35:BS35"/>
    <mergeCell ref="D39:D47"/>
    <mergeCell ref="O39:BS39"/>
    <mergeCell ref="E41:E44"/>
    <mergeCell ref="O41:BS41"/>
    <mergeCell ref="E45:E47"/>
    <mergeCell ref="O45:BS45"/>
    <mergeCell ref="D23:D33"/>
    <mergeCell ref="O23:BS23"/>
    <mergeCell ref="E25:E27"/>
    <mergeCell ref="O25:BS25"/>
    <mergeCell ref="E28:E30"/>
    <mergeCell ref="O28:BS28"/>
    <mergeCell ref="E31:E33"/>
    <mergeCell ref="O31:BS31"/>
    <mergeCell ref="CB8:CB10"/>
    <mergeCell ref="D14:D17"/>
    <mergeCell ref="E14:E17"/>
    <mergeCell ref="O14:BS14"/>
    <mergeCell ref="D19:D21"/>
    <mergeCell ref="E19:E21"/>
    <mergeCell ref="O19:BS19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dataValidations count="6">
    <dataValidation type="list" allowBlank="1" showInputMessage="1" showErrorMessage="1" promptTitle="Внимание" prompt="Пожалуйста, выберите значение из списка" sqref="BY1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4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0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7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402C0558-8318-59A8-3FE4-E90EB1F45B74}" mc:Ignorable="x14ac xr xr2 xr3">
  <sheetPr>
    <tabColor rgb="FFFFCC99"/>
  </sheetPr>
  <dimension ref="A1:AG61"/>
  <sheetViews>
    <sheetView topLeftCell="A1" showGridLines="0" zoomScale="80" workbookViewId="0">
      <selection activeCell="A1" sqref="A1"/>
    </sheetView>
  </sheetViews>
  <sheetFormatPr customHeight="1" defaultRowHeight="12.75"/>
  <cols>
    <col min="1" max="1" style="504" width="9.140625"/>
  </cols>
  <sheetData>
    <row r="2" customHeight="1" ht="12.75">
      <c r="B2" s="0" t="s">
        <v>313</v>
      </c>
      <c r="C2" s="0" t="s">
        <v>321</v>
      </c>
      <c r="D2" s="0" t="s">
        <v>269</v>
      </c>
      <c r="E2" s="0" t="s">
        <v>335</v>
      </c>
      <c r="F2" s="0" t="s">
        <v>343</v>
      </c>
      <c r="G2" s="0" t="s">
        <v>366</v>
      </c>
      <c r="H2" s="0" t="s">
        <v>353</v>
      </c>
      <c r="I2" s="0" t="s">
        <v>368</v>
      </c>
      <c r="J2" s="0" t="s">
        <v>411</v>
      </c>
      <c r="K2" s="0" t="s">
        <v>382</v>
      </c>
      <c r="L2" s="0" t="s">
        <v>397</v>
      </c>
      <c r="M2" s="0" t="s">
        <v>452</v>
      </c>
      <c r="N2" s="0" t="s">
        <v>466</v>
      </c>
      <c r="O2" s="0" t="s">
        <v>413</v>
      </c>
      <c r="P2" s="0" t="s">
        <v>428</v>
      </c>
      <c r="Q2" s="0" t="s">
        <v>440</v>
      </c>
      <c r="R2" s="0" t="s">
        <v>454</v>
      </c>
      <c r="S2" s="0" t="s">
        <v>468</v>
      </c>
      <c r="T2" s="0" t="s">
        <v>481</v>
      </c>
      <c r="U2" s="0" t="s">
        <v>555</v>
      </c>
      <c r="V2" s="0" t="s">
        <v>567</v>
      </c>
      <c r="W2" s="0" t="s">
        <v>578</v>
      </c>
      <c r="X2" s="0" t="s">
        <v>589</v>
      </c>
      <c r="Y2" s="0" t="s">
        <v>599</v>
      </c>
      <c r="Z2" s="0" t="s">
        <v>609</v>
      </c>
      <c r="AA2" s="0" t="s">
        <v>619</v>
      </c>
      <c r="AB2" s="0" t="s">
        <v>628</v>
      </c>
      <c r="AC2" s="0" t="s">
        <v>2311</v>
      </c>
      <c r="AD2" s="0" t="s">
        <v>2338</v>
      </c>
      <c r="AE2" s="0" t="s">
        <v>2339</v>
      </c>
    </row>
    <row customHeight="1" ht="12.75">
      <c r="C3" s="0" t="s">
        <v>1067</v>
      </c>
      <c r="D3" s="0" t="s">
        <v>304</v>
      </c>
      <c r="E3" s="0" t="s">
        <v>1132</v>
      </c>
      <c r="F3" s="0" t="s">
        <v>1318</v>
      </c>
      <c r="I3" s="0" t="s">
        <v>34</v>
      </c>
      <c r="K3" s="0" t="s">
        <v>2347</v>
      </c>
      <c r="L3" s="0" t="s">
        <v>2347</v>
      </c>
      <c r="M3" s="0">
        <v>10</v>
      </c>
      <c r="N3" s="0">
        <v>10</v>
      </c>
      <c r="O3" s="0">
        <v>93.6</v>
      </c>
      <c r="P3" s="0">
        <v>47</v>
      </c>
      <c r="Q3" s="0">
        <v>4</v>
      </c>
      <c r="R3" s="0">
        <v>4</v>
      </c>
      <c r="U3" s="0">
        <v>93.6</v>
      </c>
      <c r="V3" s="0">
        <v>47</v>
      </c>
      <c r="W3" s="0">
        <v>4</v>
      </c>
      <c r="X3" s="0">
        <v>4</v>
      </c>
      <c r="AC3" s="0" t="s">
        <v>1326</v>
      </c>
      <c r="AD3" s="0">
        <v>1</v>
      </c>
      <c r="AE3" s="0">
        <v>1</v>
      </c>
    </row>
    <row customHeight="1" ht="12.75">
      <c r="C4" s="0" t="s">
        <v>1067</v>
      </c>
      <c r="D4" s="0" t="s">
        <v>304</v>
      </c>
      <c r="E4" s="0" t="s">
        <v>1132</v>
      </c>
      <c r="F4" s="0" t="s">
        <v>1318</v>
      </c>
      <c r="I4" s="0" t="s">
        <v>34</v>
      </c>
      <c r="K4" s="0" t="s">
        <v>2321</v>
      </c>
      <c r="L4" s="0" t="s">
        <v>2321</v>
      </c>
      <c r="S4" s="0">
        <v>158.998</v>
      </c>
      <c r="T4" s="0">
        <v>177.415</v>
      </c>
      <c r="Y4" s="0">
        <v>890.3888</v>
      </c>
      <c r="Z4" s="0">
        <v>885.6801</v>
      </c>
      <c r="AC4" s="0" t="s">
        <v>1359</v>
      </c>
      <c r="AD4" s="0">
        <v>1</v>
      </c>
      <c r="AE4" s="0">
        <v>1</v>
      </c>
    </row>
    <row customHeight="1" ht="12.75">
      <c r="C5" s="0" t="s">
        <v>1067</v>
      </c>
      <c r="D5" s="0" t="s">
        <v>304</v>
      </c>
      <c r="E5" s="0" t="s">
        <v>1151</v>
      </c>
      <c r="F5" s="0" t="s">
        <v>1318</v>
      </c>
      <c r="I5" s="0" t="s">
        <v>34</v>
      </c>
      <c r="K5" s="0" t="s">
        <v>2347</v>
      </c>
      <c r="L5" s="0" t="s">
        <v>2347</v>
      </c>
      <c r="M5" s="0">
        <v>10</v>
      </c>
      <c r="N5" s="0">
        <v>10</v>
      </c>
      <c r="O5" s="0">
        <v>257.1</v>
      </c>
      <c r="P5" s="0">
        <v>257.1</v>
      </c>
      <c r="Q5" s="0">
        <v>5</v>
      </c>
      <c r="R5" s="0">
        <v>5</v>
      </c>
      <c r="U5" s="0">
        <v>257.1</v>
      </c>
      <c r="V5" s="0">
        <v>257.1</v>
      </c>
      <c r="W5" s="0">
        <v>5</v>
      </c>
      <c r="X5" s="0">
        <v>5</v>
      </c>
      <c r="AC5" s="0" t="s">
        <v>1380</v>
      </c>
      <c r="AD5" s="0">
        <v>1</v>
      </c>
      <c r="AE5" s="0">
        <v>1</v>
      </c>
    </row>
    <row customHeight="1" ht="12.75">
      <c r="C6" s="0" t="s">
        <v>1067</v>
      </c>
      <c r="D6" s="0" t="s">
        <v>304</v>
      </c>
      <c r="E6" s="0" t="s">
        <v>1150</v>
      </c>
      <c r="F6" s="0" t="s">
        <v>1318</v>
      </c>
      <c r="I6" s="0" t="s">
        <v>34</v>
      </c>
      <c r="K6" s="0" t="s">
        <v>2321</v>
      </c>
      <c r="L6" s="0" t="s">
        <v>2321</v>
      </c>
      <c r="S6" s="0">
        <v>14.928</v>
      </c>
      <c r="T6" s="0">
        <v>19.09</v>
      </c>
      <c r="Y6" s="0">
        <v>37.91592</v>
      </c>
      <c r="Z6" s="0">
        <v>91.8414</v>
      </c>
      <c r="AC6" s="0" t="s">
        <v>2124</v>
      </c>
      <c r="AD6" s="0">
        <v>1</v>
      </c>
      <c r="AE6" s="0">
        <v>1</v>
      </c>
    </row>
    <row customHeight="1" ht="12.75">
      <c r="C7" s="0" t="s">
        <v>1067</v>
      </c>
      <c r="D7" s="0" t="s">
        <v>304</v>
      </c>
      <c r="E7" s="0" t="s">
        <v>1151</v>
      </c>
      <c r="F7" s="0" t="s">
        <v>1318</v>
      </c>
      <c r="I7" s="0" t="s">
        <v>34</v>
      </c>
      <c r="K7" s="0" t="s">
        <v>2321</v>
      </c>
      <c r="L7" s="0" t="s">
        <v>2321</v>
      </c>
      <c r="S7" s="0">
        <v>7.717</v>
      </c>
      <c r="T7" s="0">
        <v>5.355</v>
      </c>
      <c r="Y7" s="0">
        <v>43.2152</v>
      </c>
      <c r="Z7" s="0">
        <v>34.9502</v>
      </c>
      <c r="AC7" s="0" t="s">
        <v>1670</v>
      </c>
      <c r="AD7" s="0">
        <v>1</v>
      </c>
      <c r="AE7" s="0">
        <v>1</v>
      </c>
    </row>
    <row customHeight="1" ht="12.75">
      <c r="C8" s="0" t="s">
        <v>1067</v>
      </c>
      <c r="D8" s="0" t="s">
        <v>304</v>
      </c>
      <c r="E8" s="0" t="s">
        <v>1152</v>
      </c>
      <c r="F8" s="0" t="s">
        <v>1318</v>
      </c>
      <c r="H8" s="0" t="s">
        <v>34</v>
      </c>
      <c r="I8" s="0" t="s">
        <v>34</v>
      </c>
      <c r="K8" s="0" t="s">
        <v>2347</v>
      </c>
      <c r="L8" s="0" t="s">
        <v>2321</v>
      </c>
      <c r="T8" s="0">
        <v>2.76</v>
      </c>
      <c r="Z8" s="0">
        <v>28.63</v>
      </c>
      <c r="AC8" s="0" t="s">
        <v>1656</v>
      </c>
      <c r="AD8" s="0">
        <v>1</v>
      </c>
      <c r="AE8" s="0">
        <v>1</v>
      </c>
    </row>
    <row customHeight="1" ht="12.75">
      <c r="C9" s="0" t="s">
        <v>1067</v>
      </c>
      <c r="D9" s="0" t="s">
        <v>299</v>
      </c>
      <c r="E9" s="0" t="s">
        <v>1153</v>
      </c>
      <c r="F9" s="0" t="s">
        <v>1280</v>
      </c>
      <c r="I9" s="0" t="s">
        <v>34</v>
      </c>
      <c r="K9" s="0" t="s">
        <v>2347</v>
      </c>
      <c r="L9" s="0" t="s">
        <v>2347</v>
      </c>
      <c r="M9" s="0">
        <v>12</v>
      </c>
      <c r="N9" s="0">
        <v>12</v>
      </c>
      <c r="Q9" s="0">
        <v>732</v>
      </c>
      <c r="R9" s="0">
        <v>767</v>
      </c>
      <c r="W9" s="0">
        <v>732</v>
      </c>
      <c r="X9" s="0">
        <v>767</v>
      </c>
      <c r="AC9" s="0" t="s">
        <v>2335</v>
      </c>
      <c r="AD9" s="0">
        <v>4</v>
      </c>
      <c r="AE9" s="0">
        <v>1</v>
      </c>
    </row>
    <row customHeight="1" ht="12.75">
      <c r="C10" s="0" t="s">
        <v>1067</v>
      </c>
      <c r="D10" s="0" t="s">
        <v>305</v>
      </c>
      <c r="E10" s="0" t="s">
        <v>1154</v>
      </c>
      <c r="F10" s="0" t="s">
        <v>1331</v>
      </c>
      <c r="G10" s="0" t="s">
        <v>34</v>
      </c>
      <c r="I10" s="0" t="s">
        <v>34</v>
      </c>
      <c r="K10" s="0" t="s">
        <v>2321</v>
      </c>
      <c r="L10" s="0" t="s">
        <v>2321</v>
      </c>
      <c r="S10" s="0">
        <v>84180</v>
      </c>
      <c r="T10" s="0">
        <v>99490</v>
      </c>
      <c r="Y10" s="0">
        <v>1432537.2</v>
      </c>
      <c r="Z10" s="0">
        <v>1163886</v>
      </c>
      <c r="AC10" s="0" t="s">
        <v>1339</v>
      </c>
      <c r="AD10" s="0">
        <v>8</v>
      </c>
      <c r="AE10" s="0">
        <v>1</v>
      </c>
    </row>
    <row customHeight="1" ht="12.75">
      <c r="C11" s="0" t="s">
        <v>1067</v>
      </c>
      <c r="D11" s="0" t="s">
        <v>2040</v>
      </c>
      <c r="E11" s="0" t="s">
        <v>1155</v>
      </c>
      <c r="F11" s="0" t="s">
        <v>1355</v>
      </c>
      <c r="G11" s="0" t="s">
        <v>34</v>
      </c>
      <c r="I11" s="0" t="s">
        <v>34</v>
      </c>
      <c r="S11" s="0">
        <v>174.881</v>
      </c>
      <c r="T11" s="0">
        <v>151.2</v>
      </c>
      <c r="Y11" s="0">
        <v>1748.81</v>
      </c>
      <c r="Z11" s="0">
        <v>1512</v>
      </c>
      <c r="AA11" s="0">
        <v>1.0526</v>
      </c>
      <c r="AC11" s="0" t="s">
        <v>2348</v>
      </c>
      <c r="AD11" s="0">
        <v>12</v>
      </c>
      <c r="AE11" s="0">
        <v>1</v>
      </c>
    </row>
    <row customHeight="1" ht="12.75">
      <c r="C12" s="0" t="s">
        <v>1067</v>
      </c>
      <c r="D12" s="0" t="s">
        <v>2040</v>
      </c>
      <c r="E12" s="0" t="s">
        <v>1155</v>
      </c>
      <c r="F12" s="0" t="s">
        <v>1364</v>
      </c>
      <c r="I12" s="0" t="s">
        <v>34</v>
      </c>
      <c r="S12" s="0">
        <v>113.542</v>
      </c>
      <c r="T12" s="0">
        <v>98.6</v>
      </c>
      <c r="Y12" s="0">
        <v>1135.42</v>
      </c>
      <c r="Z12" s="0">
        <v>986</v>
      </c>
      <c r="AA12" s="0">
        <v>1</v>
      </c>
      <c r="AC12" s="0" t="s">
        <v>2349</v>
      </c>
      <c r="AD12" s="0">
        <v>12</v>
      </c>
      <c r="AE12" s="0">
        <v>1</v>
      </c>
    </row>
    <row customHeight="1" ht="12.75">
      <c r="C13" s="0" t="s">
        <v>1067</v>
      </c>
      <c r="D13" s="0" t="s">
        <v>2040</v>
      </c>
      <c r="E13" s="0" t="s">
        <v>1155</v>
      </c>
      <c r="F13" s="0" t="s">
        <v>1367</v>
      </c>
      <c r="I13" s="0" t="s">
        <v>34</v>
      </c>
      <c r="S13" s="0">
        <v>12000</v>
      </c>
      <c r="T13" s="0">
        <v>14700</v>
      </c>
      <c r="Y13" s="0">
        <v>120000</v>
      </c>
      <c r="Z13" s="0">
        <v>147000</v>
      </c>
      <c r="AA13" s="0">
        <v>0.001</v>
      </c>
      <c r="AC13" s="0" t="s">
        <v>2350</v>
      </c>
      <c r="AD13" s="0">
        <v>12</v>
      </c>
      <c r="AE13" s="0">
        <v>1</v>
      </c>
    </row>
    <row customHeight="1" ht="12.75">
      <c r="C14" s="0" t="s">
        <v>1067</v>
      </c>
      <c r="D14" s="0" t="s">
        <v>308</v>
      </c>
      <c r="E14" s="0" t="s">
        <v>1156</v>
      </c>
      <c r="F14" s="0" t="s">
        <v>1372</v>
      </c>
      <c r="G14" s="0" t="s">
        <v>34</v>
      </c>
      <c r="I14" s="0" t="s">
        <v>34</v>
      </c>
      <c r="K14" s="0" t="s">
        <v>2347</v>
      </c>
      <c r="L14" s="0" t="s">
        <v>2347</v>
      </c>
      <c r="M14" s="0">
        <v>12</v>
      </c>
      <c r="N14" s="0">
        <v>12</v>
      </c>
      <c r="Q14" s="0">
        <v>1240</v>
      </c>
      <c r="R14" s="0">
        <v>1267</v>
      </c>
      <c r="W14" s="0">
        <v>1240</v>
      </c>
      <c r="X14" s="0">
        <v>1267</v>
      </c>
      <c r="AA14" s="0">
        <v>1</v>
      </c>
      <c r="AC14" s="0" t="s">
        <v>2351</v>
      </c>
      <c r="AD14" s="0">
        <v>13</v>
      </c>
      <c r="AE14" s="0">
        <v>1</v>
      </c>
    </row>
    <row customHeight="1" ht="12.75">
      <c r="C15" s="0" t="s">
        <v>1077</v>
      </c>
      <c r="D15" s="0" t="s">
        <v>299</v>
      </c>
      <c r="E15" s="0" t="s">
        <v>1132</v>
      </c>
      <c r="F15" s="0" t="s">
        <v>1280</v>
      </c>
      <c r="I15" s="0" t="s">
        <v>34</v>
      </c>
      <c r="K15" s="0" t="s">
        <v>2347</v>
      </c>
      <c r="L15" s="0" t="s">
        <v>2347</v>
      </c>
      <c r="M15" s="0">
        <v>12</v>
      </c>
      <c r="N15" s="0">
        <v>12</v>
      </c>
      <c r="Q15" s="0">
        <v>250</v>
      </c>
      <c r="R15" s="0">
        <v>255</v>
      </c>
      <c r="W15" s="0">
        <v>250</v>
      </c>
      <c r="X15" s="0">
        <v>255</v>
      </c>
      <c r="AC15" s="0" t="s">
        <v>2335</v>
      </c>
      <c r="AD15" s="0">
        <v>4</v>
      </c>
      <c r="AE15" s="0">
        <v>1</v>
      </c>
    </row>
    <row customHeight="1" ht="12.75">
      <c r="C16" s="0" t="s">
        <v>1077</v>
      </c>
      <c r="D16" s="0" t="s">
        <v>305</v>
      </c>
      <c r="E16" s="0" t="s">
        <v>1150</v>
      </c>
      <c r="F16" s="0" t="s">
        <v>1331</v>
      </c>
      <c r="G16" s="0" t="s">
        <v>34</v>
      </c>
      <c r="I16" s="0" t="s">
        <v>34</v>
      </c>
      <c r="K16" s="0" t="s">
        <v>2321</v>
      </c>
      <c r="L16" s="0" t="s">
        <v>2321</v>
      </c>
      <c r="S16" s="0">
        <v>34909</v>
      </c>
      <c r="T16" s="0">
        <v>37916</v>
      </c>
      <c r="Y16" s="0">
        <v>416900</v>
      </c>
      <c r="Z16" s="0">
        <v>435378</v>
      </c>
      <c r="AC16" s="0" t="s">
        <v>1377</v>
      </c>
      <c r="AD16" s="0">
        <v>8</v>
      </c>
      <c r="AE16" s="0">
        <v>1</v>
      </c>
    </row>
    <row customHeight="1" ht="12.75">
      <c r="C17" s="0" t="s">
        <v>1077</v>
      </c>
      <c r="D17" s="0" t="s">
        <v>2040</v>
      </c>
      <c r="E17" s="0" t="s">
        <v>1151</v>
      </c>
      <c r="F17" s="0" t="s">
        <v>1355</v>
      </c>
      <c r="G17" s="0" t="s">
        <v>34</v>
      </c>
      <c r="I17" s="0" t="s">
        <v>34</v>
      </c>
      <c r="S17" s="0">
        <v>109.1</v>
      </c>
      <c r="T17" s="0">
        <v>39.6</v>
      </c>
      <c r="Y17" s="0">
        <v>1091</v>
      </c>
      <c r="Z17" s="0">
        <v>396</v>
      </c>
      <c r="AA17" s="0">
        <v>1.0526</v>
      </c>
      <c r="AC17" s="0" t="s">
        <v>2352</v>
      </c>
      <c r="AD17" s="0">
        <v>12</v>
      </c>
      <c r="AE17" s="0">
        <v>1</v>
      </c>
    </row>
    <row customHeight="1" ht="12.75">
      <c r="C18" s="0" t="s">
        <v>1077</v>
      </c>
      <c r="D18" s="0" t="s">
        <v>2040</v>
      </c>
      <c r="E18" s="0" t="s">
        <v>1151</v>
      </c>
      <c r="F18" s="0" t="s">
        <v>1364</v>
      </c>
      <c r="I18" s="0" t="s">
        <v>34</v>
      </c>
      <c r="S18" s="0">
        <v>9</v>
      </c>
      <c r="T18" s="0">
        <v>6</v>
      </c>
      <c r="Y18" s="0">
        <v>90</v>
      </c>
      <c r="Z18" s="0">
        <v>60</v>
      </c>
      <c r="AA18" s="0">
        <v>1</v>
      </c>
      <c r="AC18" s="0" t="s">
        <v>2353</v>
      </c>
      <c r="AD18" s="0">
        <v>12</v>
      </c>
      <c r="AE18" s="0">
        <v>1</v>
      </c>
    </row>
    <row customHeight="1" ht="12.75">
      <c r="C19" s="0" t="s">
        <v>1077</v>
      </c>
      <c r="D19" s="0" t="s">
        <v>2040</v>
      </c>
      <c r="E19" s="0" t="s">
        <v>1151</v>
      </c>
      <c r="F19" s="0" t="s">
        <v>1367</v>
      </c>
      <c r="I19" s="0" t="s">
        <v>34</v>
      </c>
      <c r="S19" s="0">
        <v>7392</v>
      </c>
      <c r="T19" s="0">
        <v>3528</v>
      </c>
      <c r="Y19" s="0">
        <v>73920</v>
      </c>
      <c r="Z19" s="0">
        <v>35280</v>
      </c>
      <c r="AA19" s="0">
        <v>0.001</v>
      </c>
      <c r="AC19" s="0" t="s">
        <v>2354</v>
      </c>
      <c r="AD19" s="0">
        <v>12</v>
      </c>
      <c r="AE19" s="0">
        <v>1</v>
      </c>
    </row>
    <row customHeight="1" ht="12.75">
      <c r="C20" s="0" t="s">
        <v>1077</v>
      </c>
      <c r="D20" s="0" t="s">
        <v>2040</v>
      </c>
      <c r="E20" s="0" t="s">
        <v>1152</v>
      </c>
      <c r="F20" s="0" t="s">
        <v>1355</v>
      </c>
      <c r="H20" s="0" t="s">
        <v>34</v>
      </c>
      <c r="I20" s="0" t="s">
        <v>34</v>
      </c>
      <c r="T20" s="0">
        <v>57.7</v>
      </c>
      <c r="Z20" s="0">
        <v>577</v>
      </c>
      <c r="AA20" s="0">
        <v>1.0526</v>
      </c>
      <c r="AC20" s="0" t="s">
        <v>2355</v>
      </c>
      <c r="AD20" s="0">
        <v>12</v>
      </c>
      <c r="AE20" s="0">
        <v>1</v>
      </c>
    </row>
    <row customHeight="1" ht="12.75">
      <c r="C21" s="0" t="s">
        <v>1077</v>
      </c>
      <c r="D21" s="0" t="s">
        <v>2040</v>
      </c>
      <c r="E21" s="0" t="s">
        <v>1152</v>
      </c>
      <c r="F21" s="0" t="s">
        <v>1364</v>
      </c>
      <c r="H21" s="0" t="s">
        <v>34</v>
      </c>
      <c r="I21" s="0" t="s">
        <v>34</v>
      </c>
      <c r="T21" s="0">
        <v>3.25</v>
      </c>
      <c r="Z21" s="0">
        <v>32.5</v>
      </c>
      <c r="AA21" s="0">
        <v>1</v>
      </c>
      <c r="AC21" s="0" t="s">
        <v>2356</v>
      </c>
      <c r="AD21" s="0">
        <v>12</v>
      </c>
      <c r="AE21" s="0">
        <v>1</v>
      </c>
    </row>
    <row customHeight="1" ht="12.75">
      <c r="C22" s="0" t="s">
        <v>1077</v>
      </c>
      <c r="D22" s="0" t="s">
        <v>2040</v>
      </c>
      <c r="E22" s="0" t="s">
        <v>1152</v>
      </c>
      <c r="F22" s="0" t="s">
        <v>1367</v>
      </c>
      <c r="H22" s="0" t="s">
        <v>34</v>
      </c>
      <c r="I22" s="0" t="s">
        <v>34</v>
      </c>
      <c r="T22" s="0">
        <v>3724</v>
      </c>
      <c r="Z22" s="0">
        <v>37240</v>
      </c>
      <c r="AA22" s="0">
        <v>0.001</v>
      </c>
      <c r="AC22" s="0" t="s">
        <v>2357</v>
      </c>
      <c r="AD22" s="0">
        <v>12</v>
      </c>
      <c r="AE22" s="0">
        <v>1</v>
      </c>
    </row>
    <row customHeight="1" ht="12.75">
      <c r="C23" s="0" t="s">
        <v>1077</v>
      </c>
      <c r="D23" s="0" t="s">
        <v>308</v>
      </c>
      <c r="E23" s="0" t="s">
        <v>1153</v>
      </c>
      <c r="F23" s="0" t="s">
        <v>1372</v>
      </c>
      <c r="G23" s="0" t="s">
        <v>34</v>
      </c>
      <c r="I23" s="0" t="s">
        <v>34</v>
      </c>
      <c r="K23" s="0" t="s">
        <v>2347</v>
      </c>
      <c r="L23" s="0" t="s">
        <v>2347</v>
      </c>
      <c r="M23" s="0">
        <v>12</v>
      </c>
      <c r="N23" s="0">
        <v>12</v>
      </c>
      <c r="Q23" s="0">
        <v>597</v>
      </c>
      <c r="R23" s="0">
        <v>592</v>
      </c>
      <c r="W23" s="0">
        <v>597</v>
      </c>
      <c r="X23" s="0">
        <v>592</v>
      </c>
      <c r="AA23" s="0">
        <v>1</v>
      </c>
      <c r="AC23" s="0" t="s">
        <v>2358</v>
      </c>
      <c r="AD23" s="0">
        <v>13</v>
      </c>
      <c r="AE23" s="0">
        <v>1</v>
      </c>
    </row>
    <row customHeight="1" ht="12.75">
      <c r="C24" s="0" t="s">
        <v>1080</v>
      </c>
      <c r="D24" s="0" t="s">
        <v>299</v>
      </c>
      <c r="E24" s="0" t="s">
        <v>1132</v>
      </c>
      <c r="F24" s="0" t="s">
        <v>1280</v>
      </c>
      <c r="I24" s="0" t="s">
        <v>34</v>
      </c>
      <c r="K24" s="0" t="s">
        <v>2347</v>
      </c>
      <c r="L24" s="0" t="s">
        <v>2347</v>
      </c>
      <c r="M24" s="0">
        <v>12</v>
      </c>
      <c r="N24" s="0">
        <v>12</v>
      </c>
      <c r="Q24" s="0">
        <v>152</v>
      </c>
      <c r="R24" s="0">
        <v>158</v>
      </c>
      <c r="W24" s="0">
        <v>152</v>
      </c>
      <c r="X24" s="0">
        <v>158</v>
      </c>
      <c r="AC24" s="0" t="s">
        <v>2335</v>
      </c>
      <c r="AD24" s="0">
        <v>4</v>
      </c>
      <c r="AE24" s="0">
        <v>1</v>
      </c>
    </row>
    <row customHeight="1" ht="12.75">
      <c r="C25" s="0" t="s">
        <v>1080</v>
      </c>
      <c r="D25" s="0" t="s">
        <v>305</v>
      </c>
      <c r="E25" s="0" t="s">
        <v>1150</v>
      </c>
      <c r="F25" s="0" t="s">
        <v>1331</v>
      </c>
      <c r="G25" s="0" t="s">
        <v>34</v>
      </c>
      <c r="I25" s="0" t="s">
        <v>34</v>
      </c>
      <c r="K25" s="0" t="s">
        <v>2321</v>
      </c>
      <c r="L25" s="0" t="s">
        <v>2321</v>
      </c>
      <c r="S25" s="0">
        <v>39666</v>
      </c>
      <c r="T25" s="0">
        <v>47297</v>
      </c>
      <c r="Y25" s="0">
        <v>582864</v>
      </c>
      <c r="Z25" s="0">
        <v>540430</v>
      </c>
      <c r="AC25" s="0" t="s">
        <v>1377</v>
      </c>
      <c r="AD25" s="0">
        <v>8</v>
      </c>
      <c r="AE25" s="0">
        <v>1</v>
      </c>
    </row>
    <row customHeight="1" ht="12.75">
      <c r="C26" s="0" t="s">
        <v>1080</v>
      </c>
      <c r="D26" s="0" t="s">
        <v>2040</v>
      </c>
      <c r="E26" s="0" t="s">
        <v>1151</v>
      </c>
      <c r="F26" s="0" t="s">
        <v>1355</v>
      </c>
      <c r="G26" s="0" t="s">
        <v>34</v>
      </c>
      <c r="I26" s="0" t="s">
        <v>34</v>
      </c>
      <c r="S26" s="0">
        <v>28.44</v>
      </c>
      <c r="T26" s="0">
        <v>35.34</v>
      </c>
      <c r="Y26" s="0">
        <v>284.4</v>
      </c>
      <c r="Z26" s="0">
        <v>353.4</v>
      </c>
      <c r="AA26" s="0">
        <v>1.0526</v>
      </c>
      <c r="AC26" s="0" t="s">
        <v>2352</v>
      </c>
      <c r="AD26" s="0">
        <v>12</v>
      </c>
      <c r="AE26" s="0">
        <v>1</v>
      </c>
    </row>
    <row customHeight="1" ht="12.75">
      <c r="C27" s="0" t="s">
        <v>1080</v>
      </c>
      <c r="D27" s="0" t="s">
        <v>2040</v>
      </c>
      <c r="E27" s="0" t="s">
        <v>1151</v>
      </c>
      <c r="F27" s="0" t="s">
        <v>1364</v>
      </c>
      <c r="I27" s="0" t="s">
        <v>34</v>
      </c>
      <c r="S27" s="0">
        <v>21.25</v>
      </c>
      <c r="T27" s="0">
        <v>14.45</v>
      </c>
      <c r="Y27" s="0">
        <v>212.5</v>
      </c>
      <c r="Z27" s="0">
        <v>144.5</v>
      </c>
      <c r="AA27" s="0">
        <v>1</v>
      </c>
      <c r="AC27" s="0" t="s">
        <v>2353</v>
      </c>
      <c r="AD27" s="0">
        <v>12</v>
      </c>
      <c r="AE27" s="0">
        <v>1</v>
      </c>
    </row>
    <row customHeight="1" ht="12.75">
      <c r="C28" s="0" t="s">
        <v>1080</v>
      </c>
      <c r="D28" s="0" t="s">
        <v>2040</v>
      </c>
      <c r="E28" s="0" t="s">
        <v>1151</v>
      </c>
      <c r="F28" s="0" t="s">
        <v>1367</v>
      </c>
      <c r="I28" s="0" t="s">
        <v>34</v>
      </c>
      <c r="S28" s="0">
        <v>1554</v>
      </c>
      <c r="T28" s="0">
        <v>1840</v>
      </c>
      <c r="Y28" s="0">
        <v>15540</v>
      </c>
      <c r="Z28" s="0">
        <v>18400</v>
      </c>
      <c r="AA28" s="0">
        <v>0.001</v>
      </c>
      <c r="AC28" s="0" t="s">
        <v>2354</v>
      </c>
      <c r="AD28" s="0">
        <v>12</v>
      </c>
      <c r="AE28" s="0">
        <v>1</v>
      </c>
    </row>
    <row customHeight="1" ht="12.75">
      <c r="C29" s="0" t="s">
        <v>1080</v>
      </c>
      <c r="D29" s="0" t="s">
        <v>308</v>
      </c>
      <c r="E29" s="0" t="s">
        <v>1152</v>
      </c>
      <c r="F29" s="0" t="s">
        <v>1372</v>
      </c>
      <c r="G29" s="0" t="s">
        <v>34</v>
      </c>
      <c r="I29" s="0" t="s">
        <v>34</v>
      </c>
      <c r="K29" s="0" t="s">
        <v>2347</v>
      </c>
      <c r="L29" s="0" t="s">
        <v>2347</v>
      </c>
      <c r="M29" s="0">
        <v>12</v>
      </c>
      <c r="N29" s="0">
        <v>12</v>
      </c>
      <c r="Q29" s="0">
        <v>383</v>
      </c>
      <c r="R29" s="0">
        <v>369</v>
      </c>
      <c r="W29" s="0">
        <v>383</v>
      </c>
      <c r="X29" s="0">
        <v>369</v>
      </c>
      <c r="AA29" s="0">
        <v>1</v>
      </c>
      <c r="AC29" s="0" t="s">
        <v>2350</v>
      </c>
      <c r="AD29" s="0">
        <v>13</v>
      </c>
      <c r="AE29" s="0">
        <v>1</v>
      </c>
    </row>
    <row customHeight="1" ht="12.75">
      <c r="C30" s="0" t="s">
        <v>1083</v>
      </c>
      <c r="D30" s="0" t="s">
        <v>304</v>
      </c>
      <c r="E30" s="0" t="s">
        <v>1150</v>
      </c>
      <c r="F30" s="0" t="s">
        <v>1318</v>
      </c>
      <c r="I30" s="0" t="s">
        <v>34</v>
      </c>
      <c r="K30" s="0" t="s">
        <v>2347</v>
      </c>
      <c r="L30" s="0" t="s">
        <v>2347</v>
      </c>
      <c r="M30" s="0">
        <v>10</v>
      </c>
      <c r="N30" s="0">
        <v>10</v>
      </c>
      <c r="O30" s="0">
        <v>725.5</v>
      </c>
      <c r="P30" s="0">
        <v>725.5</v>
      </c>
      <c r="Q30" s="0">
        <v>20</v>
      </c>
      <c r="R30" s="0">
        <v>21</v>
      </c>
      <c r="U30" s="0">
        <v>725.5</v>
      </c>
      <c r="V30" s="0">
        <v>725.5</v>
      </c>
      <c r="W30" s="0">
        <v>20</v>
      </c>
      <c r="X30" s="0">
        <v>21</v>
      </c>
      <c r="AC30" s="0" t="s">
        <v>1359</v>
      </c>
      <c r="AD30" s="0">
        <v>1</v>
      </c>
      <c r="AE30" s="0">
        <v>1</v>
      </c>
    </row>
    <row customHeight="1" ht="12.75">
      <c r="C31" s="0" t="s">
        <v>1083</v>
      </c>
      <c r="D31" s="0" t="s">
        <v>304</v>
      </c>
      <c r="E31" s="0" t="s">
        <v>1132</v>
      </c>
      <c r="F31" s="0" t="s">
        <v>1318</v>
      </c>
      <c r="I31" s="0" t="s">
        <v>34</v>
      </c>
      <c r="K31" s="0" t="s">
        <v>2347</v>
      </c>
      <c r="L31" s="0" t="s">
        <v>2347</v>
      </c>
      <c r="M31" s="0">
        <v>10</v>
      </c>
      <c r="N31" s="0">
        <v>10</v>
      </c>
      <c r="O31" s="0">
        <v>315.3</v>
      </c>
      <c r="P31" s="0">
        <v>315.3</v>
      </c>
      <c r="Q31" s="0">
        <v>10</v>
      </c>
      <c r="R31" s="0">
        <v>10</v>
      </c>
      <c r="U31" s="0">
        <v>315.3</v>
      </c>
      <c r="V31" s="0">
        <v>315.3</v>
      </c>
      <c r="W31" s="0">
        <v>10</v>
      </c>
      <c r="X31" s="0">
        <v>10</v>
      </c>
      <c r="AC31" s="0" t="s">
        <v>1380</v>
      </c>
      <c r="AD31" s="0">
        <v>1</v>
      </c>
      <c r="AE31" s="0">
        <v>1</v>
      </c>
    </row>
    <row customHeight="1" ht="12.75">
      <c r="C32" s="0" t="s">
        <v>1083</v>
      </c>
      <c r="D32" s="0" t="s">
        <v>304</v>
      </c>
      <c r="E32" s="0" t="s">
        <v>1132</v>
      </c>
      <c r="F32" s="0" t="s">
        <v>1318</v>
      </c>
      <c r="I32" s="0" t="s">
        <v>34</v>
      </c>
      <c r="K32" s="0" t="s">
        <v>2321</v>
      </c>
      <c r="L32" s="0" t="s">
        <v>2321</v>
      </c>
      <c r="S32" s="0">
        <v>14.751</v>
      </c>
      <c r="T32" s="0">
        <v>13.451</v>
      </c>
      <c r="Y32" s="0">
        <v>147.51</v>
      </c>
      <c r="Z32" s="0">
        <v>154.95602</v>
      </c>
      <c r="AC32" s="0" t="s">
        <v>2124</v>
      </c>
      <c r="AD32" s="0">
        <v>1</v>
      </c>
      <c r="AE32" s="0">
        <v>1</v>
      </c>
    </row>
    <row customHeight="1" ht="12.75">
      <c r="C33" s="0" t="s">
        <v>1083</v>
      </c>
      <c r="D33" s="0" t="s">
        <v>304</v>
      </c>
      <c r="E33" s="0" t="s">
        <v>1152</v>
      </c>
      <c r="F33" s="0" t="s">
        <v>1318</v>
      </c>
      <c r="I33" s="0" t="s">
        <v>34</v>
      </c>
      <c r="K33" s="0" t="s">
        <v>2347</v>
      </c>
      <c r="L33" s="0" t="s">
        <v>2347</v>
      </c>
      <c r="M33" s="0">
        <v>10</v>
      </c>
      <c r="N33" s="0">
        <v>10</v>
      </c>
      <c r="O33" s="0">
        <v>995.3</v>
      </c>
      <c r="P33" s="0">
        <v>926.9</v>
      </c>
      <c r="Q33" s="0">
        <v>28</v>
      </c>
      <c r="R33" s="0">
        <v>28</v>
      </c>
      <c r="U33" s="0">
        <v>995.3</v>
      </c>
      <c r="V33" s="0">
        <v>926.9</v>
      </c>
      <c r="W33" s="0">
        <v>28</v>
      </c>
      <c r="X33" s="0">
        <v>28</v>
      </c>
      <c r="AC33" s="0" t="s">
        <v>1670</v>
      </c>
      <c r="AD33" s="0">
        <v>1</v>
      </c>
      <c r="AE33" s="0">
        <v>1</v>
      </c>
    </row>
    <row customHeight="1" ht="12.75">
      <c r="C34" s="0" t="s">
        <v>1083</v>
      </c>
      <c r="D34" s="0" t="s">
        <v>304</v>
      </c>
      <c r="E34" s="0" t="s">
        <v>1151</v>
      </c>
      <c r="F34" s="0" t="s">
        <v>1318</v>
      </c>
      <c r="I34" s="0" t="s">
        <v>34</v>
      </c>
      <c r="K34" s="0" t="s">
        <v>2321</v>
      </c>
      <c r="L34" s="0" t="s">
        <v>2321</v>
      </c>
      <c r="S34" s="0">
        <v>6.916</v>
      </c>
      <c r="T34" s="0">
        <v>3.939</v>
      </c>
      <c r="Y34" s="0">
        <v>69.16</v>
      </c>
      <c r="Z34" s="0">
        <v>73.38</v>
      </c>
      <c r="AC34" s="0" t="s">
        <v>1656</v>
      </c>
      <c r="AD34" s="0">
        <v>1</v>
      </c>
      <c r="AE34" s="0">
        <v>1</v>
      </c>
    </row>
    <row customHeight="1" ht="12.75">
      <c r="C35" s="0" t="s">
        <v>1083</v>
      </c>
      <c r="D35" s="0" t="s">
        <v>304</v>
      </c>
      <c r="E35" s="0" t="s">
        <v>1152</v>
      </c>
      <c r="F35" s="0" t="s">
        <v>1318</v>
      </c>
      <c r="I35" s="0" t="s">
        <v>34</v>
      </c>
      <c r="K35" s="0" t="s">
        <v>2321</v>
      </c>
      <c r="L35" s="0" t="s">
        <v>2321</v>
      </c>
      <c r="S35" s="0">
        <v>112.093</v>
      </c>
      <c r="T35" s="0">
        <v>91.614</v>
      </c>
      <c r="Y35" s="0">
        <v>386.818</v>
      </c>
      <c r="Z35" s="0">
        <v>957.99216</v>
      </c>
      <c r="AC35" s="0" t="s">
        <v>2359</v>
      </c>
      <c r="AD35" s="0">
        <v>1</v>
      </c>
      <c r="AE35" s="0">
        <v>1</v>
      </c>
    </row>
    <row customHeight="1" ht="12.75">
      <c r="C36" s="0" t="s">
        <v>1083</v>
      </c>
      <c r="D36" s="0" t="s">
        <v>299</v>
      </c>
      <c r="E36" s="0" t="s">
        <v>1154</v>
      </c>
      <c r="F36" s="0" t="s">
        <v>1280</v>
      </c>
      <c r="I36" s="0" t="s">
        <v>34</v>
      </c>
      <c r="K36" s="0" t="s">
        <v>2347</v>
      </c>
      <c r="L36" s="0" t="s">
        <v>2347</v>
      </c>
      <c r="M36" s="0">
        <v>12</v>
      </c>
      <c r="N36" s="0">
        <v>12</v>
      </c>
      <c r="Q36" s="0">
        <v>11</v>
      </c>
      <c r="R36" s="0">
        <v>1</v>
      </c>
      <c r="W36" s="0">
        <v>11</v>
      </c>
      <c r="X36" s="0">
        <v>1</v>
      </c>
      <c r="AC36" s="0" t="s">
        <v>2335</v>
      </c>
      <c r="AD36" s="0">
        <v>4</v>
      </c>
      <c r="AE36" s="0">
        <v>1</v>
      </c>
    </row>
    <row customHeight="1" ht="12.75">
      <c r="C37" s="0" t="s">
        <v>1083</v>
      </c>
      <c r="D37" s="0" t="s">
        <v>299</v>
      </c>
      <c r="E37" s="0" t="s">
        <v>1153</v>
      </c>
      <c r="F37" s="0" t="s">
        <v>1280</v>
      </c>
      <c r="I37" s="0" t="s">
        <v>34</v>
      </c>
      <c r="K37" s="0" t="s">
        <v>2321</v>
      </c>
      <c r="L37" s="0" t="s">
        <v>2321</v>
      </c>
      <c r="S37" s="0">
        <v>30.46</v>
      </c>
      <c r="T37" s="0">
        <v>39.35</v>
      </c>
      <c r="Y37" s="0">
        <v>364.8</v>
      </c>
      <c r="Z37" s="0">
        <v>465.96</v>
      </c>
      <c r="AC37" s="0" t="s">
        <v>2340</v>
      </c>
      <c r="AD37" s="0">
        <v>4</v>
      </c>
      <c r="AE37" s="0">
        <v>1</v>
      </c>
    </row>
    <row customHeight="1" ht="12.75">
      <c r="C38" s="0" t="s">
        <v>1083</v>
      </c>
      <c r="D38" s="0" t="s">
        <v>299</v>
      </c>
      <c r="E38" s="0" t="s">
        <v>1154</v>
      </c>
      <c r="F38" s="0" t="s">
        <v>1280</v>
      </c>
      <c r="I38" s="0" t="s">
        <v>34</v>
      </c>
      <c r="K38" s="0" t="s">
        <v>2321</v>
      </c>
      <c r="L38" s="0" t="s">
        <v>2321</v>
      </c>
      <c r="S38" s="0">
        <v>259.366</v>
      </c>
      <c r="T38" s="0">
        <v>281.673</v>
      </c>
      <c r="Y38" s="0">
        <v>3180.504</v>
      </c>
      <c r="Z38" s="0">
        <v>3341.508</v>
      </c>
      <c r="AC38" s="0" t="s">
        <v>2341</v>
      </c>
      <c r="AD38" s="0">
        <v>4</v>
      </c>
      <c r="AE38" s="0">
        <v>1</v>
      </c>
    </row>
    <row customHeight="1" ht="12.75">
      <c r="C39" s="0" t="s">
        <v>1083</v>
      </c>
      <c r="D39" s="0" t="s">
        <v>305</v>
      </c>
      <c r="E39" s="0" t="s">
        <v>1156</v>
      </c>
      <c r="F39" s="0" t="s">
        <v>1331</v>
      </c>
      <c r="G39" s="0" t="s">
        <v>34</v>
      </c>
      <c r="I39" s="0" t="s">
        <v>34</v>
      </c>
      <c r="K39" s="0" t="s">
        <v>2321</v>
      </c>
      <c r="L39" s="0" t="s">
        <v>2321</v>
      </c>
      <c r="S39" s="0">
        <v>66467</v>
      </c>
      <c r="T39" s="0">
        <v>61336</v>
      </c>
      <c r="Y39" s="0">
        <v>672372</v>
      </c>
      <c r="Z39" s="0">
        <v>707858</v>
      </c>
      <c r="AC39" s="0" t="s">
        <v>2332</v>
      </c>
      <c r="AD39" s="0">
        <v>8</v>
      </c>
      <c r="AE39" s="0">
        <v>1</v>
      </c>
    </row>
    <row customHeight="1" ht="12.75">
      <c r="C40" s="0" t="s">
        <v>1083</v>
      </c>
      <c r="D40" s="0" t="s">
        <v>305</v>
      </c>
      <c r="E40" s="0" t="s">
        <v>1155</v>
      </c>
      <c r="F40" s="0" t="s">
        <v>1331</v>
      </c>
      <c r="I40" s="0" t="s">
        <v>34</v>
      </c>
      <c r="K40" s="0" t="s">
        <v>2321</v>
      </c>
      <c r="L40" s="0" t="s">
        <v>2321</v>
      </c>
      <c r="S40" s="0">
        <v>2199</v>
      </c>
      <c r="T40" s="0">
        <v>2548</v>
      </c>
      <c r="Y40" s="0">
        <v>27638</v>
      </c>
      <c r="Z40" s="0">
        <v>28579</v>
      </c>
      <c r="AC40" s="0" t="s">
        <v>1324</v>
      </c>
      <c r="AD40" s="0">
        <v>8</v>
      </c>
      <c r="AE40" s="0">
        <v>1</v>
      </c>
    </row>
    <row customHeight="1" ht="12.75">
      <c r="C41" s="0" t="s">
        <v>1083</v>
      </c>
      <c r="D41" s="0" t="s">
        <v>2040</v>
      </c>
      <c r="E41" s="0" t="s">
        <v>1157</v>
      </c>
      <c r="F41" s="0" t="s">
        <v>1355</v>
      </c>
      <c r="G41" s="0" t="s">
        <v>34</v>
      </c>
      <c r="I41" s="0" t="s">
        <v>34</v>
      </c>
      <c r="S41" s="0">
        <v>33.268</v>
      </c>
      <c r="T41" s="0">
        <v>36.92</v>
      </c>
      <c r="Y41" s="0">
        <v>326.8</v>
      </c>
      <c r="Z41" s="0">
        <v>369.2</v>
      </c>
      <c r="AA41" s="0">
        <v>1.0526</v>
      </c>
      <c r="AC41" s="0" t="s">
        <v>2350</v>
      </c>
      <c r="AD41" s="0">
        <v>12</v>
      </c>
      <c r="AE41" s="0">
        <v>1</v>
      </c>
    </row>
    <row customHeight="1" ht="12.75">
      <c r="C42" s="0" t="s">
        <v>1083</v>
      </c>
      <c r="D42" s="0" t="s">
        <v>2040</v>
      </c>
      <c r="E42" s="0" t="s">
        <v>1157</v>
      </c>
      <c r="F42" s="0" t="s">
        <v>1364</v>
      </c>
      <c r="I42" s="0" t="s">
        <v>34</v>
      </c>
      <c r="S42" s="0">
        <v>6.7</v>
      </c>
      <c r="T42" s="0">
        <v>8.8</v>
      </c>
      <c r="Y42" s="0">
        <v>67</v>
      </c>
      <c r="Z42" s="0">
        <v>88</v>
      </c>
      <c r="AA42" s="0">
        <v>1</v>
      </c>
      <c r="AC42" s="0" t="s">
        <v>2360</v>
      </c>
      <c r="AD42" s="0">
        <v>12</v>
      </c>
      <c r="AE42" s="0">
        <v>1</v>
      </c>
    </row>
    <row customHeight="1" ht="12.75">
      <c r="C43" s="0" t="s">
        <v>1083</v>
      </c>
      <c r="D43" s="0" t="s">
        <v>2040</v>
      </c>
      <c r="E43" s="0" t="s">
        <v>1157</v>
      </c>
      <c r="F43" s="0" t="s">
        <v>1367</v>
      </c>
      <c r="I43" s="0" t="s">
        <v>34</v>
      </c>
      <c r="S43" s="0">
        <v>668</v>
      </c>
      <c r="T43" s="0">
        <v>1372</v>
      </c>
      <c r="Y43" s="0">
        <v>6680</v>
      </c>
      <c r="Z43" s="0">
        <v>13720</v>
      </c>
      <c r="AA43" s="0">
        <v>0.001</v>
      </c>
      <c r="AC43" s="0" t="s">
        <v>2361</v>
      </c>
      <c r="AD43" s="0">
        <v>12</v>
      </c>
      <c r="AE43" s="0">
        <v>1</v>
      </c>
    </row>
    <row customHeight="1" ht="12.75">
      <c r="C44" s="0" t="s">
        <v>1083</v>
      </c>
      <c r="D44" s="0" t="s">
        <v>308</v>
      </c>
      <c r="E44" s="0" t="s">
        <v>1158</v>
      </c>
      <c r="F44" s="0" t="s">
        <v>1372</v>
      </c>
      <c r="I44" s="0" t="s">
        <v>34</v>
      </c>
      <c r="K44" s="0" t="s">
        <v>2347</v>
      </c>
      <c r="L44" s="0" t="s">
        <v>2347</v>
      </c>
      <c r="M44" s="0">
        <v>12</v>
      </c>
      <c r="N44" s="0">
        <v>12</v>
      </c>
      <c r="Q44" s="0">
        <v>20</v>
      </c>
      <c r="R44" s="0">
        <v>21</v>
      </c>
      <c r="W44" s="0">
        <v>20</v>
      </c>
      <c r="X44" s="0">
        <v>21</v>
      </c>
      <c r="AA44" s="0">
        <v>1</v>
      </c>
      <c r="AC44" s="0" t="s">
        <v>2362</v>
      </c>
      <c r="AD44" s="0">
        <v>13</v>
      </c>
      <c r="AE44" s="0">
        <v>1</v>
      </c>
    </row>
    <row customHeight="1" ht="12.75">
      <c r="C45" s="0" t="s">
        <v>1083</v>
      </c>
      <c r="D45" s="0" t="s">
        <v>308</v>
      </c>
      <c r="E45" s="0" t="s">
        <v>1159</v>
      </c>
      <c r="F45" s="0" t="s">
        <v>1372</v>
      </c>
      <c r="G45" s="0" t="s">
        <v>34</v>
      </c>
      <c r="I45" s="0" t="s">
        <v>34</v>
      </c>
      <c r="K45" s="0" t="s">
        <v>2347</v>
      </c>
      <c r="L45" s="0" t="s">
        <v>2347</v>
      </c>
      <c r="M45" s="0">
        <v>12</v>
      </c>
      <c r="N45" s="0">
        <v>12</v>
      </c>
      <c r="Q45" s="0">
        <v>338</v>
      </c>
      <c r="R45" s="0">
        <v>333</v>
      </c>
      <c r="W45" s="0">
        <v>338</v>
      </c>
      <c r="X45" s="0">
        <v>333</v>
      </c>
      <c r="AA45" s="0">
        <v>1</v>
      </c>
      <c r="AC45" s="0" t="s">
        <v>2363</v>
      </c>
      <c r="AD45" s="0">
        <v>13</v>
      </c>
      <c r="AE45" s="0">
        <v>1</v>
      </c>
    </row>
    <row customHeight="1" ht="12.75">
      <c r="C46" s="0" t="s">
        <v>1086</v>
      </c>
      <c r="D46" s="0" t="s">
        <v>304</v>
      </c>
      <c r="E46" s="0" t="s">
        <v>1132</v>
      </c>
      <c r="F46" s="0" t="s">
        <v>1318</v>
      </c>
      <c r="I46" s="0" t="s">
        <v>34</v>
      </c>
      <c r="K46" s="0" t="s">
        <v>2347</v>
      </c>
      <c r="L46" s="0" t="s">
        <v>2347</v>
      </c>
      <c r="M46" s="0">
        <v>10</v>
      </c>
      <c r="N46" s="0">
        <v>10</v>
      </c>
      <c r="O46" s="0">
        <v>107.1</v>
      </c>
      <c r="P46" s="0">
        <v>107.1</v>
      </c>
      <c r="Q46" s="0">
        <v>3</v>
      </c>
      <c r="R46" s="0">
        <v>3</v>
      </c>
      <c r="U46" s="0">
        <v>107.1</v>
      </c>
      <c r="V46" s="0">
        <v>107.1</v>
      </c>
      <c r="W46" s="0">
        <v>3</v>
      </c>
      <c r="X46" s="0">
        <v>3</v>
      </c>
      <c r="AC46" s="0" t="s">
        <v>1301</v>
      </c>
      <c r="AD46" s="0">
        <v>1</v>
      </c>
      <c r="AE46" s="0">
        <v>1</v>
      </c>
    </row>
    <row customHeight="1" ht="12.75">
      <c r="C47" s="0" t="s">
        <v>1086</v>
      </c>
      <c r="D47" s="0" t="s">
        <v>304</v>
      </c>
      <c r="E47" s="0" t="s">
        <v>1150</v>
      </c>
      <c r="F47" s="0" t="s">
        <v>1318</v>
      </c>
      <c r="I47" s="0" t="s">
        <v>34</v>
      </c>
      <c r="K47" s="0" t="s">
        <v>2347</v>
      </c>
      <c r="L47" s="0" t="s">
        <v>2347</v>
      </c>
      <c r="M47" s="0">
        <v>10</v>
      </c>
      <c r="N47" s="0">
        <v>10</v>
      </c>
      <c r="O47" s="0">
        <v>1272.9</v>
      </c>
      <c r="P47" s="0">
        <v>1272.9</v>
      </c>
      <c r="Q47" s="0">
        <v>70</v>
      </c>
      <c r="R47" s="0">
        <v>68</v>
      </c>
      <c r="U47" s="0">
        <v>1272.9</v>
      </c>
      <c r="V47" s="0">
        <v>1272.9</v>
      </c>
      <c r="W47" s="0">
        <v>70</v>
      </c>
      <c r="X47" s="0">
        <v>68</v>
      </c>
      <c r="AC47" s="0" t="s">
        <v>1359</v>
      </c>
      <c r="AD47" s="0">
        <v>1</v>
      </c>
      <c r="AE47" s="0">
        <v>1</v>
      </c>
    </row>
    <row customHeight="1" ht="12.75">
      <c r="C48" s="0" t="s">
        <v>1086</v>
      </c>
      <c r="D48" s="0" t="s">
        <v>304</v>
      </c>
      <c r="E48" s="0" t="s">
        <v>1151</v>
      </c>
      <c r="F48" s="0" t="s">
        <v>1673</v>
      </c>
      <c r="I48" s="0" t="s">
        <v>34</v>
      </c>
      <c r="K48" s="0" t="s">
        <v>2321</v>
      </c>
      <c r="L48" s="0" t="s">
        <v>2321</v>
      </c>
      <c r="S48" s="0">
        <v>17.854</v>
      </c>
      <c r="T48" s="0">
        <v>26.907</v>
      </c>
      <c r="Y48" s="0">
        <v>178.54</v>
      </c>
      <c r="Z48" s="0">
        <v>378.52</v>
      </c>
      <c r="AC48" s="0" t="s">
        <v>1380</v>
      </c>
      <c r="AD48" s="0">
        <v>1</v>
      </c>
      <c r="AE48" s="0">
        <v>1</v>
      </c>
    </row>
    <row customHeight="1" ht="12.75">
      <c r="C49" s="0" t="s">
        <v>1086</v>
      </c>
      <c r="D49" s="0" t="s">
        <v>299</v>
      </c>
      <c r="E49" s="0" t="s">
        <v>1152</v>
      </c>
      <c r="F49" s="0" t="s">
        <v>1280</v>
      </c>
      <c r="I49" s="0" t="s">
        <v>34</v>
      </c>
      <c r="K49" s="0" t="s">
        <v>2347</v>
      </c>
      <c r="L49" s="0" t="s">
        <v>2347</v>
      </c>
      <c r="M49" s="0">
        <v>12</v>
      </c>
      <c r="N49" s="0">
        <v>12</v>
      </c>
      <c r="Q49" s="0">
        <v>45</v>
      </c>
      <c r="R49" s="0">
        <v>45</v>
      </c>
      <c r="W49" s="0">
        <v>45</v>
      </c>
      <c r="X49" s="0">
        <v>45</v>
      </c>
      <c r="AC49" s="0" t="s">
        <v>2335</v>
      </c>
      <c r="AD49" s="0">
        <v>4</v>
      </c>
      <c r="AE49" s="0">
        <v>1</v>
      </c>
    </row>
    <row customHeight="1" ht="12.75">
      <c r="C50" s="0" t="s">
        <v>1086</v>
      </c>
      <c r="D50" s="0" t="s">
        <v>299</v>
      </c>
      <c r="E50" s="0" t="s">
        <v>1153</v>
      </c>
      <c r="F50" s="0" t="s">
        <v>1660</v>
      </c>
      <c r="I50" s="0" t="s">
        <v>34</v>
      </c>
      <c r="K50" s="0" t="s">
        <v>2347</v>
      </c>
      <c r="L50" s="0" t="s">
        <v>2347</v>
      </c>
      <c r="M50" s="0">
        <v>12</v>
      </c>
      <c r="N50" s="0">
        <v>12</v>
      </c>
      <c r="Q50" s="0">
        <v>261</v>
      </c>
      <c r="R50" s="0">
        <v>274</v>
      </c>
      <c r="W50" s="0">
        <v>261</v>
      </c>
      <c r="X50" s="0">
        <v>274</v>
      </c>
      <c r="AC50" s="0" t="s">
        <v>2340</v>
      </c>
      <c r="AD50" s="0">
        <v>4</v>
      </c>
      <c r="AE50" s="0">
        <v>1</v>
      </c>
    </row>
    <row customHeight="1" ht="12.75">
      <c r="C51" s="0" t="s">
        <v>1086</v>
      </c>
      <c r="D51" s="0" t="s">
        <v>305</v>
      </c>
      <c r="E51" s="0" t="s">
        <v>1155</v>
      </c>
      <c r="F51" s="0" t="s">
        <v>1331</v>
      </c>
      <c r="G51" s="0" t="s">
        <v>34</v>
      </c>
      <c r="I51" s="0" t="s">
        <v>34</v>
      </c>
      <c r="K51" s="0" t="s">
        <v>2321</v>
      </c>
      <c r="L51" s="0" t="s">
        <v>2321</v>
      </c>
      <c r="S51" s="0">
        <v>34342</v>
      </c>
      <c r="T51" s="0">
        <v>45028</v>
      </c>
      <c r="Y51" s="0">
        <v>333131</v>
      </c>
      <c r="Z51" s="0">
        <v>333131</v>
      </c>
      <c r="AC51" s="0" t="s">
        <v>2102</v>
      </c>
      <c r="AD51" s="0">
        <v>8</v>
      </c>
      <c r="AE51" s="0">
        <v>1</v>
      </c>
    </row>
    <row customHeight="1" ht="12.75">
      <c r="C52" s="0" t="s">
        <v>1086</v>
      </c>
      <c r="D52" s="0" t="s">
        <v>305</v>
      </c>
      <c r="E52" s="0" t="s">
        <v>1154</v>
      </c>
      <c r="F52" s="0" t="s">
        <v>1331</v>
      </c>
      <c r="I52" s="0" t="s">
        <v>34</v>
      </c>
      <c r="K52" s="0" t="s">
        <v>2321</v>
      </c>
      <c r="L52" s="0" t="s">
        <v>2321</v>
      </c>
      <c r="S52" s="0">
        <v>3169</v>
      </c>
      <c r="T52" s="0">
        <v>2112</v>
      </c>
      <c r="Y52" s="0">
        <v>36386</v>
      </c>
      <c r="Z52" s="0">
        <v>36386</v>
      </c>
      <c r="AC52" s="0" t="s">
        <v>2364</v>
      </c>
      <c r="AD52" s="0">
        <v>8</v>
      </c>
      <c r="AE52" s="0">
        <v>1</v>
      </c>
    </row>
    <row customHeight="1" ht="12.75">
      <c r="C53" s="0" t="s">
        <v>1086</v>
      </c>
      <c r="D53" s="0" t="s">
        <v>2040</v>
      </c>
      <c r="E53" s="0" t="s">
        <v>1156</v>
      </c>
      <c r="F53" s="0" t="s">
        <v>1355</v>
      </c>
      <c r="G53" s="0" t="s">
        <v>34</v>
      </c>
      <c r="I53" s="0" t="s">
        <v>34</v>
      </c>
      <c r="S53" s="0">
        <v>10.107</v>
      </c>
      <c r="T53" s="0">
        <v>6.95</v>
      </c>
      <c r="Y53" s="0">
        <v>101.07</v>
      </c>
      <c r="Z53" s="0">
        <v>69.5</v>
      </c>
      <c r="AA53" s="0">
        <v>1.0526</v>
      </c>
      <c r="AC53" s="0" t="s">
        <v>2357</v>
      </c>
      <c r="AD53" s="0">
        <v>12</v>
      </c>
      <c r="AE53" s="0">
        <v>1</v>
      </c>
    </row>
    <row customHeight="1" ht="12.75">
      <c r="C54" s="0" t="s">
        <v>1086</v>
      </c>
      <c r="D54" s="0" t="s">
        <v>2040</v>
      </c>
      <c r="E54" s="0" t="s">
        <v>1156</v>
      </c>
      <c r="F54" s="0" t="s">
        <v>1364</v>
      </c>
      <c r="I54" s="0" t="s">
        <v>34</v>
      </c>
      <c r="S54" s="0">
        <v>36.1</v>
      </c>
      <c r="T54" s="0">
        <v>27.6</v>
      </c>
      <c r="Y54" s="0">
        <v>361</v>
      </c>
      <c r="Z54" s="0">
        <v>276</v>
      </c>
      <c r="AA54" s="0">
        <v>1</v>
      </c>
      <c r="AC54" s="0" t="s">
        <v>2365</v>
      </c>
      <c r="AD54" s="0">
        <v>12</v>
      </c>
      <c r="AE54" s="0">
        <v>1</v>
      </c>
    </row>
    <row customHeight="1" ht="12.75">
      <c r="C55" s="0" t="s">
        <v>1086</v>
      </c>
      <c r="D55" s="0" t="s">
        <v>2040</v>
      </c>
      <c r="E55" s="0" t="s">
        <v>1156</v>
      </c>
      <c r="F55" s="0" t="s">
        <v>1367</v>
      </c>
      <c r="I55" s="0" t="s">
        <v>34</v>
      </c>
      <c r="S55" s="0">
        <v>10848</v>
      </c>
      <c r="T55" s="0">
        <v>2230</v>
      </c>
      <c r="Y55" s="0">
        <v>108480</v>
      </c>
      <c r="Z55" s="0">
        <v>22300</v>
      </c>
      <c r="AA55" s="0">
        <v>0.001</v>
      </c>
      <c r="AC55" s="0" t="s">
        <v>2348</v>
      </c>
      <c r="AD55" s="0">
        <v>12</v>
      </c>
      <c r="AE55" s="0">
        <v>1</v>
      </c>
    </row>
    <row customHeight="1" ht="12.75">
      <c r="C56" s="0" t="s">
        <v>1086</v>
      </c>
      <c r="D56" s="0" t="s">
        <v>2040</v>
      </c>
      <c r="E56" s="0" t="s">
        <v>1157</v>
      </c>
      <c r="F56" s="0" t="s">
        <v>1355</v>
      </c>
      <c r="H56" s="0" t="s">
        <v>34</v>
      </c>
      <c r="I56" s="0" t="s">
        <v>34</v>
      </c>
      <c r="T56" s="0">
        <v>1.3</v>
      </c>
      <c r="Z56" s="0">
        <v>13</v>
      </c>
      <c r="AA56" s="0">
        <v>1.0526</v>
      </c>
      <c r="AC56" s="0" t="s">
        <v>2349</v>
      </c>
      <c r="AD56" s="0">
        <v>12</v>
      </c>
      <c r="AE56" s="0">
        <v>1</v>
      </c>
    </row>
    <row customHeight="1" ht="12.75">
      <c r="C57" s="0" t="s">
        <v>1086</v>
      </c>
      <c r="D57" s="0" t="s">
        <v>2040</v>
      </c>
      <c r="E57" s="0" t="s">
        <v>1157</v>
      </c>
      <c r="F57" s="0" t="s">
        <v>1364</v>
      </c>
      <c r="H57" s="0" t="s">
        <v>34</v>
      </c>
      <c r="I57" s="0" t="s">
        <v>34</v>
      </c>
      <c r="T57" s="0">
        <v>4.8</v>
      </c>
      <c r="Z57" s="0">
        <v>48</v>
      </c>
      <c r="AA57" s="0">
        <v>1</v>
      </c>
      <c r="AC57" s="0" t="s">
        <v>2350</v>
      </c>
      <c r="AD57" s="0">
        <v>12</v>
      </c>
      <c r="AE57" s="0">
        <v>1</v>
      </c>
    </row>
    <row customHeight="1" ht="12.75">
      <c r="C58" s="0" t="s">
        <v>1086</v>
      </c>
      <c r="D58" s="0" t="s">
        <v>2040</v>
      </c>
      <c r="E58" s="0" t="s">
        <v>1157</v>
      </c>
      <c r="F58" s="0" t="s">
        <v>1367</v>
      </c>
      <c r="H58" s="0" t="s">
        <v>34</v>
      </c>
      <c r="I58" s="0" t="s">
        <v>34</v>
      </c>
      <c r="T58" s="0">
        <v>1762</v>
      </c>
      <c r="Z58" s="0">
        <v>17620</v>
      </c>
      <c r="AA58" s="0">
        <v>0.001</v>
      </c>
      <c r="AC58" s="0" t="s">
        <v>2360</v>
      </c>
      <c r="AD58" s="0">
        <v>12</v>
      </c>
      <c r="AE58" s="0">
        <v>1</v>
      </c>
    </row>
    <row customHeight="1" ht="12.75">
      <c r="C59" s="0" t="s">
        <v>1086</v>
      </c>
      <c r="D59" s="0" t="s">
        <v>308</v>
      </c>
      <c r="E59" s="0" t="s">
        <v>1158</v>
      </c>
      <c r="F59" s="0" t="s">
        <v>1372</v>
      </c>
      <c r="I59" s="0" t="s">
        <v>34</v>
      </c>
      <c r="K59" s="0" t="s">
        <v>2347</v>
      </c>
      <c r="L59" s="0" t="s">
        <v>2347</v>
      </c>
      <c r="M59" s="0">
        <v>12</v>
      </c>
      <c r="N59" s="0">
        <v>12</v>
      </c>
      <c r="Q59" s="0">
        <v>90</v>
      </c>
      <c r="R59" s="0">
        <v>57</v>
      </c>
      <c r="W59" s="0">
        <v>90</v>
      </c>
      <c r="X59" s="0">
        <v>57</v>
      </c>
      <c r="AA59" s="0">
        <v>1</v>
      </c>
      <c r="AC59" s="0" t="s">
        <v>2366</v>
      </c>
      <c r="AD59" s="0">
        <v>13</v>
      </c>
      <c r="AE59" s="0">
        <v>1</v>
      </c>
    </row>
    <row customHeight="1" ht="12.75">
      <c r="C60" s="0" t="s">
        <v>1086</v>
      </c>
      <c r="D60" s="0" t="s">
        <v>308</v>
      </c>
      <c r="E60" s="0" t="s">
        <v>1159</v>
      </c>
      <c r="F60" s="0" t="s">
        <v>1372</v>
      </c>
      <c r="G60" s="0" t="s">
        <v>34</v>
      </c>
      <c r="I60" s="0" t="s">
        <v>34</v>
      </c>
      <c r="K60" s="0" t="s">
        <v>2347</v>
      </c>
      <c r="L60" s="0" t="s">
        <v>2347</v>
      </c>
      <c r="M60" s="0">
        <v>12</v>
      </c>
      <c r="N60" s="0">
        <v>12</v>
      </c>
      <c r="Q60" s="0">
        <v>213</v>
      </c>
      <c r="R60" s="0">
        <v>257</v>
      </c>
      <c r="W60" s="0">
        <v>213</v>
      </c>
      <c r="X60" s="0">
        <v>257</v>
      </c>
      <c r="AA60" s="0">
        <v>1</v>
      </c>
      <c r="AC60" s="0" t="s">
        <v>2362</v>
      </c>
      <c r="AD60" s="0">
        <v>13</v>
      </c>
      <c r="AE60" s="0">
        <v>1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A9DF9E2-425A-09C8-28F8-0B15D912DBA4}" mc:Ignorable="x14ac xr xr2 xr3">
  <sheetPr>
    <tabColor rgb="FFFFCC99"/>
  </sheetPr>
  <dimension ref="A1:W63"/>
  <sheetViews>
    <sheetView topLeftCell="A1" showGridLines="0" zoomScale="80" workbookViewId="0">
      <selection activeCell="A1" sqref="A1"/>
    </sheetView>
  </sheetViews>
  <sheetFormatPr customHeight="1" defaultRowHeight="12.75"/>
  <cols>
    <col min="1" max="1" style="504" width="9.140625"/>
  </cols>
  <sheetData>
    <row r="2" customHeight="1" ht="12.75">
      <c r="B2" s="0" t="s">
        <v>313</v>
      </c>
      <c r="C2" s="0" t="s">
        <v>321</v>
      </c>
      <c r="D2" s="0" t="s">
        <v>269</v>
      </c>
      <c r="E2" s="0" t="s">
        <v>344</v>
      </c>
      <c r="F2" s="0" t="s">
        <v>354</v>
      </c>
      <c r="G2" s="0" t="s">
        <v>396</v>
      </c>
      <c r="H2" s="0" t="s">
        <v>412</v>
      </c>
      <c r="I2" s="0" t="s">
        <v>367</v>
      </c>
      <c r="J2" s="0" t="s">
        <v>381</v>
      </c>
      <c r="K2" s="0" t="s">
        <v>427</v>
      </c>
      <c r="L2" s="0" t="s">
        <v>439</v>
      </c>
      <c r="M2" s="0" t="s">
        <v>453</v>
      </c>
      <c r="N2" s="0" t="s">
        <v>467</v>
      </c>
      <c r="O2" s="0" t="s">
        <v>507</v>
      </c>
      <c r="P2" s="0" t="s">
        <v>519</v>
      </c>
      <c r="Q2" s="0" t="s">
        <v>480</v>
      </c>
      <c r="R2" s="0" t="s">
        <v>494</v>
      </c>
      <c r="S2" s="0" t="s">
        <v>531</v>
      </c>
      <c r="T2" s="0" t="s">
        <v>543</v>
      </c>
      <c r="U2" s="0" t="s">
        <v>2311</v>
      </c>
    </row>
    <row customHeight="1" ht="12.75">
      <c r="C3" s="0" t="s">
        <v>1067</v>
      </c>
      <c r="D3" s="0" t="s">
        <v>299</v>
      </c>
      <c r="G3" s="0">
        <v>732</v>
      </c>
      <c r="H3" s="0">
        <v>767</v>
      </c>
      <c r="O3" s="0">
        <v>732</v>
      </c>
      <c r="P3" s="0">
        <v>767</v>
      </c>
      <c r="U3" s="0" t="s">
        <v>1163</v>
      </c>
    </row>
    <row customHeight="1" ht="12.75">
      <c r="C4" s="0" t="s">
        <v>1067</v>
      </c>
      <c r="D4" s="0" t="s">
        <v>300</v>
      </c>
      <c r="U4" s="0" t="s">
        <v>2344</v>
      </c>
    </row>
    <row customHeight="1" ht="12.75">
      <c r="C5" s="0" t="s">
        <v>1067</v>
      </c>
      <c r="D5" s="0" t="s">
        <v>301</v>
      </c>
      <c r="U5" s="0" t="s">
        <v>2367</v>
      </c>
    </row>
    <row customHeight="1" ht="12.75">
      <c r="C6" s="0" t="s">
        <v>1067</v>
      </c>
      <c r="D6" s="0" t="s">
        <v>302</v>
      </c>
      <c r="U6" s="0" t="s">
        <v>2368</v>
      </c>
    </row>
    <row customHeight="1" ht="12.75">
      <c r="C7" s="0" t="s">
        <v>1067</v>
      </c>
      <c r="D7" s="0" t="s">
        <v>303</v>
      </c>
      <c r="G7" s="0">
        <v>0</v>
      </c>
      <c r="H7" s="0">
        <v>0</v>
      </c>
      <c r="I7" s="0">
        <v>0</v>
      </c>
      <c r="J7" s="0">
        <v>0</v>
      </c>
      <c r="K7" s="0">
        <v>0</v>
      </c>
      <c r="L7" s="0">
        <v>0</v>
      </c>
      <c r="U7" s="0" t="s">
        <v>2132</v>
      </c>
    </row>
    <row customHeight="1" ht="12.75">
      <c r="C8" s="0" t="s">
        <v>1067</v>
      </c>
      <c r="D8" s="0" t="s">
        <v>304</v>
      </c>
      <c r="E8" s="0">
        <v>8187.28</v>
      </c>
      <c r="F8" s="0">
        <v>8648.68</v>
      </c>
      <c r="G8" s="0">
        <v>310</v>
      </c>
      <c r="H8" s="0">
        <v>322</v>
      </c>
      <c r="M8" s="0">
        <v>8187.28</v>
      </c>
      <c r="N8" s="0">
        <v>8648.68</v>
      </c>
      <c r="O8" s="0">
        <v>310</v>
      </c>
      <c r="P8" s="0">
        <v>322</v>
      </c>
      <c r="U8" s="0" t="s">
        <v>2100</v>
      </c>
    </row>
    <row customHeight="1" ht="12.75">
      <c r="C9" s="0" t="s">
        <v>1067</v>
      </c>
      <c r="D9" s="0" t="s">
        <v>305</v>
      </c>
      <c r="G9" s="0">
        <v>1243</v>
      </c>
      <c r="H9" s="0">
        <v>1263</v>
      </c>
      <c r="O9" s="0">
        <v>1243</v>
      </c>
      <c r="P9" s="0">
        <v>1263</v>
      </c>
      <c r="U9" s="0" t="s">
        <v>2364</v>
      </c>
    </row>
    <row customHeight="1" ht="12.75">
      <c r="C10" s="0" t="s">
        <v>1067</v>
      </c>
      <c r="D10" s="0" t="s">
        <v>2022</v>
      </c>
      <c r="U10" s="0" t="s">
        <v>2147</v>
      </c>
    </row>
    <row customHeight="1" ht="12.75">
      <c r="C11" s="0" t="s">
        <v>1067</v>
      </c>
      <c r="D11" s="0" t="s">
        <v>306</v>
      </c>
      <c r="U11" s="0" t="s">
        <v>2369</v>
      </c>
    </row>
    <row customHeight="1" ht="12.75">
      <c r="C12" s="0" t="s">
        <v>1067</v>
      </c>
      <c r="D12" s="0" t="s">
        <v>307</v>
      </c>
      <c r="U12" s="0" t="s">
        <v>2370</v>
      </c>
    </row>
    <row customHeight="1" ht="12.75">
      <c r="C13" s="0" t="s">
        <v>1067</v>
      </c>
      <c r="D13" s="0" t="s">
        <v>2040</v>
      </c>
      <c r="G13" s="0">
        <v>729</v>
      </c>
      <c r="H13" s="0">
        <v>949</v>
      </c>
      <c r="O13" s="0">
        <v>729</v>
      </c>
      <c r="P13" s="0">
        <v>949</v>
      </c>
      <c r="U13" s="0" t="s">
        <v>2357</v>
      </c>
    </row>
    <row customHeight="1" ht="12.75">
      <c r="C14" s="0" t="s">
        <v>1067</v>
      </c>
      <c r="D14" s="0" t="s">
        <v>308</v>
      </c>
      <c r="G14" s="0">
        <v>1240</v>
      </c>
      <c r="H14" s="0">
        <v>1267</v>
      </c>
      <c r="O14" s="0">
        <v>1240</v>
      </c>
      <c r="P14" s="0">
        <v>1267</v>
      </c>
      <c r="U14" s="0" t="s">
        <v>2371</v>
      </c>
    </row>
    <row customHeight="1" ht="12.75">
      <c r="C15" s="0" t="s">
        <v>1077</v>
      </c>
      <c r="D15" s="0" t="s">
        <v>299</v>
      </c>
      <c r="G15" s="0">
        <v>250</v>
      </c>
      <c r="H15" s="0">
        <v>255</v>
      </c>
      <c r="O15" s="0">
        <v>250</v>
      </c>
      <c r="P15" s="0">
        <v>255</v>
      </c>
      <c r="U15" s="0" t="s">
        <v>1163</v>
      </c>
    </row>
    <row customHeight="1" ht="12.75">
      <c r="C16" s="0" t="s">
        <v>1077</v>
      </c>
      <c r="D16" s="0" t="s">
        <v>300</v>
      </c>
      <c r="U16" s="0" t="s">
        <v>2344</v>
      </c>
    </row>
    <row customHeight="1" ht="12.75">
      <c r="C17" s="0" t="s">
        <v>1077</v>
      </c>
      <c r="D17" s="0" t="s">
        <v>301</v>
      </c>
      <c r="U17" s="0" t="s">
        <v>2367</v>
      </c>
    </row>
    <row customHeight="1" ht="12.75">
      <c r="C18" s="0" t="s">
        <v>1077</v>
      </c>
      <c r="D18" s="0" t="s">
        <v>302</v>
      </c>
      <c r="U18" s="0" t="s">
        <v>2368</v>
      </c>
    </row>
    <row customHeight="1" ht="12.75">
      <c r="C19" s="0" t="s">
        <v>1077</v>
      </c>
      <c r="D19" s="0" t="s">
        <v>303</v>
      </c>
      <c r="G19" s="0">
        <v>0</v>
      </c>
      <c r="H19" s="0">
        <v>0</v>
      </c>
      <c r="I19" s="0">
        <v>0</v>
      </c>
      <c r="J19" s="0">
        <v>0</v>
      </c>
      <c r="K19" s="0">
        <v>0</v>
      </c>
      <c r="L19" s="0">
        <v>0</v>
      </c>
      <c r="U19" s="0" t="s">
        <v>2132</v>
      </c>
    </row>
    <row customHeight="1" ht="12.75">
      <c r="C20" s="0" t="s">
        <v>1077</v>
      </c>
      <c r="D20" s="0" t="s">
        <v>304</v>
      </c>
      <c r="U20" s="0" t="s">
        <v>2100</v>
      </c>
    </row>
    <row customHeight="1" ht="12.75">
      <c r="C21" s="0" t="s">
        <v>1077</v>
      </c>
      <c r="D21" s="0" t="s">
        <v>305</v>
      </c>
      <c r="G21" s="0">
        <v>475</v>
      </c>
      <c r="H21" s="0">
        <v>573</v>
      </c>
      <c r="O21" s="0">
        <v>475</v>
      </c>
      <c r="P21" s="0">
        <v>573</v>
      </c>
      <c r="U21" s="0" t="s">
        <v>1656</v>
      </c>
    </row>
    <row customHeight="1" ht="12.75">
      <c r="C22" s="0" t="s">
        <v>1077</v>
      </c>
      <c r="D22" s="0" t="s">
        <v>2022</v>
      </c>
      <c r="U22" s="0" t="s">
        <v>2372</v>
      </c>
    </row>
    <row customHeight="1" ht="12.75">
      <c r="C23" s="0" t="s">
        <v>1077</v>
      </c>
      <c r="D23" s="0" t="s">
        <v>306</v>
      </c>
      <c r="U23" s="0" t="s">
        <v>1298</v>
      </c>
    </row>
    <row customHeight="1" ht="12.75">
      <c r="C24" s="0" t="s">
        <v>1077</v>
      </c>
      <c r="D24" s="0" t="s">
        <v>307</v>
      </c>
      <c r="U24" s="0" t="s">
        <v>2317</v>
      </c>
    </row>
    <row customHeight="1" ht="12.75">
      <c r="C25" s="0" t="s">
        <v>1077</v>
      </c>
      <c r="D25" s="0" t="s">
        <v>2040</v>
      </c>
      <c r="G25" s="0">
        <v>267</v>
      </c>
      <c r="H25" s="0">
        <v>254</v>
      </c>
      <c r="O25" s="0">
        <v>267</v>
      </c>
      <c r="P25" s="0">
        <v>254</v>
      </c>
      <c r="U25" s="0" t="s">
        <v>2373</v>
      </c>
    </row>
    <row customHeight="1" ht="12.75">
      <c r="C26" s="0" t="s">
        <v>1077</v>
      </c>
      <c r="D26" s="0" t="s">
        <v>308</v>
      </c>
      <c r="G26" s="0">
        <v>597</v>
      </c>
      <c r="H26" s="0">
        <v>592</v>
      </c>
      <c r="O26" s="0">
        <v>597</v>
      </c>
      <c r="P26" s="0">
        <v>592</v>
      </c>
      <c r="U26" s="0" t="s">
        <v>2360</v>
      </c>
    </row>
    <row customHeight="1" ht="12.75">
      <c r="C27" s="0" t="s">
        <v>1080</v>
      </c>
      <c r="D27" s="0" t="s">
        <v>299</v>
      </c>
      <c r="G27" s="0">
        <v>152</v>
      </c>
      <c r="H27" s="0">
        <v>158</v>
      </c>
      <c r="O27" s="0">
        <v>152</v>
      </c>
      <c r="P27" s="0">
        <v>158</v>
      </c>
      <c r="U27" s="0" t="s">
        <v>1163</v>
      </c>
    </row>
    <row customHeight="1" ht="12.75">
      <c r="C28" s="0" t="s">
        <v>1080</v>
      </c>
      <c r="D28" s="0" t="s">
        <v>300</v>
      </c>
      <c r="U28" s="0" t="s">
        <v>2344</v>
      </c>
    </row>
    <row customHeight="1" ht="12.75">
      <c r="C29" s="0" t="s">
        <v>1080</v>
      </c>
      <c r="D29" s="0" t="s">
        <v>301</v>
      </c>
      <c r="U29" s="0" t="s">
        <v>2367</v>
      </c>
    </row>
    <row customHeight="1" ht="12.75">
      <c r="C30" s="0" t="s">
        <v>1080</v>
      </c>
      <c r="D30" s="0" t="s">
        <v>302</v>
      </c>
      <c r="U30" s="0" t="s">
        <v>2368</v>
      </c>
    </row>
    <row customHeight="1" ht="12.75">
      <c r="C31" s="0" t="s">
        <v>1080</v>
      </c>
      <c r="D31" s="0" t="s">
        <v>303</v>
      </c>
      <c r="G31" s="0">
        <v>0</v>
      </c>
      <c r="H31" s="0">
        <v>0</v>
      </c>
      <c r="I31" s="0">
        <v>0</v>
      </c>
      <c r="J31" s="0">
        <v>0</v>
      </c>
      <c r="K31" s="0">
        <v>0</v>
      </c>
      <c r="L31" s="0">
        <v>0</v>
      </c>
      <c r="U31" s="0" t="s">
        <v>2132</v>
      </c>
    </row>
    <row customHeight="1" ht="12.75">
      <c r="C32" s="0" t="s">
        <v>1080</v>
      </c>
      <c r="D32" s="0" t="s">
        <v>304</v>
      </c>
      <c r="U32" s="0" t="s">
        <v>2100</v>
      </c>
    </row>
    <row customHeight="1" ht="12.75">
      <c r="C33" s="0" t="s">
        <v>1080</v>
      </c>
      <c r="D33" s="0" t="s">
        <v>305</v>
      </c>
      <c r="G33" s="0">
        <v>370</v>
      </c>
      <c r="H33" s="0">
        <v>366</v>
      </c>
      <c r="O33" s="0">
        <v>370</v>
      </c>
      <c r="P33" s="0">
        <v>366</v>
      </c>
      <c r="U33" s="0" t="s">
        <v>1656</v>
      </c>
    </row>
    <row customHeight="1" ht="12.75">
      <c r="C34" s="0" t="s">
        <v>1080</v>
      </c>
      <c r="D34" s="0" t="s">
        <v>2022</v>
      </c>
      <c r="U34" s="0" t="s">
        <v>2372</v>
      </c>
    </row>
    <row customHeight="1" ht="12.75">
      <c r="C35" s="0" t="s">
        <v>1080</v>
      </c>
      <c r="D35" s="0" t="s">
        <v>306</v>
      </c>
      <c r="U35" s="0" t="s">
        <v>1298</v>
      </c>
    </row>
    <row customHeight="1" ht="12.75">
      <c r="C36" s="0" t="s">
        <v>1080</v>
      </c>
      <c r="D36" s="0" t="s">
        <v>307</v>
      </c>
      <c r="U36" s="0" t="s">
        <v>2317</v>
      </c>
    </row>
    <row customHeight="1" ht="12.75">
      <c r="C37" s="0" t="s">
        <v>1080</v>
      </c>
      <c r="D37" s="0" t="s">
        <v>2040</v>
      </c>
      <c r="G37" s="0">
        <v>252</v>
      </c>
      <c r="H37" s="0">
        <v>366</v>
      </c>
      <c r="O37" s="0">
        <v>252</v>
      </c>
      <c r="P37" s="0">
        <v>366</v>
      </c>
      <c r="U37" s="0" t="s">
        <v>2373</v>
      </c>
    </row>
    <row customHeight="1" ht="12.75">
      <c r="C38" s="0" t="s">
        <v>1080</v>
      </c>
      <c r="D38" s="0" t="s">
        <v>308</v>
      </c>
      <c r="G38" s="0">
        <v>383</v>
      </c>
      <c r="H38" s="0">
        <v>369</v>
      </c>
      <c r="O38" s="0">
        <v>383</v>
      </c>
      <c r="P38" s="0">
        <v>369</v>
      </c>
      <c r="U38" s="0" t="s">
        <v>2348</v>
      </c>
    </row>
    <row customHeight="1" ht="12.75">
      <c r="C39" s="0" t="s">
        <v>1083</v>
      </c>
      <c r="D39" s="0" t="s">
        <v>299</v>
      </c>
      <c r="G39" s="0">
        <v>227</v>
      </c>
      <c r="H39" s="0">
        <v>227</v>
      </c>
      <c r="O39" s="0">
        <v>227</v>
      </c>
      <c r="P39" s="0">
        <v>227</v>
      </c>
      <c r="U39" s="0" t="s">
        <v>1163</v>
      </c>
    </row>
    <row customHeight="1" ht="12.75">
      <c r="C40" s="0" t="s">
        <v>1083</v>
      </c>
      <c r="D40" s="0" t="s">
        <v>300</v>
      </c>
      <c r="U40" s="0" t="s">
        <v>2346</v>
      </c>
    </row>
    <row customHeight="1" ht="12.75">
      <c r="C41" s="0" t="s">
        <v>1083</v>
      </c>
      <c r="D41" s="0" t="s">
        <v>301</v>
      </c>
      <c r="U41" s="0" t="s">
        <v>2374</v>
      </c>
    </row>
    <row customHeight="1" ht="12.75">
      <c r="C42" s="0" t="s">
        <v>1083</v>
      </c>
      <c r="D42" s="0" t="s">
        <v>302</v>
      </c>
      <c r="U42" s="0" t="s">
        <v>2138</v>
      </c>
    </row>
    <row customHeight="1" ht="12.75">
      <c r="C43" s="0" t="s">
        <v>1083</v>
      </c>
      <c r="D43" s="0" t="s">
        <v>303</v>
      </c>
      <c r="G43" s="0">
        <v>0</v>
      </c>
      <c r="H43" s="0">
        <v>0</v>
      </c>
      <c r="I43" s="0">
        <v>0</v>
      </c>
      <c r="J43" s="0">
        <v>0</v>
      </c>
      <c r="K43" s="0">
        <v>0</v>
      </c>
      <c r="L43" s="0">
        <v>0</v>
      </c>
      <c r="U43" s="0" t="s">
        <v>1362</v>
      </c>
    </row>
    <row customHeight="1" ht="12.75">
      <c r="C44" s="0" t="s">
        <v>1083</v>
      </c>
      <c r="D44" s="0" t="s">
        <v>304</v>
      </c>
      <c r="E44" s="0">
        <v>5978.1</v>
      </c>
      <c r="F44" s="0">
        <v>6005.6</v>
      </c>
      <c r="G44" s="0">
        <v>170</v>
      </c>
      <c r="H44" s="0">
        <v>167</v>
      </c>
      <c r="M44" s="0">
        <v>5978.1</v>
      </c>
      <c r="N44" s="0">
        <v>6005.6</v>
      </c>
      <c r="O44" s="0">
        <v>170</v>
      </c>
      <c r="P44" s="0">
        <v>167</v>
      </c>
      <c r="U44" s="0" t="s">
        <v>1326</v>
      </c>
    </row>
    <row customHeight="1" ht="12.75">
      <c r="C45" s="0" t="s">
        <v>1083</v>
      </c>
      <c r="D45" s="0" t="s">
        <v>305</v>
      </c>
      <c r="G45" s="0">
        <v>358</v>
      </c>
      <c r="H45" s="0">
        <v>351</v>
      </c>
      <c r="O45" s="0">
        <v>358</v>
      </c>
      <c r="P45" s="0">
        <v>351</v>
      </c>
      <c r="U45" s="0" t="s">
        <v>2334</v>
      </c>
    </row>
    <row customHeight="1" ht="12.75">
      <c r="C46" s="0" t="s">
        <v>1083</v>
      </c>
      <c r="D46" s="0" t="s">
        <v>2022</v>
      </c>
      <c r="U46" s="0" t="s">
        <v>1664</v>
      </c>
    </row>
    <row customHeight="1" ht="12.75">
      <c r="C47" s="0" t="s">
        <v>1083</v>
      </c>
      <c r="D47" s="0" t="s">
        <v>306</v>
      </c>
      <c r="U47" s="0" t="s">
        <v>2375</v>
      </c>
    </row>
    <row customHeight="1" ht="12.75">
      <c r="C48" s="0" t="s">
        <v>1083</v>
      </c>
      <c r="D48" s="0" t="s">
        <v>307</v>
      </c>
      <c r="U48" s="0" t="s">
        <v>2353</v>
      </c>
    </row>
    <row customHeight="1" ht="12.75">
      <c r="C49" s="0" t="s">
        <v>1083</v>
      </c>
      <c r="D49" s="0" t="s">
        <v>2040</v>
      </c>
      <c r="G49" s="0">
        <v>78</v>
      </c>
      <c r="H49" s="0">
        <v>190</v>
      </c>
      <c r="O49" s="0">
        <v>78</v>
      </c>
      <c r="P49" s="0">
        <v>190</v>
      </c>
      <c r="U49" s="0" t="s">
        <v>2348</v>
      </c>
    </row>
    <row customHeight="1" ht="12.75">
      <c r="C50" s="0" t="s">
        <v>1083</v>
      </c>
      <c r="D50" s="0" t="s">
        <v>308</v>
      </c>
      <c r="G50" s="0">
        <v>358</v>
      </c>
      <c r="H50" s="0">
        <v>354</v>
      </c>
      <c r="O50" s="0">
        <v>358</v>
      </c>
      <c r="P50" s="0">
        <v>354</v>
      </c>
      <c r="U50" s="0" t="s">
        <v>2351</v>
      </c>
    </row>
    <row customHeight="1" ht="12.75">
      <c r="C51" s="0" t="s">
        <v>1086</v>
      </c>
      <c r="D51" s="0" t="s">
        <v>299</v>
      </c>
      <c r="G51" s="0">
        <v>306</v>
      </c>
      <c r="H51" s="0">
        <v>319</v>
      </c>
      <c r="O51" s="0">
        <v>306</v>
      </c>
      <c r="P51" s="0">
        <v>319</v>
      </c>
      <c r="U51" s="0" t="s">
        <v>1163</v>
      </c>
    </row>
    <row customHeight="1" ht="12.75">
      <c r="C52" s="0" t="s">
        <v>1086</v>
      </c>
      <c r="D52" s="0" t="s">
        <v>300</v>
      </c>
      <c r="U52" s="0" t="s">
        <v>2345</v>
      </c>
    </row>
    <row customHeight="1" ht="12.75">
      <c r="C53" s="0" t="s">
        <v>1086</v>
      </c>
      <c r="D53" s="0" t="s">
        <v>301</v>
      </c>
      <c r="U53" s="0" t="s">
        <v>2376</v>
      </c>
    </row>
    <row customHeight="1" ht="12.75">
      <c r="C54" s="0" t="s">
        <v>1086</v>
      </c>
      <c r="D54" s="0" t="s">
        <v>302</v>
      </c>
      <c r="U54" s="0" t="s">
        <v>2140</v>
      </c>
    </row>
    <row customHeight="1" ht="12.75">
      <c r="C55" s="0" t="s">
        <v>1086</v>
      </c>
      <c r="D55" s="0" t="s">
        <v>303</v>
      </c>
      <c r="G55" s="0">
        <v>0</v>
      </c>
      <c r="H55" s="0">
        <v>0</v>
      </c>
      <c r="I55" s="0">
        <v>0</v>
      </c>
      <c r="J55" s="0">
        <v>0</v>
      </c>
      <c r="K55" s="0">
        <v>0</v>
      </c>
      <c r="L55" s="0">
        <v>0</v>
      </c>
      <c r="U55" s="0" t="s">
        <v>2336</v>
      </c>
    </row>
    <row customHeight="1" ht="12.75">
      <c r="C56" s="0" t="s">
        <v>1086</v>
      </c>
      <c r="D56" s="0" t="s">
        <v>304</v>
      </c>
      <c r="E56" s="0">
        <v>2170.4</v>
      </c>
      <c r="F56" s="0">
        <v>2170.4</v>
      </c>
      <c r="G56" s="0">
        <v>113</v>
      </c>
      <c r="H56" s="0">
        <v>111</v>
      </c>
      <c r="M56" s="0">
        <v>2170.4</v>
      </c>
      <c r="N56" s="0">
        <v>2170.4</v>
      </c>
      <c r="O56" s="0">
        <v>113</v>
      </c>
      <c r="P56" s="0">
        <v>111</v>
      </c>
      <c r="U56" s="0" t="s">
        <v>1666</v>
      </c>
    </row>
    <row customHeight="1" ht="12.75">
      <c r="C57" s="0" t="s">
        <v>1086</v>
      </c>
      <c r="D57" s="0" t="s">
        <v>305</v>
      </c>
      <c r="G57" s="0">
        <v>314</v>
      </c>
      <c r="H57" s="0">
        <v>247</v>
      </c>
      <c r="O57" s="0">
        <v>314</v>
      </c>
      <c r="P57" s="0">
        <v>247</v>
      </c>
      <c r="U57" s="0" t="s">
        <v>2108</v>
      </c>
    </row>
    <row customHeight="1" ht="12.75">
      <c r="C58" s="0" t="s">
        <v>1086</v>
      </c>
      <c r="D58" s="0" t="s">
        <v>2022</v>
      </c>
      <c r="U58" s="0" t="s">
        <v>2332</v>
      </c>
    </row>
    <row customHeight="1" ht="12.75">
      <c r="C59" s="0" t="s">
        <v>1086</v>
      </c>
      <c r="D59" s="0" t="s">
        <v>306</v>
      </c>
      <c r="U59" s="0" t="s">
        <v>2337</v>
      </c>
    </row>
    <row customHeight="1" ht="12.75">
      <c r="C60" s="0" t="s">
        <v>1086</v>
      </c>
      <c r="D60" s="0" t="s">
        <v>307</v>
      </c>
      <c r="U60" s="0" t="s">
        <v>2375</v>
      </c>
    </row>
    <row customHeight="1" ht="12.75">
      <c r="C61" s="0" t="s">
        <v>1086</v>
      </c>
      <c r="D61" s="0" t="s">
        <v>2040</v>
      </c>
      <c r="G61" s="0">
        <v>186</v>
      </c>
      <c r="H61" s="0">
        <v>208</v>
      </c>
      <c r="O61" s="0">
        <v>186</v>
      </c>
      <c r="P61" s="0">
        <v>208</v>
      </c>
      <c r="U61" s="0" t="s">
        <v>2355</v>
      </c>
    </row>
    <row customHeight="1" ht="12.75">
      <c r="C62" s="0" t="s">
        <v>1086</v>
      </c>
      <c r="D62" s="0" t="s">
        <v>308</v>
      </c>
      <c r="G62" s="0">
        <v>303</v>
      </c>
      <c r="H62" s="0">
        <v>314</v>
      </c>
      <c r="O62" s="0">
        <v>303</v>
      </c>
      <c r="P62" s="0">
        <v>314</v>
      </c>
      <c r="U62" s="0" t="s">
        <v>2377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9617478-E688-DF7C-5F28-19FB19D017F7}" mc:Ignorable="x14ac xr xr2 xr3">
  <sheetPr>
    <tabColor rgb="FFFFCC99"/>
  </sheetPr>
  <dimension ref="A1:T18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313</v>
      </c>
      <c r="C2" s="0" t="s">
        <v>321</v>
      </c>
      <c r="D2" s="0" t="s">
        <v>269</v>
      </c>
      <c r="E2" s="0" t="s">
        <v>335</v>
      </c>
      <c r="F2" s="0" t="s">
        <v>343</v>
      </c>
      <c r="G2" s="0" t="s">
        <v>368</v>
      </c>
      <c r="H2" s="0" t="s">
        <v>382</v>
      </c>
      <c r="I2" s="0" t="s">
        <v>397</v>
      </c>
      <c r="J2" s="0" t="s">
        <v>413</v>
      </c>
      <c r="K2" s="0" t="s">
        <v>428</v>
      </c>
      <c r="L2" s="0" t="s">
        <v>440</v>
      </c>
      <c r="M2" s="0" t="s">
        <v>454</v>
      </c>
      <c r="N2" s="0" t="s">
        <v>468</v>
      </c>
      <c r="O2" s="0" t="s">
        <v>481</v>
      </c>
      <c r="P2" s="0" t="s">
        <v>2311</v>
      </c>
      <c r="Q2" s="0" t="s">
        <v>2338</v>
      </c>
      <c r="R2" s="0" t="s">
        <v>2339</v>
      </c>
    </row>
    <row customHeight="1" ht="10.5">
      <c r="C3" s="0" t="s">
        <v>1067</v>
      </c>
      <c r="D3" s="0" t="s">
        <v>305</v>
      </c>
      <c r="E3" s="0" t="s">
        <v>1154</v>
      </c>
      <c r="F3" s="0" t="s">
        <v>1331</v>
      </c>
      <c r="G3" s="0" t="s">
        <v>34</v>
      </c>
      <c r="H3" s="0" t="s">
        <v>2321</v>
      </c>
      <c r="I3" s="0" t="s">
        <v>2321</v>
      </c>
      <c r="N3" s="0">
        <v>300</v>
      </c>
      <c r="O3" s="0">
        <v>250</v>
      </c>
      <c r="P3" s="0" t="s">
        <v>2359</v>
      </c>
      <c r="Q3" s="0">
        <v>8</v>
      </c>
      <c r="R3" s="0">
        <v>1</v>
      </c>
    </row>
    <row customHeight="1" ht="10.5">
      <c r="C4" s="0" t="s">
        <v>1067</v>
      </c>
      <c r="D4" s="0" t="s">
        <v>2040</v>
      </c>
      <c r="E4" s="0" t="s">
        <v>1155</v>
      </c>
      <c r="F4" s="0" t="s">
        <v>1355</v>
      </c>
      <c r="G4" s="0" t="s">
        <v>34</v>
      </c>
      <c r="N4" s="0">
        <v>1.027</v>
      </c>
      <c r="O4" s="0">
        <v>1.027</v>
      </c>
      <c r="P4" s="0" t="s">
        <v>2370</v>
      </c>
      <c r="Q4" s="0">
        <v>12</v>
      </c>
      <c r="R4" s="0">
        <v>1</v>
      </c>
    </row>
    <row customHeight="1" ht="10.5">
      <c r="C5" s="0" t="s">
        <v>1067</v>
      </c>
      <c r="D5" s="0" t="s">
        <v>308</v>
      </c>
      <c r="E5" s="0" t="s">
        <v>1156</v>
      </c>
      <c r="F5" s="0" t="s">
        <v>1372</v>
      </c>
      <c r="G5" s="0" t="s">
        <v>34</v>
      </c>
      <c r="H5" s="0" t="s">
        <v>2347</v>
      </c>
      <c r="I5" s="0" t="s">
        <v>2347</v>
      </c>
      <c r="L5" s="0">
        <v>3</v>
      </c>
      <c r="M5" s="0">
        <v>3</v>
      </c>
      <c r="P5" s="0" t="s">
        <v>2365</v>
      </c>
      <c r="Q5" s="0">
        <v>13</v>
      </c>
      <c r="R5" s="0">
        <v>1</v>
      </c>
    </row>
    <row customHeight="1" ht="10.5">
      <c r="C6" s="0" t="s">
        <v>1077</v>
      </c>
      <c r="D6" s="0" t="s">
        <v>305</v>
      </c>
      <c r="E6" s="0" t="s">
        <v>1150</v>
      </c>
      <c r="F6" s="0" t="s">
        <v>1331</v>
      </c>
      <c r="G6" s="0" t="s">
        <v>34</v>
      </c>
      <c r="H6" s="0" t="s">
        <v>2321</v>
      </c>
      <c r="I6" s="0" t="s">
        <v>2321</v>
      </c>
      <c r="N6" s="0">
        <v>215</v>
      </c>
      <c r="O6" s="0">
        <v>215</v>
      </c>
      <c r="P6" s="0" t="s">
        <v>2359</v>
      </c>
      <c r="Q6" s="0">
        <v>8</v>
      </c>
      <c r="R6" s="0">
        <v>1</v>
      </c>
    </row>
    <row customHeight="1" ht="10.5">
      <c r="C7" s="0" t="s">
        <v>1077</v>
      </c>
      <c r="D7" s="0" t="s">
        <v>2040</v>
      </c>
      <c r="E7" s="0" t="s">
        <v>1151</v>
      </c>
      <c r="F7" s="0" t="s">
        <v>1355</v>
      </c>
      <c r="G7" s="0" t="s">
        <v>34</v>
      </c>
      <c r="N7" s="0">
        <v>0.65</v>
      </c>
      <c r="O7" s="0">
        <v>0.65</v>
      </c>
      <c r="P7" s="0" t="s">
        <v>2370</v>
      </c>
      <c r="Q7" s="0">
        <v>12</v>
      </c>
      <c r="R7" s="0">
        <v>1</v>
      </c>
    </row>
    <row customHeight="1" ht="10.5">
      <c r="C8" s="0" t="s">
        <v>1077</v>
      </c>
      <c r="D8" s="0" t="s">
        <v>308</v>
      </c>
      <c r="E8" s="0" t="s">
        <v>1153</v>
      </c>
      <c r="F8" s="0" t="s">
        <v>1372</v>
      </c>
      <c r="G8" s="0" t="s">
        <v>34</v>
      </c>
      <c r="H8" s="0" t="s">
        <v>2347</v>
      </c>
      <c r="I8" s="0" t="s">
        <v>2347</v>
      </c>
      <c r="L8" s="0">
        <v>2</v>
      </c>
      <c r="M8" s="0">
        <v>2</v>
      </c>
      <c r="P8" s="0" t="s">
        <v>2365</v>
      </c>
      <c r="Q8" s="0">
        <v>13</v>
      </c>
      <c r="R8" s="0">
        <v>1</v>
      </c>
    </row>
    <row customHeight="1" ht="10.5">
      <c r="C9" s="0" t="s">
        <v>1080</v>
      </c>
      <c r="D9" s="0" t="s">
        <v>305</v>
      </c>
      <c r="E9" s="0" t="s">
        <v>1150</v>
      </c>
      <c r="F9" s="0" t="s">
        <v>1331</v>
      </c>
      <c r="G9" s="0" t="s">
        <v>34</v>
      </c>
      <c r="H9" s="0" t="s">
        <v>2321</v>
      </c>
      <c r="I9" s="0" t="s">
        <v>2321</v>
      </c>
      <c r="N9" s="0">
        <v>258</v>
      </c>
      <c r="O9" s="0">
        <v>258</v>
      </c>
      <c r="P9" s="0" t="s">
        <v>2359</v>
      </c>
      <c r="Q9" s="0">
        <v>8</v>
      </c>
      <c r="R9" s="0">
        <v>1</v>
      </c>
    </row>
    <row customHeight="1" ht="10.5">
      <c r="C10" s="0" t="s">
        <v>1080</v>
      </c>
      <c r="D10" s="0" t="s">
        <v>2040</v>
      </c>
      <c r="E10" s="0" t="s">
        <v>1151</v>
      </c>
      <c r="F10" s="0" t="s">
        <v>1355</v>
      </c>
      <c r="G10" s="0" t="s">
        <v>34</v>
      </c>
      <c r="N10" s="0">
        <v>0.2</v>
      </c>
      <c r="O10" s="0">
        <v>0.2</v>
      </c>
      <c r="P10" s="0" t="s">
        <v>2370</v>
      </c>
      <c r="Q10" s="0">
        <v>12</v>
      </c>
      <c r="R10" s="0">
        <v>1</v>
      </c>
    </row>
    <row customHeight="1" ht="10.5">
      <c r="C11" s="0" t="s">
        <v>1080</v>
      </c>
      <c r="D11" s="0" t="s">
        <v>308</v>
      </c>
      <c r="E11" s="0" t="s">
        <v>1152</v>
      </c>
      <c r="F11" s="0" t="s">
        <v>1372</v>
      </c>
      <c r="G11" s="0" t="s">
        <v>34</v>
      </c>
      <c r="H11" s="0" t="s">
        <v>2347</v>
      </c>
      <c r="I11" s="0" t="s">
        <v>2347</v>
      </c>
      <c r="L11" s="0">
        <v>2</v>
      </c>
      <c r="M11" s="0">
        <v>2</v>
      </c>
      <c r="P11" s="0" t="s">
        <v>2365</v>
      </c>
      <c r="Q11" s="0">
        <v>13</v>
      </c>
      <c r="R11" s="0">
        <v>1</v>
      </c>
    </row>
    <row customHeight="1" ht="10.5">
      <c r="C12" s="0" t="s">
        <v>1083</v>
      </c>
      <c r="D12" s="0" t="s">
        <v>305</v>
      </c>
      <c r="E12" s="0" t="s">
        <v>1156</v>
      </c>
      <c r="F12" s="0" t="s">
        <v>1331</v>
      </c>
      <c r="G12" s="0" t="s">
        <v>34</v>
      </c>
      <c r="H12" s="0" t="s">
        <v>2321</v>
      </c>
      <c r="I12" s="0" t="s">
        <v>2321</v>
      </c>
      <c r="N12" s="0">
        <v>250</v>
      </c>
      <c r="O12" s="0">
        <v>250</v>
      </c>
      <c r="P12" s="0" t="s">
        <v>2359</v>
      </c>
      <c r="Q12" s="0">
        <v>8</v>
      </c>
      <c r="R12" s="0">
        <v>1</v>
      </c>
    </row>
    <row customHeight="1" ht="10.5">
      <c r="C13" s="0" t="s">
        <v>1083</v>
      </c>
      <c r="D13" s="0" t="s">
        <v>2040</v>
      </c>
      <c r="E13" s="0" t="s">
        <v>1157</v>
      </c>
      <c r="F13" s="0" t="s">
        <v>1355</v>
      </c>
      <c r="G13" s="0" t="s">
        <v>34</v>
      </c>
      <c r="N13" s="0">
        <v>0.936</v>
      </c>
      <c r="O13" s="0">
        <v>0.936</v>
      </c>
      <c r="P13" s="0" t="s">
        <v>2370</v>
      </c>
      <c r="Q13" s="0">
        <v>12</v>
      </c>
      <c r="R13" s="0">
        <v>1</v>
      </c>
    </row>
    <row customHeight="1" ht="10.5">
      <c r="C14" s="0" t="s">
        <v>1083</v>
      </c>
      <c r="D14" s="0" t="s">
        <v>308</v>
      </c>
      <c r="E14" s="0" t="s">
        <v>1159</v>
      </c>
      <c r="F14" s="0" t="s">
        <v>1372</v>
      </c>
      <c r="G14" s="0" t="s">
        <v>34</v>
      </c>
      <c r="H14" s="0" t="s">
        <v>2347</v>
      </c>
      <c r="I14" s="0" t="s">
        <v>2347</v>
      </c>
      <c r="L14" s="0">
        <v>2</v>
      </c>
      <c r="M14" s="0">
        <v>2</v>
      </c>
      <c r="P14" s="0" t="s">
        <v>2365</v>
      </c>
      <c r="Q14" s="0">
        <v>13</v>
      </c>
      <c r="R14" s="0">
        <v>1</v>
      </c>
    </row>
    <row customHeight="1" ht="10.5">
      <c r="C15" s="0" t="s">
        <v>1086</v>
      </c>
      <c r="D15" s="0" t="s">
        <v>305</v>
      </c>
      <c r="E15" s="0" t="s">
        <v>1155</v>
      </c>
      <c r="F15" s="0" t="s">
        <v>1331</v>
      </c>
      <c r="G15" s="0" t="s">
        <v>34</v>
      </c>
      <c r="H15" s="0" t="s">
        <v>2321</v>
      </c>
      <c r="I15" s="0" t="s">
        <v>2321</v>
      </c>
      <c r="N15" s="0">
        <v>250</v>
      </c>
      <c r="O15" s="0">
        <v>250</v>
      </c>
      <c r="P15" s="0" t="s">
        <v>2359</v>
      </c>
      <c r="Q15" s="0">
        <v>8</v>
      </c>
      <c r="R15" s="0">
        <v>1</v>
      </c>
    </row>
    <row customHeight="1" ht="10.5">
      <c r="C16" s="0" t="s">
        <v>1086</v>
      </c>
      <c r="D16" s="0" t="s">
        <v>2040</v>
      </c>
      <c r="E16" s="0" t="s">
        <v>1156</v>
      </c>
      <c r="F16" s="0" t="s">
        <v>1355</v>
      </c>
      <c r="G16" s="0" t="s">
        <v>34</v>
      </c>
      <c r="N16" s="0">
        <v>0.28</v>
      </c>
      <c r="O16" s="0">
        <v>0.28</v>
      </c>
      <c r="P16" s="0" t="s">
        <v>2370</v>
      </c>
      <c r="Q16" s="0">
        <v>12</v>
      </c>
      <c r="R16" s="0">
        <v>1</v>
      </c>
    </row>
    <row customHeight="1" ht="10.5">
      <c r="C17" s="0" t="s">
        <v>1086</v>
      </c>
      <c r="D17" s="0" t="s">
        <v>308</v>
      </c>
      <c r="E17" s="0" t="s">
        <v>1159</v>
      </c>
      <c r="F17" s="0" t="s">
        <v>1372</v>
      </c>
      <c r="G17" s="0" t="s">
        <v>34</v>
      </c>
      <c r="H17" s="0" t="s">
        <v>2347</v>
      </c>
      <c r="I17" s="0" t="s">
        <v>2347</v>
      </c>
      <c r="L17" s="0">
        <v>2</v>
      </c>
      <c r="M17" s="0">
        <v>2</v>
      </c>
      <c r="P17" s="0" t="s">
        <v>2365</v>
      </c>
      <c r="Q17" s="0">
        <v>13</v>
      </c>
      <c r="R17" s="0">
        <v>1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1D6BD64-8904-D0D8-EEC7-00C91674BAE8}" mc:Ignorable="x14ac xr xr2 xr3">
  <sheetPr>
    <tabColor rgb="FFFFCC99"/>
  </sheetPr>
  <dimension ref="A1:O3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312</v>
      </c>
      <c r="C2" s="0" t="s">
        <v>313</v>
      </c>
      <c r="D2" s="0" t="s">
        <v>321</v>
      </c>
      <c r="E2" s="0" t="s">
        <v>315</v>
      </c>
      <c r="F2" s="0" t="s">
        <v>324</v>
      </c>
      <c r="G2" s="0" t="s">
        <v>317</v>
      </c>
      <c r="H2" s="0" t="s">
        <v>326</v>
      </c>
      <c r="I2" s="0" t="s">
        <v>333</v>
      </c>
      <c r="J2" s="0" t="s">
        <v>316</v>
      </c>
      <c r="K2" s="0" t="s">
        <v>325</v>
      </c>
      <c r="L2" s="0" t="s">
        <v>332</v>
      </c>
      <c r="M2" s="0" t="s">
        <v>2378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62B3028-D208-03C8-2628-0A5ABFB6785F}" mc:Ignorable="x14ac xr xr2 xr3">
  <sheetPr>
    <tabColor rgb="FFFFCC99"/>
  </sheetPr>
  <dimension ref="A1:L3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315</v>
      </c>
      <c r="C2" s="0" t="s">
        <v>324</v>
      </c>
      <c r="D2" s="0" t="s">
        <v>317</v>
      </c>
      <c r="E2" s="0" t="s">
        <v>326</v>
      </c>
      <c r="F2" s="0" t="s">
        <v>333</v>
      </c>
      <c r="G2" s="0" t="s">
        <v>316</v>
      </c>
      <c r="H2" s="0" t="s">
        <v>325</v>
      </c>
      <c r="I2" s="0" t="s">
        <v>332</v>
      </c>
      <c r="J2" s="0" t="s">
        <v>2378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648D4098-48B8-51DB-AD3B-3825A83D2578}" mc:Ignorable="x14ac xr xr2 xr3">
  <sheetPr>
    <tabColor rgb="FFFFCC99"/>
  </sheetPr>
  <dimension ref="A1:F3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2379</v>
      </c>
      <c r="C2" s="0" t="s">
        <v>2380</v>
      </c>
      <c r="D2" s="0" t="s">
        <v>2381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FAD74B8-EA78-3058-C0A8-84B2759FA8DA}" mc:Ignorable="x14ac xr xr2 xr3">
  <sheetPr>
    <tabColor rgb="FFFFCC99"/>
  </sheetPr>
  <dimension ref="A1:L3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317</v>
      </c>
      <c r="C2" s="0" t="s">
        <v>326</v>
      </c>
      <c r="D2" s="0" t="s">
        <v>333</v>
      </c>
      <c r="E2" s="0" t="s">
        <v>316</v>
      </c>
      <c r="F2" s="0" t="s">
        <v>325</v>
      </c>
      <c r="G2" s="0" t="s">
        <v>332</v>
      </c>
      <c r="H2" s="0" t="s">
        <v>385</v>
      </c>
      <c r="I2" s="0" t="s">
        <v>400</v>
      </c>
      <c r="J2" s="0" t="s">
        <v>416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BCCE18E8-1DC2-F848-C469-BCDC1491639D}" mc:Ignorable="x14ac xr xr2 xr3">
  <sheetPr>
    <tabColor rgb="FFFFCC99"/>
  </sheetPr>
  <dimension ref="A1:A1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/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1C7977A-3A38-7778-2618-6E84F9754CDA}" mc:Ignorable="x14ac xr xr2 xr3">
  <sheetPr>
    <tabColor rgb="FFFFCC99"/>
  </sheetPr>
  <dimension ref="A1:A1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/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8816368-5532-D878-0FC8-A79624DFF7D9}" mc:Ignorable="x14ac xr xr2 xr3">
  <sheetPr>
    <tabColor rgb="FFFFCC99"/>
  </sheetPr>
  <dimension ref="A1:E248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customHeight="1" ht="10.5">
      <c r="A1" s="504" t="s">
        <v>336</v>
      </c>
      <c r="B1" s="1376" t="s">
        <v>1985</v>
      </c>
      <c r="C1" s="0" t="s">
        <v>2382</v>
      </c>
    </row>
    <row customHeight="1" ht="10.5">
      <c r="B2" s="0" t="s">
        <v>269</v>
      </c>
      <c r="C2" s="0" t="s">
        <v>272</v>
      </c>
    </row>
    <row customHeight="1" ht="10.5">
      <c r="B3" s="0" t="s">
        <v>299</v>
      </c>
      <c r="C3" s="0" t="s">
        <v>2383</v>
      </c>
    </row>
    <row customHeight="1" ht="10.5">
      <c r="B4" s="0" t="s">
        <v>299</v>
      </c>
      <c r="C4" s="0" t="s">
        <v>2384</v>
      </c>
    </row>
    <row customHeight="1" ht="10.5">
      <c r="B5" s="0" t="s">
        <v>299</v>
      </c>
      <c r="C5" s="0" t="s">
        <v>1433</v>
      </c>
    </row>
    <row customHeight="1" ht="10.5">
      <c r="B6" s="0" t="s">
        <v>299</v>
      </c>
      <c r="C6" s="0" t="s">
        <v>2385</v>
      </c>
    </row>
    <row customHeight="1" ht="10.5">
      <c r="B7" s="0" t="s">
        <v>299</v>
      </c>
      <c r="C7" s="0" t="s">
        <v>1674</v>
      </c>
    </row>
    <row customHeight="1" ht="10.5">
      <c r="B8" s="0" t="s">
        <v>299</v>
      </c>
      <c r="C8" s="0" t="s">
        <v>1647</v>
      </c>
    </row>
    <row customHeight="1" ht="10.5">
      <c r="B9" s="0" t="s">
        <v>299</v>
      </c>
      <c r="C9" s="0" t="s">
        <v>2386</v>
      </c>
    </row>
    <row customHeight="1" ht="10.5">
      <c r="B10" s="0" t="s">
        <v>299</v>
      </c>
      <c r="C10" s="0" t="s">
        <v>2387</v>
      </c>
    </row>
    <row customHeight="1" ht="10.5">
      <c r="B11" s="0" t="s">
        <v>299</v>
      </c>
      <c r="C11" s="0" t="s">
        <v>2388</v>
      </c>
    </row>
    <row customHeight="1" ht="10.5">
      <c r="B12" s="0" t="s">
        <v>299</v>
      </c>
      <c r="C12" s="0" t="s">
        <v>2389</v>
      </c>
    </row>
    <row customHeight="1" ht="10.5">
      <c r="B13" s="0" t="s">
        <v>299</v>
      </c>
      <c r="C13" s="0" t="s">
        <v>126</v>
      </c>
    </row>
    <row customHeight="1" ht="10.5">
      <c r="B14" s="0" t="s">
        <v>305</v>
      </c>
      <c r="C14" s="0" t="s">
        <v>1648</v>
      </c>
    </row>
    <row customHeight="1" ht="10.5">
      <c r="B15" s="0" t="s">
        <v>305</v>
      </c>
      <c r="C15" s="0" t="s">
        <v>2390</v>
      </c>
    </row>
    <row customHeight="1" ht="10.5">
      <c r="B16" s="0" t="s">
        <v>305</v>
      </c>
      <c r="C16" s="0" t="s">
        <v>2391</v>
      </c>
    </row>
    <row customHeight="1" ht="10.5">
      <c r="B17" s="0" t="s">
        <v>305</v>
      </c>
      <c r="C17" s="0" t="s">
        <v>2392</v>
      </c>
    </row>
    <row customHeight="1" ht="10.5">
      <c r="B18" s="0" t="s">
        <v>305</v>
      </c>
      <c r="C18" s="0" t="s">
        <v>2393</v>
      </c>
    </row>
    <row customHeight="1" ht="10.5">
      <c r="B19" s="0" t="s">
        <v>305</v>
      </c>
      <c r="C19" s="0" t="s">
        <v>2394</v>
      </c>
    </row>
    <row customHeight="1" ht="10.5">
      <c r="B20" s="0" t="s">
        <v>305</v>
      </c>
      <c r="C20" s="0" t="s">
        <v>2395</v>
      </c>
    </row>
    <row customHeight="1" ht="10.5">
      <c r="B21" s="0" t="s">
        <v>305</v>
      </c>
      <c r="C21" s="0" t="s">
        <v>2396</v>
      </c>
    </row>
    <row customHeight="1" ht="10.5">
      <c r="B22" s="0" t="s">
        <v>305</v>
      </c>
      <c r="C22" s="0" t="s">
        <v>2397</v>
      </c>
    </row>
    <row customHeight="1" ht="10.5">
      <c r="B23" s="0" t="s">
        <v>305</v>
      </c>
      <c r="C23" s="0" t="s">
        <v>2398</v>
      </c>
    </row>
    <row customHeight="1" ht="10.5">
      <c r="B24" s="0" t="s">
        <v>305</v>
      </c>
      <c r="C24" s="0" t="s">
        <v>2399</v>
      </c>
    </row>
    <row customHeight="1" ht="10.5">
      <c r="B25" s="0" t="s">
        <v>305</v>
      </c>
      <c r="C25" s="0" t="s">
        <v>2400</v>
      </c>
    </row>
    <row customHeight="1" ht="10.5">
      <c r="B26" s="0" t="s">
        <v>305</v>
      </c>
      <c r="C26" s="0" t="s">
        <v>2401</v>
      </c>
    </row>
    <row customHeight="1" ht="10.5">
      <c r="B27" s="0" t="s">
        <v>305</v>
      </c>
      <c r="C27" s="0" t="s">
        <v>2402</v>
      </c>
    </row>
    <row customHeight="1" ht="10.5">
      <c r="B28" s="0" t="s">
        <v>305</v>
      </c>
      <c r="C28" s="0" t="s">
        <v>2403</v>
      </c>
    </row>
    <row customHeight="1" ht="10.5">
      <c r="B29" s="0" t="s">
        <v>305</v>
      </c>
      <c r="C29" s="0" t="s">
        <v>2404</v>
      </c>
    </row>
    <row customHeight="1" ht="10.5">
      <c r="B30" s="0" t="s">
        <v>305</v>
      </c>
      <c r="C30" s="0" t="s">
        <v>2405</v>
      </c>
    </row>
    <row customHeight="1" ht="10.5">
      <c r="B31" s="0" t="s">
        <v>305</v>
      </c>
      <c r="C31" s="0" t="s">
        <v>2406</v>
      </c>
    </row>
    <row customHeight="1" ht="10.5">
      <c r="B32" s="0" t="s">
        <v>305</v>
      </c>
      <c r="C32" s="0" t="s">
        <v>2407</v>
      </c>
    </row>
    <row customHeight="1" ht="10.5">
      <c r="B33" s="0" t="s">
        <v>305</v>
      </c>
      <c r="C33" s="0" t="s">
        <v>2408</v>
      </c>
    </row>
    <row customHeight="1" ht="10.5">
      <c r="B34" s="0" t="s">
        <v>305</v>
      </c>
      <c r="C34" s="0" t="s">
        <v>2409</v>
      </c>
    </row>
    <row customHeight="1" ht="10.5">
      <c r="B35" s="0" t="s">
        <v>305</v>
      </c>
      <c r="C35" s="0" t="s">
        <v>2410</v>
      </c>
    </row>
    <row customHeight="1" ht="10.5">
      <c r="B36" s="0" t="s">
        <v>305</v>
      </c>
      <c r="C36" s="0" t="s">
        <v>2411</v>
      </c>
    </row>
    <row customHeight="1" ht="10.5">
      <c r="B37" s="0" t="s">
        <v>305</v>
      </c>
      <c r="C37" s="0" t="s">
        <v>2412</v>
      </c>
    </row>
    <row customHeight="1" ht="10.5">
      <c r="B38" s="0" t="s">
        <v>305</v>
      </c>
      <c r="C38" s="0" t="s">
        <v>2413</v>
      </c>
    </row>
    <row customHeight="1" ht="10.5">
      <c r="B39" s="0" t="s">
        <v>305</v>
      </c>
      <c r="C39" s="0" t="s">
        <v>2414</v>
      </c>
    </row>
    <row customHeight="1" ht="10.5">
      <c r="B40" s="0" t="s">
        <v>305</v>
      </c>
      <c r="C40" s="0" t="s">
        <v>2415</v>
      </c>
    </row>
    <row customHeight="1" ht="10.5">
      <c r="B41" s="0" t="s">
        <v>305</v>
      </c>
      <c r="C41" s="0" t="s">
        <v>2416</v>
      </c>
    </row>
    <row customHeight="1" ht="10.5">
      <c r="B42" s="0" t="s">
        <v>305</v>
      </c>
      <c r="C42" s="0" t="s">
        <v>2417</v>
      </c>
    </row>
    <row customHeight="1" ht="10.5">
      <c r="B43" s="0" t="s">
        <v>305</v>
      </c>
      <c r="C43" s="0" t="s">
        <v>2418</v>
      </c>
    </row>
    <row customHeight="1" ht="10.5">
      <c r="B44" s="0" t="s">
        <v>305</v>
      </c>
      <c r="C44" s="0" t="s">
        <v>2419</v>
      </c>
    </row>
    <row customHeight="1" ht="10.5">
      <c r="B45" s="0" t="s">
        <v>305</v>
      </c>
      <c r="C45" s="0" t="s">
        <v>2420</v>
      </c>
    </row>
    <row customHeight="1" ht="10.5">
      <c r="B46" s="0" t="s">
        <v>305</v>
      </c>
      <c r="C46" s="0" t="s">
        <v>2421</v>
      </c>
    </row>
    <row customHeight="1" ht="10.5">
      <c r="B47" s="0" t="s">
        <v>305</v>
      </c>
      <c r="C47" s="0" t="s">
        <v>2422</v>
      </c>
    </row>
    <row customHeight="1" ht="10.5">
      <c r="B48" s="0" t="s">
        <v>305</v>
      </c>
      <c r="C48" s="0" t="s">
        <v>2423</v>
      </c>
    </row>
    <row customHeight="1" ht="10.5">
      <c r="B49" s="0" t="s">
        <v>305</v>
      </c>
      <c r="C49" s="0" t="s">
        <v>2424</v>
      </c>
    </row>
    <row customHeight="1" ht="10.5">
      <c r="B50" s="0" t="s">
        <v>305</v>
      </c>
      <c r="C50" s="0" t="s">
        <v>2425</v>
      </c>
    </row>
    <row customHeight="1" ht="10.5">
      <c r="B51" s="0" t="s">
        <v>305</v>
      </c>
      <c r="C51" s="0" t="s">
        <v>2426</v>
      </c>
    </row>
    <row customHeight="1" ht="10.5">
      <c r="B52" s="0" t="s">
        <v>305</v>
      </c>
      <c r="C52" s="0" t="s">
        <v>2427</v>
      </c>
    </row>
    <row customHeight="1" ht="10.5">
      <c r="B53" s="0" t="s">
        <v>305</v>
      </c>
      <c r="C53" s="0" t="s">
        <v>2428</v>
      </c>
    </row>
    <row customHeight="1" ht="10.5">
      <c r="B54" s="0" t="s">
        <v>305</v>
      </c>
      <c r="C54" s="0" t="s">
        <v>2429</v>
      </c>
    </row>
    <row customHeight="1" ht="10.5">
      <c r="B55" s="0" t="s">
        <v>305</v>
      </c>
      <c r="C55" s="0" t="s">
        <v>2430</v>
      </c>
    </row>
    <row customHeight="1" ht="10.5">
      <c r="B56" s="0" t="s">
        <v>305</v>
      </c>
      <c r="C56" s="0" t="s">
        <v>2431</v>
      </c>
    </row>
    <row customHeight="1" ht="10.5">
      <c r="B57" s="0" t="s">
        <v>305</v>
      </c>
      <c r="C57" s="0" t="s">
        <v>2432</v>
      </c>
    </row>
    <row customHeight="1" ht="10.5">
      <c r="B58" s="0" t="s">
        <v>305</v>
      </c>
      <c r="C58" s="0" t="s">
        <v>2433</v>
      </c>
    </row>
    <row customHeight="1" ht="10.5">
      <c r="B59" s="0" t="s">
        <v>305</v>
      </c>
      <c r="C59" s="0" t="s">
        <v>2434</v>
      </c>
    </row>
    <row customHeight="1" ht="10.5">
      <c r="B60" s="0" t="s">
        <v>305</v>
      </c>
      <c r="C60" s="0" t="s">
        <v>2435</v>
      </c>
    </row>
    <row customHeight="1" ht="10.5">
      <c r="B61" s="0" t="s">
        <v>305</v>
      </c>
      <c r="C61" s="0" t="s">
        <v>2436</v>
      </c>
    </row>
    <row customHeight="1" ht="10.5">
      <c r="B62" s="0" t="s">
        <v>305</v>
      </c>
      <c r="C62" s="0" t="s">
        <v>2437</v>
      </c>
    </row>
    <row customHeight="1" ht="10.5">
      <c r="B63" s="0" t="s">
        <v>305</v>
      </c>
      <c r="C63" s="0" t="s">
        <v>2438</v>
      </c>
    </row>
    <row customHeight="1" ht="10.5">
      <c r="B64" s="0" t="s">
        <v>305</v>
      </c>
      <c r="C64" s="0" t="s">
        <v>2439</v>
      </c>
    </row>
    <row customHeight="1" ht="10.5">
      <c r="B65" s="0" t="s">
        <v>305</v>
      </c>
      <c r="C65" s="0" t="s">
        <v>2440</v>
      </c>
    </row>
    <row customHeight="1" ht="10.5">
      <c r="B66" s="0" t="s">
        <v>305</v>
      </c>
      <c r="C66" s="0" t="s">
        <v>2441</v>
      </c>
    </row>
    <row customHeight="1" ht="10.5">
      <c r="B67" s="0" t="s">
        <v>305</v>
      </c>
      <c r="C67" s="0" t="s">
        <v>2442</v>
      </c>
    </row>
    <row customHeight="1" ht="10.5">
      <c r="B68" s="0" t="s">
        <v>305</v>
      </c>
      <c r="C68" s="0" t="s">
        <v>2443</v>
      </c>
    </row>
    <row customHeight="1" ht="10.5">
      <c r="B69" s="0" t="s">
        <v>305</v>
      </c>
      <c r="C69" s="0" t="s">
        <v>2444</v>
      </c>
    </row>
    <row customHeight="1" ht="10.5">
      <c r="B70" s="0" t="s">
        <v>305</v>
      </c>
      <c r="C70" s="0" t="s">
        <v>2445</v>
      </c>
    </row>
    <row customHeight="1" ht="10.5">
      <c r="B71" s="0" t="s">
        <v>305</v>
      </c>
      <c r="C71" s="0" t="s">
        <v>2446</v>
      </c>
    </row>
    <row customHeight="1" ht="10.5">
      <c r="B72" s="0" t="s">
        <v>305</v>
      </c>
      <c r="C72" s="0" t="s">
        <v>2447</v>
      </c>
    </row>
    <row customHeight="1" ht="10.5">
      <c r="B73" s="0" t="s">
        <v>305</v>
      </c>
      <c r="C73" s="0" t="s">
        <v>2448</v>
      </c>
    </row>
    <row customHeight="1" ht="10.5">
      <c r="B74" s="0" t="s">
        <v>305</v>
      </c>
      <c r="C74" s="0" t="s">
        <v>2449</v>
      </c>
    </row>
    <row customHeight="1" ht="10.5">
      <c r="B75" s="0" t="s">
        <v>305</v>
      </c>
      <c r="C75" s="0" t="s">
        <v>2450</v>
      </c>
    </row>
    <row customHeight="1" ht="10.5">
      <c r="B76" s="0" t="s">
        <v>305</v>
      </c>
      <c r="C76" s="0" t="s">
        <v>2451</v>
      </c>
    </row>
    <row customHeight="1" ht="10.5">
      <c r="B77" s="0" t="s">
        <v>305</v>
      </c>
      <c r="C77" s="0" t="s">
        <v>2452</v>
      </c>
    </row>
    <row customHeight="1" ht="10.5">
      <c r="B78" s="0" t="s">
        <v>305</v>
      </c>
      <c r="C78" s="0" t="s">
        <v>2453</v>
      </c>
    </row>
    <row customHeight="1" ht="10.5">
      <c r="B79" s="0" t="s">
        <v>305</v>
      </c>
      <c r="C79" s="0" t="s">
        <v>2454</v>
      </c>
    </row>
    <row customHeight="1" ht="10.5">
      <c r="B80" s="0" t="s">
        <v>305</v>
      </c>
      <c r="C80" s="0" t="s">
        <v>2455</v>
      </c>
    </row>
    <row customHeight="1" ht="10.5">
      <c r="B81" s="0" t="s">
        <v>305</v>
      </c>
      <c r="C81" s="0" t="s">
        <v>2456</v>
      </c>
    </row>
    <row customHeight="1" ht="10.5">
      <c r="B82" s="0" t="s">
        <v>305</v>
      </c>
      <c r="C82" s="0" t="s">
        <v>2457</v>
      </c>
    </row>
    <row customHeight="1" ht="10.5">
      <c r="B83" s="0" t="s">
        <v>305</v>
      </c>
      <c r="C83" s="0" t="s">
        <v>2458</v>
      </c>
    </row>
    <row customHeight="1" ht="10.5">
      <c r="B84" s="0" t="s">
        <v>305</v>
      </c>
      <c r="C84" s="0" t="s">
        <v>2459</v>
      </c>
    </row>
    <row customHeight="1" ht="10.5">
      <c r="B85" s="0" t="s">
        <v>305</v>
      </c>
      <c r="C85" s="0" t="s">
        <v>2460</v>
      </c>
    </row>
    <row customHeight="1" ht="10.5">
      <c r="B86" s="0" t="s">
        <v>305</v>
      </c>
      <c r="C86" s="0" t="s">
        <v>2461</v>
      </c>
    </row>
    <row customHeight="1" ht="10.5">
      <c r="B87" s="0" t="s">
        <v>305</v>
      </c>
      <c r="C87" s="0" t="s">
        <v>2462</v>
      </c>
    </row>
    <row customHeight="1" ht="10.5">
      <c r="B88" s="0" t="s">
        <v>305</v>
      </c>
      <c r="C88" s="0" t="s">
        <v>2463</v>
      </c>
    </row>
    <row customHeight="1" ht="10.5">
      <c r="B89" s="0" t="s">
        <v>305</v>
      </c>
      <c r="C89" s="0" t="s">
        <v>2464</v>
      </c>
    </row>
    <row customHeight="1" ht="10.5">
      <c r="B90" s="0" t="s">
        <v>305</v>
      </c>
      <c r="C90" s="0" t="s">
        <v>2465</v>
      </c>
    </row>
    <row customHeight="1" ht="10.5">
      <c r="B91" s="0" t="s">
        <v>305</v>
      </c>
      <c r="C91" s="0" t="s">
        <v>2466</v>
      </c>
    </row>
    <row customHeight="1" ht="10.5">
      <c r="B92" s="0" t="s">
        <v>305</v>
      </c>
      <c r="C92" s="0" t="s">
        <v>2467</v>
      </c>
    </row>
    <row customHeight="1" ht="10.5">
      <c r="B93" s="0" t="s">
        <v>305</v>
      </c>
      <c r="C93" s="0" t="s">
        <v>2468</v>
      </c>
    </row>
    <row customHeight="1" ht="10.5">
      <c r="B94" s="0" t="s">
        <v>305</v>
      </c>
      <c r="C94" s="0" t="s">
        <v>2469</v>
      </c>
    </row>
    <row customHeight="1" ht="10.5">
      <c r="B95" s="0" t="s">
        <v>305</v>
      </c>
      <c r="C95" s="0" t="s">
        <v>2470</v>
      </c>
    </row>
    <row customHeight="1" ht="10.5">
      <c r="B96" s="0" t="s">
        <v>305</v>
      </c>
      <c r="C96" s="0" t="s">
        <v>2471</v>
      </c>
    </row>
    <row customHeight="1" ht="10.5">
      <c r="B97" s="0" t="s">
        <v>305</v>
      </c>
      <c r="C97" s="0" t="s">
        <v>2472</v>
      </c>
    </row>
    <row customHeight="1" ht="10.5">
      <c r="B98" s="0" t="s">
        <v>305</v>
      </c>
      <c r="C98" s="0" t="s">
        <v>2473</v>
      </c>
    </row>
    <row customHeight="1" ht="10.5">
      <c r="B99" s="0" t="s">
        <v>305</v>
      </c>
      <c r="C99" s="0" t="s">
        <v>2474</v>
      </c>
    </row>
    <row customHeight="1" ht="10.5">
      <c r="B100" s="0" t="s">
        <v>305</v>
      </c>
      <c r="C100" s="0" t="s">
        <v>2475</v>
      </c>
    </row>
    <row customHeight="1" ht="10.5">
      <c r="B101" s="0" t="s">
        <v>305</v>
      </c>
      <c r="C101" s="0" t="s">
        <v>2476</v>
      </c>
    </row>
    <row customHeight="1" ht="10.5">
      <c r="B102" s="0" t="s">
        <v>305</v>
      </c>
      <c r="C102" s="0" t="s">
        <v>2477</v>
      </c>
    </row>
    <row customHeight="1" ht="10.5">
      <c r="B103" s="0" t="s">
        <v>305</v>
      </c>
      <c r="C103" s="0" t="s">
        <v>2478</v>
      </c>
    </row>
    <row customHeight="1" ht="10.5">
      <c r="B104" s="0" t="s">
        <v>305</v>
      </c>
      <c r="C104" s="0" t="s">
        <v>2479</v>
      </c>
    </row>
    <row customHeight="1" ht="10.5">
      <c r="B105" s="0" t="s">
        <v>305</v>
      </c>
      <c r="C105" s="0" t="s">
        <v>2480</v>
      </c>
    </row>
    <row customHeight="1" ht="10.5">
      <c r="B106" s="0" t="s">
        <v>305</v>
      </c>
      <c r="C106" s="0" t="s">
        <v>2481</v>
      </c>
    </row>
    <row customHeight="1" ht="10.5">
      <c r="B107" s="0" t="s">
        <v>305</v>
      </c>
      <c r="C107" s="0" t="s">
        <v>2482</v>
      </c>
    </row>
    <row customHeight="1" ht="10.5">
      <c r="B108" s="0" t="s">
        <v>305</v>
      </c>
      <c r="C108" s="0" t="s">
        <v>2483</v>
      </c>
    </row>
    <row customHeight="1" ht="10.5">
      <c r="B109" s="0" t="s">
        <v>305</v>
      </c>
      <c r="C109" s="0" t="s">
        <v>2484</v>
      </c>
    </row>
    <row customHeight="1" ht="10.5">
      <c r="B110" s="0" t="s">
        <v>305</v>
      </c>
      <c r="C110" s="0" t="s">
        <v>2485</v>
      </c>
    </row>
    <row customHeight="1" ht="10.5">
      <c r="B111" s="0" t="s">
        <v>305</v>
      </c>
      <c r="C111" s="0" t="s">
        <v>2486</v>
      </c>
    </row>
    <row customHeight="1" ht="10.5">
      <c r="B112" s="0" t="s">
        <v>305</v>
      </c>
      <c r="C112" s="0" t="s">
        <v>2487</v>
      </c>
    </row>
    <row customHeight="1" ht="10.5">
      <c r="B113" s="0" t="s">
        <v>305</v>
      </c>
      <c r="C113" s="0" t="s">
        <v>2488</v>
      </c>
    </row>
    <row customHeight="1" ht="10.5">
      <c r="B114" s="0" t="s">
        <v>305</v>
      </c>
      <c r="C114" s="0" t="s">
        <v>2489</v>
      </c>
    </row>
    <row customHeight="1" ht="10.5">
      <c r="B115" s="0" t="s">
        <v>305</v>
      </c>
      <c r="C115" s="0" t="s">
        <v>2490</v>
      </c>
    </row>
    <row customHeight="1" ht="10.5">
      <c r="B116" s="0" t="s">
        <v>305</v>
      </c>
      <c r="C116" s="0" t="s">
        <v>2491</v>
      </c>
    </row>
    <row customHeight="1" ht="10.5">
      <c r="B117" s="0" t="s">
        <v>305</v>
      </c>
      <c r="C117" s="0" t="s">
        <v>2492</v>
      </c>
    </row>
    <row customHeight="1" ht="10.5">
      <c r="B118" s="0" t="s">
        <v>305</v>
      </c>
      <c r="C118" s="0" t="s">
        <v>2493</v>
      </c>
    </row>
    <row customHeight="1" ht="10.5">
      <c r="B119" s="0" t="s">
        <v>305</v>
      </c>
      <c r="C119" s="0" t="s">
        <v>2494</v>
      </c>
    </row>
    <row customHeight="1" ht="10.5">
      <c r="B120" s="0" t="s">
        <v>305</v>
      </c>
      <c r="C120" s="0" t="s">
        <v>2495</v>
      </c>
    </row>
    <row customHeight="1" ht="10.5">
      <c r="B121" s="0" t="s">
        <v>305</v>
      </c>
      <c r="C121" s="0" t="s">
        <v>2496</v>
      </c>
    </row>
    <row customHeight="1" ht="10.5">
      <c r="B122" s="0" t="s">
        <v>305</v>
      </c>
      <c r="C122" s="0" t="s">
        <v>2497</v>
      </c>
    </row>
    <row customHeight="1" ht="10.5">
      <c r="B123" s="0" t="s">
        <v>305</v>
      </c>
      <c r="C123" s="0" t="s">
        <v>2498</v>
      </c>
    </row>
    <row customHeight="1" ht="10.5">
      <c r="B124" s="0" t="s">
        <v>305</v>
      </c>
      <c r="C124" s="0" t="s">
        <v>2499</v>
      </c>
    </row>
    <row customHeight="1" ht="10.5">
      <c r="B125" s="0" t="s">
        <v>305</v>
      </c>
      <c r="C125" s="0" t="s">
        <v>2500</v>
      </c>
    </row>
    <row customHeight="1" ht="10.5">
      <c r="B126" s="0" t="s">
        <v>305</v>
      </c>
      <c r="C126" s="0" t="s">
        <v>2501</v>
      </c>
    </row>
    <row customHeight="1" ht="10.5">
      <c r="B127" s="0" t="s">
        <v>305</v>
      </c>
      <c r="C127" s="0" t="s">
        <v>2502</v>
      </c>
    </row>
    <row customHeight="1" ht="10.5">
      <c r="B128" s="0" t="s">
        <v>305</v>
      </c>
      <c r="C128" s="0" t="s">
        <v>2503</v>
      </c>
    </row>
    <row customHeight="1" ht="10.5">
      <c r="B129" s="0" t="s">
        <v>305</v>
      </c>
      <c r="C129" s="0" t="s">
        <v>2504</v>
      </c>
    </row>
    <row customHeight="1" ht="10.5">
      <c r="B130" s="0" t="s">
        <v>305</v>
      </c>
      <c r="C130" s="0" t="s">
        <v>2505</v>
      </c>
    </row>
    <row customHeight="1" ht="10.5">
      <c r="B131" s="0" t="s">
        <v>305</v>
      </c>
      <c r="C131" s="0" t="s">
        <v>2506</v>
      </c>
    </row>
    <row customHeight="1" ht="10.5">
      <c r="B132" s="0" t="s">
        <v>305</v>
      </c>
      <c r="C132" s="0" t="s">
        <v>2507</v>
      </c>
    </row>
    <row customHeight="1" ht="10.5">
      <c r="B133" s="0" t="s">
        <v>305</v>
      </c>
      <c r="C133" s="0" t="s">
        <v>2508</v>
      </c>
    </row>
    <row customHeight="1" ht="10.5">
      <c r="B134" s="0" t="s">
        <v>305</v>
      </c>
      <c r="C134" s="0" t="s">
        <v>2509</v>
      </c>
    </row>
    <row customHeight="1" ht="10.5">
      <c r="B135" s="0" t="s">
        <v>305</v>
      </c>
      <c r="C135" s="0" t="s">
        <v>2510</v>
      </c>
    </row>
    <row customHeight="1" ht="10.5">
      <c r="B136" s="0" t="s">
        <v>305</v>
      </c>
      <c r="C136" s="0" t="s">
        <v>2511</v>
      </c>
    </row>
    <row customHeight="1" ht="10.5">
      <c r="B137" s="0" t="s">
        <v>305</v>
      </c>
      <c r="C137" s="0" t="s">
        <v>2512</v>
      </c>
    </row>
    <row customHeight="1" ht="10.5">
      <c r="B138" s="0" t="s">
        <v>305</v>
      </c>
      <c r="C138" s="0" t="s">
        <v>2513</v>
      </c>
    </row>
    <row customHeight="1" ht="10.5">
      <c r="B139" s="0" t="s">
        <v>305</v>
      </c>
      <c r="C139" s="0" t="s">
        <v>2514</v>
      </c>
    </row>
    <row customHeight="1" ht="10.5">
      <c r="B140" s="0" t="s">
        <v>305</v>
      </c>
      <c r="C140" s="0" t="s">
        <v>2515</v>
      </c>
    </row>
    <row customHeight="1" ht="10.5">
      <c r="B141" s="0" t="s">
        <v>305</v>
      </c>
      <c r="C141" s="0" t="s">
        <v>2516</v>
      </c>
    </row>
    <row customHeight="1" ht="10.5">
      <c r="B142" s="0" t="s">
        <v>305</v>
      </c>
      <c r="C142" s="0" t="s">
        <v>2517</v>
      </c>
    </row>
    <row customHeight="1" ht="10.5">
      <c r="B143" s="0" t="s">
        <v>305</v>
      </c>
      <c r="C143" s="0" t="s">
        <v>2518</v>
      </c>
    </row>
    <row customHeight="1" ht="10.5">
      <c r="B144" s="0" t="s">
        <v>305</v>
      </c>
      <c r="C144" s="0" t="s">
        <v>2519</v>
      </c>
    </row>
    <row customHeight="1" ht="10.5">
      <c r="B145" s="0" t="s">
        <v>305</v>
      </c>
      <c r="C145" s="0" t="s">
        <v>2520</v>
      </c>
    </row>
    <row customHeight="1" ht="10.5">
      <c r="B146" s="0" t="s">
        <v>305</v>
      </c>
      <c r="C146" s="0" t="s">
        <v>2521</v>
      </c>
    </row>
    <row customHeight="1" ht="10.5">
      <c r="B147" s="0" t="s">
        <v>305</v>
      </c>
      <c r="C147" s="0" t="s">
        <v>2522</v>
      </c>
    </row>
    <row customHeight="1" ht="10.5">
      <c r="B148" s="0" t="s">
        <v>305</v>
      </c>
      <c r="C148" s="0" t="s">
        <v>2523</v>
      </c>
    </row>
    <row customHeight="1" ht="10.5">
      <c r="B149" s="0" t="s">
        <v>305</v>
      </c>
      <c r="C149" s="0" t="s">
        <v>2524</v>
      </c>
    </row>
    <row customHeight="1" ht="10.5">
      <c r="B150" s="0" t="s">
        <v>305</v>
      </c>
      <c r="C150" s="0" t="s">
        <v>2525</v>
      </c>
    </row>
    <row customHeight="1" ht="10.5">
      <c r="B151" s="0" t="s">
        <v>305</v>
      </c>
      <c r="C151" s="0" t="s">
        <v>2526</v>
      </c>
    </row>
    <row customHeight="1" ht="10.5">
      <c r="B152" s="0" t="s">
        <v>305</v>
      </c>
      <c r="C152" s="0" t="s">
        <v>2527</v>
      </c>
    </row>
    <row customHeight="1" ht="10.5">
      <c r="B153" s="0" t="s">
        <v>305</v>
      </c>
      <c r="C153" s="0" t="s">
        <v>2528</v>
      </c>
    </row>
    <row customHeight="1" ht="10.5">
      <c r="B154" s="0" t="s">
        <v>305</v>
      </c>
      <c r="C154" s="0" t="s">
        <v>2529</v>
      </c>
    </row>
    <row customHeight="1" ht="10.5">
      <c r="B155" s="0" t="s">
        <v>305</v>
      </c>
      <c r="C155" s="0" t="s">
        <v>2530</v>
      </c>
    </row>
    <row customHeight="1" ht="10.5">
      <c r="B156" s="0" t="s">
        <v>305</v>
      </c>
      <c r="C156" s="0" t="s">
        <v>2531</v>
      </c>
    </row>
    <row customHeight="1" ht="10.5">
      <c r="B157" s="0" t="s">
        <v>305</v>
      </c>
      <c r="C157" s="0" t="s">
        <v>2532</v>
      </c>
    </row>
    <row customHeight="1" ht="10.5">
      <c r="B158" s="0" t="s">
        <v>305</v>
      </c>
      <c r="C158" s="0" t="s">
        <v>2533</v>
      </c>
    </row>
    <row customHeight="1" ht="10.5">
      <c r="B159" s="0" t="s">
        <v>305</v>
      </c>
      <c r="C159" s="0" t="s">
        <v>2534</v>
      </c>
    </row>
    <row customHeight="1" ht="10.5">
      <c r="B160" s="0" t="s">
        <v>305</v>
      </c>
      <c r="C160" s="0" t="s">
        <v>2535</v>
      </c>
    </row>
    <row customHeight="1" ht="10.5">
      <c r="B161" s="0" t="s">
        <v>305</v>
      </c>
      <c r="C161" s="0" t="s">
        <v>2536</v>
      </c>
    </row>
    <row customHeight="1" ht="10.5">
      <c r="B162" s="0" t="s">
        <v>305</v>
      </c>
      <c r="C162" s="0" t="s">
        <v>2537</v>
      </c>
    </row>
    <row customHeight="1" ht="10.5">
      <c r="B163" s="0" t="s">
        <v>305</v>
      </c>
      <c r="C163" s="0" t="s">
        <v>2538</v>
      </c>
    </row>
    <row customHeight="1" ht="10.5">
      <c r="B164" s="0" t="s">
        <v>305</v>
      </c>
      <c r="C164" s="0" t="s">
        <v>2539</v>
      </c>
    </row>
    <row customHeight="1" ht="10.5">
      <c r="B165" s="0" t="s">
        <v>305</v>
      </c>
      <c r="C165" s="0" t="s">
        <v>2540</v>
      </c>
    </row>
    <row customHeight="1" ht="10.5">
      <c r="B166" s="0" t="s">
        <v>305</v>
      </c>
      <c r="C166" s="0" t="s">
        <v>2541</v>
      </c>
    </row>
    <row customHeight="1" ht="10.5">
      <c r="B167" s="0" t="s">
        <v>305</v>
      </c>
      <c r="C167" s="0" t="s">
        <v>2542</v>
      </c>
    </row>
    <row customHeight="1" ht="10.5">
      <c r="B168" s="0" t="s">
        <v>305</v>
      </c>
      <c r="C168" s="0" t="s">
        <v>2543</v>
      </c>
    </row>
    <row customHeight="1" ht="10.5">
      <c r="B169" s="0" t="s">
        <v>305</v>
      </c>
      <c r="C169" s="0" t="s">
        <v>2544</v>
      </c>
    </row>
    <row customHeight="1" ht="10.5">
      <c r="B170" s="0" t="s">
        <v>305</v>
      </c>
      <c r="C170" s="0" t="s">
        <v>2545</v>
      </c>
    </row>
    <row customHeight="1" ht="10.5">
      <c r="B171" s="0" t="s">
        <v>305</v>
      </c>
      <c r="C171" s="0" t="s">
        <v>2546</v>
      </c>
    </row>
    <row customHeight="1" ht="10.5">
      <c r="B172" s="0" t="s">
        <v>305</v>
      </c>
      <c r="C172" s="0" t="s">
        <v>2547</v>
      </c>
    </row>
    <row customHeight="1" ht="10.5">
      <c r="B173" s="0" t="s">
        <v>305</v>
      </c>
      <c r="C173" s="0" t="s">
        <v>2548</v>
      </c>
    </row>
    <row customHeight="1" ht="10.5">
      <c r="B174" s="0" t="s">
        <v>305</v>
      </c>
      <c r="C174" s="0" t="s">
        <v>2549</v>
      </c>
    </row>
    <row customHeight="1" ht="10.5">
      <c r="B175" s="0" t="s">
        <v>305</v>
      </c>
      <c r="C175" s="0" t="s">
        <v>2550</v>
      </c>
    </row>
    <row customHeight="1" ht="10.5">
      <c r="B176" s="0" t="s">
        <v>305</v>
      </c>
      <c r="C176" s="0" t="s">
        <v>2551</v>
      </c>
    </row>
    <row customHeight="1" ht="10.5">
      <c r="B177" s="0" t="s">
        <v>305</v>
      </c>
      <c r="C177" s="0" t="s">
        <v>2552</v>
      </c>
    </row>
    <row customHeight="1" ht="10.5">
      <c r="B178" s="0" t="s">
        <v>305</v>
      </c>
      <c r="C178" s="0" t="s">
        <v>2553</v>
      </c>
    </row>
    <row customHeight="1" ht="10.5">
      <c r="B179" s="0" t="s">
        <v>305</v>
      </c>
      <c r="C179" s="0" t="s">
        <v>2554</v>
      </c>
    </row>
    <row customHeight="1" ht="10.5">
      <c r="B180" s="0" t="s">
        <v>305</v>
      </c>
      <c r="C180" s="0" t="s">
        <v>2555</v>
      </c>
    </row>
    <row customHeight="1" ht="10.5">
      <c r="B181" s="0" t="s">
        <v>305</v>
      </c>
      <c r="C181" s="0" t="s">
        <v>2556</v>
      </c>
    </row>
    <row customHeight="1" ht="10.5">
      <c r="B182" s="0" t="s">
        <v>305</v>
      </c>
      <c r="C182" s="0" t="s">
        <v>2557</v>
      </c>
    </row>
    <row customHeight="1" ht="10.5">
      <c r="B183" s="0" t="s">
        <v>305</v>
      </c>
      <c r="C183" s="0" t="s">
        <v>2558</v>
      </c>
    </row>
    <row customHeight="1" ht="10.5">
      <c r="B184" s="0" t="s">
        <v>305</v>
      </c>
      <c r="C184" s="0" t="s">
        <v>2559</v>
      </c>
    </row>
    <row customHeight="1" ht="10.5">
      <c r="B185" s="0" t="s">
        <v>305</v>
      </c>
      <c r="C185" s="0" t="s">
        <v>2560</v>
      </c>
    </row>
    <row customHeight="1" ht="10.5">
      <c r="B186" s="0" t="s">
        <v>305</v>
      </c>
      <c r="C186" s="0" t="s">
        <v>2561</v>
      </c>
    </row>
    <row customHeight="1" ht="10.5">
      <c r="B187" s="0" t="s">
        <v>305</v>
      </c>
      <c r="C187" s="0" t="s">
        <v>2562</v>
      </c>
    </row>
    <row customHeight="1" ht="10.5">
      <c r="B188" s="0" t="s">
        <v>305</v>
      </c>
      <c r="C188" s="0" t="s">
        <v>2563</v>
      </c>
    </row>
    <row customHeight="1" ht="10.5">
      <c r="B189" s="0" t="s">
        <v>305</v>
      </c>
      <c r="C189" s="0" t="s">
        <v>2564</v>
      </c>
    </row>
    <row customHeight="1" ht="10.5">
      <c r="B190" s="0" t="s">
        <v>305</v>
      </c>
      <c r="C190" s="0" t="s">
        <v>2565</v>
      </c>
    </row>
    <row customHeight="1" ht="10.5">
      <c r="B191" s="0" t="s">
        <v>305</v>
      </c>
      <c r="C191" s="0" t="s">
        <v>2566</v>
      </c>
    </row>
    <row customHeight="1" ht="10.5">
      <c r="B192" s="0" t="s">
        <v>305</v>
      </c>
      <c r="C192" s="0" t="s">
        <v>2567</v>
      </c>
    </row>
    <row customHeight="1" ht="10.5">
      <c r="B193" s="0" t="s">
        <v>305</v>
      </c>
      <c r="C193" s="0" t="s">
        <v>2568</v>
      </c>
    </row>
    <row customHeight="1" ht="10.5">
      <c r="B194" s="0" t="s">
        <v>305</v>
      </c>
      <c r="C194" s="0" t="s">
        <v>1328</v>
      </c>
    </row>
    <row customHeight="1" ht="10.5">
      <c r="B195" s="0" t="s">
        <v>2022</v>
      </c>
      <c r="C195" s="0" t="s">
        <v>2569</v>
      </c>
    </row>
    <row customHeight="1" ht="10.5">
      <c r="B196" s="0" t="s">
        <v>2022</v>
      </c>
      <c r="C196" s="0" t="s">
        <v>2570</v>
      </c>
    </row>
    <row customHeight="1" ht="10.5">
      <c r="B197" s="0" t="s">
        <v>2022</v>
      </c>
      <c r="C197" s="0" t="s">
        <v>2571</v>
      </c>
    </row>
    <row customHeight="1" ht="10.5">
      <c r="B198" s="0" t="s">
        <v>2022</v>
      </c>
      <c r="C198" s="0" t="s">
        <v>2572</v>
      </c>
    </row>
    <row customHeight="1" ht="10.5">
      <c r="B199" s="0" t="s">
        <v>2022</v>
      </c>
      <c r="C199" s="0" t="s">
        <v>2573</v>
      </c>
    </row>
    <row customHeight="1" ht="10.5">
      <c r="B200" s="0" t="s">
        <v>2022</v>
      </c>
      <c r="C200" s="0" t="s">
        <v>2574</v>
      </c>
    </row>
    <row customHeight="1" ht="10.5">
      <c r="B201" s="0" t="s">
        <v>2022</v>
      </c>
      <c r="C201" s="0" t="s">
        <v>2575</v>
      </c>
    </row>
    <row customHeight="1" ht="10.5">
      <c r="B202" s="0" t="s">
        <v>2022</v>
      </c>
      <c r="C202" s="0" t="s">
        <v>2576</v>
      </c>
    </row>
    <row customHeight="1" ht="10.5">
      <c r="B203" s="0" t="s">
        <v>2022</v>
      </c>
      <c r="C203" s="0" t="s">
        <v>2577</v>
      </c>
    </row>
    <row customHeight="1" ht="10.5">
      <c r="B204" s="0" t="s">
        <v>2022</v>
      </c>
      <c r="C204" s="0" t="s">
        <v>2578</v>
      </c>
    </row>
    <row customHeight="1" ht="10.5">
      <c r="B205" s="0" t="s">
        <v>307</v>
      </c>
      <c r="C205" s="0" t="s">
        <v>1350</v>
      </c>
    </row>
    <row customHeight="1" ht="10.5">
      <c r="B206" s="0" t="s">
        <v>306</v>
      </c>
      <c r="C206" s="0" t="s">
        <v>1346</v>
      </c>
    </row>
    <row customHeight="1" ht="10.5">
      <c r="B207" s="0" t="s">
        <v>306</v>
      </c>
      <c r="C207" s="0" t="s">
        <v>2579</v>
      </c>
    </row>
    <row customHeight="1" ht="10.5">
      <c r="B208" s="0" t="s">
        <v>306</v>
      </c>
      <c r="C208" s="0" t="s">
        <v>2580</v>
      </c>
    </row>
    <row customHeight="1" ht="10.5">
      <c r="B209" s="0" t="s">
        <v>306</v>
      </c>
      <c r="C209" s="0" t="s">
        <v>2581</v>
      </c>
    </row>
    <row customHeight="1" ht="10.5">
      <c r="B210" s="0" t="s">
        <v>306</v>
      </c>
      <c r="C210" s="0" t="s">
        <v>2582</v>
      </c>
    </row>
    <row customHeight="1" ht="10.5">
      <c r="B211" s="0" t="s">
        <v>306</v>
      </c>
      <c r="C211" s="0" t="s">
        <v>2583</v>
      </c>
    </row>
    <row customHeight="1" ht="10.5">
      <c r="B212" s="0" t="s">
        <v>306</v>
      </c>
      <c r="C212" s="0" t="s">
        <v>2584</v>
      </c>
    </row>
    <row customHeight="1" ht="10.5">
      <c r="B213" s="0" t="s">
        <v>304</v>
      </c>
      <c r="C213" s="0" t="s">
        <v>1424</v>
      </c>
    </row>
    <row customHeight="1" ht="10.5">
      <c r="B214" s="0" t="s">
        <v>304</v>
      </c>
      <c r="C214" s="0" t="s">
        <v>1432</v>
      </c>
    </row>
    <row customHeight="1" ht="10.5">
      <c r="B215" s="0" t="s">
        <v>304</v>
      </c>
      <c r="C215" s="0" t="s">
        <v>2585</v>
      </c>
    </row>
    <row customHeight="1" ht="10.5">
      <c r="B216" s="0" t="s">
        <v>304</v>
      </c>
      <c r="C216" s="0" t="s">
        <v>2586</v>
      </c>
    </row>
    <row customHeight="1" ht="10.5">
      <c r="B217" s="0" t="s">
        <v>304</v>
      </c>
      <c r="C217" s="0" t="s">
        <v>1646</v>
      </c>
    </row>
    <row customHeight="1" ht="10.5">
      <c r="B218" s="0" t="s">
        <v>304</v>
      </c>
      <c r="C218" s="0" t="s">
        <v>1431</v>
      </c>
    </row>
    <row customHeight="1" ht="10.5">
      <c r="B219" s="0" t="s">
        <v>304</v>
      </c>
      <c r="C219" s="0" t="s">
        <v>2587</v>
      </c>
    </row>
    <row customHeight="1" ht="10.5">
      <c r="B220" s="0" t="s">
        <v>304</v>
      </c>
      <c r="C220" s="0" t="s">
        <v>2588</v>
      </c>
    </row>
    <row customHeight="1" ht="10.5">
      <c r="B221" s="0" t="s">
        <v>304</v>
      </c>
      <c r="C221" s="0" t="s">
        <v>2589</v>
      </c>
    </row>
    <row customHeight="1" ht="10.5">
      <c r="B222" s="0" t="s">
        <v>304</v>
      </c>
      <c r="C222" s="0" t="s">
        <v>2590</v>
      </c>
    </row>
    <row customHeight="1" ht="10.5">
      <c r="B223" s="0" t="s">
        <v>304</v>
      </c>
      <c r="C223" s="0" t="s">
        <v>164</v>
      </c>
    </row>
    <row customHeight="1" ht="10.5">
      <c r="B224" s="0" t="s">
        <v>301</v>
      </c>
      <c r="C224" s="0" t="s">
        <v>1306</v>
      </c>
    </row>
    <row customHeight="1" ht="10.5">
      <c r="B225" s="0" t="s">
        <v>301</v>
      </c>
      <c r="C225" s="0" t="s">
        <v>2591</v>
      </c>
    </row>
    <row customHeight="1" ht="10.5">
      <c r="B226" s="0" t="s">
        <v>301</v>
      </c>
      <c r="C226" s="0" t="s">
        <v>2592</v>
      </c>
    </row>
    <row customHeight="1" ht="10.5">
      <c r="B227" s="0" t="s">
        <v>303</v>
      </c>
      <c r="C227" s="0" t="s">
        <v>2593</v>
      </c>
    </row>
    <row customHeight="1" ht="10.5">
      <c r="B228" s="0" t="s">
        <v>303</v>
      </c>
      <c r="C228" s="0" t="s">
        <v>1313</v>
      </c>
    </row>
    <row customHeight="1" ht="10.5">
      <c r="B229" s="0" t="s">
        <v>302</v>
      </c>
      <c r="C229" s="0" t="s">
        <v>2594</v>
      </c>
    </row>
    <row customHeight="1" ht="10.5">
      <c r="B230" s="0" t="s">
        <v>302</v>
      </c>
      <c r="C230" s="0" t="s">
        <v>2595</v>
      </c>
    </row>
    <row customHeight="1" ht="10.5">
      <c r="B231" s="0" t="s">
        <v>302</v>
      </c>
      <c r="C231" s="0" t="s">
        <v>2596</v>
      </c>
    </row>
    <row customHeight="1" ht="10.5">
      <c r="B232" s="0" t="s">
        <v>302</v>
      </c>
      <c r="C232" s="0" t="s">
        <v>2597</v>
      </c>
    </row>
    <row customHeight="1" ht="10.5">
      <c r="B233" s="0" t="s">
        <v>302</v>
      </c>
      <c r="C233" s="0" t="s">
        <v>1309</v>
      </c>
    </row>
    <row customHeight="1" ht="10.5">
      <c r="B234" s="0" t="s">
        <v>308</v>
      </c>
      <c r="C234" s="0" t="s">
        <v>2598</v>
      </c>
    </row>
    <row customHeight="1" ht="10.5">
      <c r="B235" s="0" t="s">
        <v>308</v>
      </c>
      <c r="C235" s="0" t="s">
        <v>1437</v>
      </c>
    </row>
    <row customHeight="1" ht="10.5">
      <c r="B236" s="0" t="s">
        <v>308</v>
      </c>
      <c r="C236" s="0" t="s">
        <v>189</v>
      </c>
    </row>
    <row customHeight="1" ht="10.5">
      <c r="B237" s="0" t="s">
        <v>2040</v>
      </c>
      <c r="C237" s="0" t="s">
        <v>183</v>
      </c>
    </row>
    <row customHeight="1" ht="10.5">
      <c r="B238" s="0" t="s">
        <v>300</v>
      </c>
      <c r="C238" s="0" t="s">
        <v>137</v>
      </c>
    </row>
    <row customHeight="1" ht="10.5">
      <c r="B239" s="0" t="s">
        <v>300</v>
      </c>
      <c r="C239" s="0" t="s">
        <v>2383</v>
      </c>
    </row>
    <row customHeight="1" ht="10.5">
      <c r="B240" s="0" t="s">
        <v>300</v>
      </c>
      <c r="C240" s="0" t="s">
        <v>2384</v>
      </c>
    </row>
    <row customHeight="1" ht="10.5">
      <c r="B241" s="0" t="s">
        <v>300</v>
      </c>
      <c r="C241" s="0" t="s">
        <v>2385</v>
      </c>
    </row>
    <row customHeight="1" ht="10.5">
      <c r="B242" s="0" t="s">
        <v>300</v>
      </c>
      <c r="C242" s="0" t="s">
        <v>1674</v>
      </c>
    </row>
    <row customHeight="1" ht="10.5">
      <c r="B243" s="0" t="s">
        <v>300</v>
      </c>
      <c r="C243" s="0" t="s">
        <v>1647</v>
      </c>
    </row>
    <row customHeight="1" ht="10.5">
      <c r="B244" s="0" t="s">
        <v>300</v>
      </c>
      <c r="C244" s="0" t="s">
        <v>2386</v>
      </c>
    </row>
    <row customHeight="1" ht="10.5">
      <c r="B245" s="0" t="s">
        <v>300</v>
      </c>
      <c r="C245" s="0" t="s">
        <v>2387</v>
      </c>
    </row>
    <row customHeight="1" ht="10.5">
      <c r="B246" s="0" t="s">
        <v>300</v>
      </c>
      <c r="C246" s="0" t="s">
        <v>2388</v>
      </c>
    </row>
    <row customHeight="1" ht="10.5">
      <c r="B247" s="0" t="s">
        <v>300</v>
      </c>
      <c r="C247" s="0" t="s">
        <v>2389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D5F84E9-0078-6618-7F25-2C0CCCBD6CE2}" mc:Ignorable="x14ac xr xr2 xr3">
  <sheetPr>
    <tabColor rgb="FF008080"/>
  </sheetPr>
  <dimension ref="A1:DB27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МО'!$E$23="","Не определено",'Список МО'!$E$23)</f>
        <v>"Заполярный район"</v>
      </c>
    </row>
    <row customHeight="1" ht="3">
      <c r="B3" s="805" t="str">
        <f>IF('Список МО'!$F$23="","Не определено",'Список МО'!$F$23)</f>
        <v>Карский сельсовет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МО'!$G$23="","Не определено",'Список МО'!$G$23)</f>
        <v>11811448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Карский сельсовет, ОКТМО: 11811448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24">
      <c r="A14" s="338" t="s">
        <v>1132</v>
      </c>
      <c r="B14" s="92"/>
      <c r="C14" s="503" t="s">
        <v>1281</v>
      </c>
      <c r="D14" s="92"/>
      <c r="E14" s="468" t="s">
        <v>126</v>
      </c>
      <c r="F14" s="338"/>
      <c r="G14" s="338"/>
      <c r="H14" s="338"/>
      <c r="I14" s="338"/>
      <c r="J14" s="338"/>
      <c r="K14" s="338"/>
      <c r="L14" s="421"/>
      <c r="M14" s="339" t="s">
        <v>1132</v>
      </c>
      <c r="N14" s="797" t="s">
        <v>1433</v>
      </c>
      <c r="O14" s="797" t="s">
        <v>1433</v>
      </c>
      <c r="P14" s="339"/>
      <c r="Q14" s="630" t="s">
        <v>1430</v>
      </c>
      <c r="R14" s="630" t="s">
        <v>1430</v>
      </c>
      <c r="S14" s="340"/>
      <c r="T14" s="390" t="s">
        <v>1075</v>
      </c>
      <c r="U14" s="390" t="s">
        <v>1052</v>
      </c>
      <c r="V14" s="341"/>
      <c r="W14" s="338"/>
      <c r="X14" s="338"/>
      <c r="Y14" s="338"/>
      <c r="Z14" s="338"/>
      <c r="AA14" s="340"/>
      <c r="AB14" s="614" t="s">
        <v>1434</v>
      </c>
      <c r="AC14" s="341"/>
      <c r="AD14" s="338"/>
      <c r="AE14" s="343" t="s">
        <v>1435</v>
      </c>
      <c r="AF14" s="343" t="s">
        <v>1435</v>
      </c>
      <c r="AG14" s="338"/>
      <c r="AH14" s="340"/>
      <c r="AI14" s="344">
        <v>12</v>
      </c>
      <c r="AJ14" s="344">
        <v>12</v>
      </c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5" t="s">
        <v>1333</v>
      </c>
      <c r="BD14" s="330" t="str">
        <f>BE14&amp;"::"&amp;M14</f>
        <v>ACTI::1</v>
      </c>
      <c r="BE14" s="346" t="s">
        <v>1293</v>
      </c>
      <c r="BF14" s="340"/>
      <c r="BG14" s="338"/>
      <c r="BH14" s="338"/>
      <c r="BI14" s="338"/>
      <c r="BJ14" s="777"/>
      <c r="BK14" s="777"/>
      <c r="BL14" s="144">
        <v>0.32</v>
      </c>
      <c r="BM14" s="144">
        <v>0.32</v>
      </c>
      <c r="BN14" s="777"/>
      <c r="BO14" s="777"/>
      <c r="BP14" s="777"/>
      <c r="BQ14" s="777"/>
      <c r="BR14" s="777"/>
      <c r="BS14" s="77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777"/>
      <c r="CG14" s="777"/>
      <c r="CH14" s="777"/>
      <c r="CI14" s="777"/>
      <c r="CJ14" s="508"/>
      <c r="CK14" s="529" t="s">
        <v>1428</v>
      </c>
      <c r="CL14" s="529" t="s">
        <v>1428</v>
      </c>
      <c r="CM14" s="530" t="s">
        <v>1429</v>
      </c>
      <c r="CN14" s="458" t="s">
        <v>1429</v>
      </c>
      <c r="CO14" s="777"/>
      <c r="CP14" s="777"/>
      <c r="CQ14" s="777"/>
      <c r="CR14" s="777"/>
      <c r="CS14" s="777"/>
      <c r="CT14" s="777"/>
      <c r="CU14" s="777"/>
      <c r="CV14" s="777"/>
      <c r="CW14" s="777"/>
      <c r="CX14" s="777"/>
      <c r="CY14" s="777"/>
      <c r="CZ14" s="777"/>
      <c r="DA14" s="792"/>
    </row>
    <row customHeight="1" ht="24">
      <c r="A15" s="338" t="s">
        <v>1150</v>
      </c>
      <c r="B15" s="92"/>
      <c r="C15" s="503" t="s">
        <v>1281</v>
      </c>
      <c r="D15" s="92"/>
      <c r="E15" s="473" t="s">
        <v>1328</v>
      </c>
      <c r="F15" s="338"/>
      <c r="G15" s="338"/>
      <c r="H15" s="338"/>
      <c r="I15" s="338"/>
      <c r="J15" s="338"/>
      <c r="K15" s="338"/>
      <c r="L15" s="421"/>
      <c r="M15" s="339" t="s">
        <v>1150</v>
      </c>
      <c r="N15" s="797" t="s">
        <v>1328</v>
      </c>
      <c r="O15" s="797" t="s">
        <v>1328</v>
      </c>
      <c r="P15" s="339"/>
      <c r="Q15" s="630" t="s">
        <v>1430</v>
      </c>
      <c r="R15" s="630" t="s">
        <v>1430</v>
      </c>
      <c r="S15" s="340"/>
      <c r="T15" s="390" t="s">
        <v>1075</v>
      </c>
      <c r="U15" s="390" t="s">
        <v>1052</v>
      </c>
      <c r="V15" s="341"/>
      <c r="W15" s="338"/>
      <c r="X15" s="338"/>
      <c r="Y15" s="338"/>
      <c r="Z15" s="338"/>
      <c r="AA15" s="340"/>
      <c r="AB15" s="614" t="s">
        <v>1436</v>
      </c>
      <c r="AC15" s="341"/>
      <c r="AD15" s="338"/>
      <c r="AE15" s="343" t="s">
        <v>1435</v>
      </c>
      <c r="AF15" s="343" t="s">
        <v>1435</v>
      </c>
      <c r="AG15" s="338"/>
      <c r="AH15" s="340"/>
      <c r="AI15" s="344">
        <v>12</v>
      </c>
      <c r="AJ15" s="344">
        <v>12</v>
      </c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5" t="s">
        <v>1333</v>
      </c>
      <c r="BD15" s="330" t="str">
        <f>BE15&amp;"::"&amp;M15</f>
        <v>ACTI::2</v>
      </c>
      <c r="BE15" s="346" t="s">
        <v>1293</v>
      </c>
      <c r="BF15" s="340"/>
      <c r="BG15" s="338"/>
      <c r="BH15" s="338"/>
      <c r="BI15" s="338"/>
      <c r="BJ15" s="777"/>
      <c r="BK15" s="777"/>
      <c r="BL15" s="144"/>
      <c r="BM15" s="144"/>
      <c r="BN15" s="777"/>
      <c r="BO15" s="777"/>
      <c r="BP15" s="777"/>
      <c r="BQ15" s="777"/>
      <c r="BR15" s="777"/>
      <c r="BS15" s="77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777"/>
      <c r="CG15" s="777"/>
      <c r="CH15" s="777"/>
      <c r="CI15" s="777"/>
      <c r="CJ15" s="508"/>
      <c r="CK15" s="529"/>
      <c r="CL15" s="529"/>
      <c r="CM15" s="530"/>
      <c r="CN15" s="458"/>
      <c r="CO15" s="777"/>
      <c r="CP15" s="777"/>
      <c r="CQ15" s="777"/>
      <c r="CR15" s="777"/>
      <c r="CS15" s="777"/>
      <c r="CT15" s="777"/>
      <c r="CU15" s="777"/>
      <c r="CV15" s="777"/>
      <c r="CW15" s="777"/>
      <c r="CX15" s="777"/>
      <c r="CY15" s="777"/>
      <c r="CZ15" s="777"/>
      <c r="DA15" s="792"/>
    </row>
    <row customHeight="1" ht="24">
      <c r="A16" s="338" t="s">
        <v>1151</v>
      </c>
      <c r="B16" s="92"/>
      <c r="C16" s="503" t="s">
        <v>1281</v>
      </c>
      <c r="D16" s="92"/>
      <c r="E16" s="477" t="s">
        <v>183</v>
      </c>
      <c r="F16" s="338"/>
      <c r="G16" s="338"/>
      <c r="H16" s="338"/>
      <c r="I16" s="338"/>
      <c r="J16" s="338"/>
      <c r="K16" s="338"/>
      <c r="L16" s="421"/>
      <c r="M16" s="339" t="s">
        <v>1151</v>
      </c>
      <c r="N16" s="797" t="s">
        <v>183</v>
      </c>
      <c r="O16" s="797" t="s">
        <v>183</v>
      </c>
      <c r="P16" s="339"/>
      <c r="Q16" s="467" t="s">
        <v>1430</v>
      </c>
      <c r="R16" s="467" t="s">
        <v>1430</v>
      </c>
      <c r="S16" s="340"/>
      <c r="T16" s="390" t="s">
        <v>1075</v>
      </c>
      <c r="U16" s="390" t="s">
        <v>1052</v>
      </c>
      <c r="V16" s="341"/>
      <c r="W16" s="338"/>
      <c r="X16" s="338"/>
      <c r="Y16" s="338"/>
      <c r="Z16" s="338"/>
      <c r="AA16" s="340"/>
      <c r="AB16" s="351"/>
      <c r="AC16" s="341"/>
      <c r="AD16" s="338"/>
      <c r="AE16" s="751"/>
      <c r="AF16" s="751"/>
      <c r="AG16" s="338"/>
      <c r="AH16" s="340"/>
      <c r="AI16" s="353"/>
      <c r="AJ16" s="353"/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54" t="s">
        <v>1333</v>
      </c>
      <c r="BD16" s="330" t="str">
        <f>BE16&amp;"::"&amp;M16</f>
        <v>ACTI::3</v>
      </c>
      <c r="BE16" s="355" t="s">
        <v>1293</v>
      </c>
      <c r="BF16" s="340"/>
      <c r="BG16" s="338"/>
      <c r="BH16" s="338"/>
      <c r="BI16" s="338"/>
      <c r="BJ16" s="777"/>
      <c r="BK16" s="777"/>
      <c r="BL16" s="509"/>
      <c r="BM16" s="509"/>
      <c r="BN16" s="777"/>
      <c r="BO16" s="777"/>
      <c r="BP16" s="777"/>
      <c r="BQ16" s="777"/>
      <c r="BR16" s="777"/>
      <c r="BS16" s="77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777"/>
      <c r="CG16" s="777"/>
      <c r="CH16" s="777"/>
      <c r="CI16" s="777"/>
      <c r="CJ16" s="508"/>
      <c r="CK16" s="531"/>
      <c r="CL16" s="531"/>
      <c r="CM16" s="532"/>
      <c r="CN16" s="533"/>
      <c r="CO16" s="777"/>
      <c r="CP16" s="777"/>
      <c r="CQ16" s="777"/>
      <c r="CR16" s="777"/>
      <c r="CS16" s="777"/>
      <c r="CT16" s="777"/>
      <c r="CU16" s="777"/>
      <c r="CV16" s="777"/>
      <c r="CW16" s="777"/>
      <c r="CX16" s="777"/>
      <c r="CY16" s="777"/>
      <c r="CZ16" s="777"/>
      <c r="DA16" s="792"/>
    </row>
    <row customHeight="1" ht="24">
      <c r="A17" s="338" t="s">
        <v>1152</v>
      </c>
      <c r="B17" s="92"/>
      <c r="C17" s="503" t="s">
        <v>1281</v>
      </c>
      <c r="D17" s="92"/>
      <c r="E17" s="477" t="s">
        <v>183</v>
      </c>
      <c r="F17" s="338"/>
      <c r="G17" s="338"/>
      <c r="H17" s="338"/>
      <c r="I17" s="338"/>
      <c r="J17" s="338"/>
      <c r="K17" s="338"/>
      <c r="L17" s="421" t="s">
        <v>34</v>
      </c>
      <c r="M17" s="339" t="s">
        <v>1152</v>
      </c>
      <c r="N17" s="797" t="s">
        <v>183</v>
      </c>
      <c r="O17" s="797" t="s">
        <v>183</v>
      </c>
      <c r="P17" s="339"/>
      <c r="Q17" s="467" t="s">
        <v>1430</v>
      </c>
      <c r="R17" s="467" t="s">
        <v>1430</v>
      </c>
      <c r="S17" s="340"/>
      <c r="T17" s="390" t="s">
        <v>1643</v>
      </c>
      <c r="U17" s="390" t="s">
        <v>1052</v>
      </c>
      <c r="V17" s="341"/>
      <c r="W17" s="338"/>
      <c r="X17" s="338"/>
      <c r="Y17" s="338"/>
      <c r="Z17" s="338"/>
      <c r="AA17" s="340"/>
      <c r="AB17" s="351"/>
      <c r="AC17" s="341"/>
      <c r="AD17" s="338"/>
      <c r="AE17" s="751"/>
      <c r="AF17" s="751"/>
      <c r="AG17" s="338"/>
      <c r="AH17" s="340"/>
      <c r="AI17" s="353"/>
      <c r="AJ17" s="353"/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54" t="s">
        <v>1333</v>
      </c>
      <c r="BD17" s="330" t="str">
        <f>BE17&amp;"::"&amp;M17</f>
        <v>ACTI::4</v>
      </c>
      <c r="BE17" s="355" t="s">
        <v>1293</v>
      </c>
      <c r="BF17" s="340"/>
      <c r="BG17" s="338"/>
      <c r="BH17" s="338"/>
      <c r="BI17" s="338"/>
      <c r="BJ17" s="777"/>
      <c r="BK17" s="777"/>
      <c r="BL17" s="509"/>
      <c r="BM17" s="509"/>
      <c r="BN17" s="777"/>
      <c r="BO17" s="777"/>
      <c r="BP17" s="777"/>
      <c r="BQ17" s="777"/>
      <c r="BR17" s="777"/>
      <c r="BS17" s="77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777"/>
      <c r="CG17" s="777"/>
      <c r="CH17" s="777"/>
      <c r="CI17" s="777"/>
      <c r="CJ17" s="508"/>
      <c r="CK17" s="531"/>
      <c r="CL17" s="531"/>
      <c r="CM17" s="532"/>
      <c r="CN17" s="533"/>
      <c r="CO17" s="777"/>
      <c r="CP17" s="777"/>
      <c r="CQ17" s="777"/>
      <c r="CR17" s="777"/>
      <c r="CS17" s="777"/>
      <c r="CT17" s="777"/>
      <c r="CU17" s="777"/>
      <c r="CV17" s="777"/>
      <c r="CW17" s="777"/>
      <c r="CX17" s="777"/>
      <c r="CY17" s="777"/>
      <c r="CZ17" s="777"/>
      <c r="DA17" s="792"/>
    </row>
    <row customHeight="1" ht="24">
      <c r="A18" s="338" t="s">
        <v>1153</v>
      </c>
      <c r="B18" s="92"/>
      <c r="C18" s="503" t="s">
        <v>1281</v>
      </c>
      <c r="D18" s="92"/>
      <c r="E18" s="478" t="s">
        <v>189</v>
      </c>
      <c r="F18" s="338"/>
      <c r="G18" s="338"/>
      <c r="H18" s="338"/>
      <c r="I18" s="338"/>
      <c r="J18" s="338"/>
      <c r="K18" s="338"/>
      <c r="L18" s="421"/>
      <c r="M18" s="339" t="s">
        <v>1153</v>
      </c>
      <c r="N18" s="797" t="s">
        <v>189</v>
      </c>
      <c r="O18" s="797" t="s">
        <v>189</v>
      </c>
      <c r="P18" s="339"/>
      <c r="Q18" s="630" t="s">
        <v>1437</v>
      </c>
      <c r="R18" s="630" t="s">
        <v>1437</v>
      </c>
      <c r="S18" s="340"/>
      <c r="T18" s="390" t="s">
        <v>1075</v>
      </c>
      <c r="U18" s="390" t="s">
        <v>1052</v>
      </c>
      <c r="V18" s="341"/>
      <c r="W18" s="338"/>
      <c r="X18" s="338"/>
      <c r="Y18" s="338"/>
      <c r="Z18" s="338"/>
      <c r="AA18" s="340"/>
      <c r="AB18" s="644" t="s">
        <v>1438</v>
      </c>
      <c r="AC18" s="341"/>
      <c r="AD18" s="338"/>
      <c r="AE18" s="343" t="s">
        <v>1435</v>
      </c>
      <c r="AF18" s="343" t="s">
        <v>1435</v>
      </c>
      <c r="AG18" s="338"/>
      <c r="AH18" s="340"/>
      <c r="AI18" s="344">
        <v>12</v>
      </c>
      <c r="AJ18" s="344">
        <v>12</v>
      </c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54" t="s">
        <v>1333</v>
      </c>
      <c r="BD18" s="330" t="str">
        <f>BE18&amp;"::"&amp;M18</f>
        <v>ACTI::5</v>
      </c>
      <c r="BE18" s="355" t="s">
        <v>1293</v>
      </c>
      <c r="BF18" s="340"/>
      <c r="BG18" s="338"/>
      <c r="BH18" s="338"/>
      <c r="BI18" s="338"/>
      <c r="BJ18" s="777"/>
      <c r="BK18" s="777"/>
      <c r="BL18" s="350">
        <v>0.0966666667</v>
      </c>
      <c r="BM18" s="350">
        <v>0.0966666667</v>
      </c>
      <c r="BN18" s="777"/>
      <c r="BO18" s="777"/>
      <c r="BP18" s="777"/>
      <c r="BQ18" s="777"/>
      <c r="BR18" s="777"/>
      <c r="BS18" s="77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777"/>
      <c r="CG18" s="777"/>
      <c r="CH18" s="777"/>
      <c r="CI18" s="777"/>
      <c r="CJ18" s="508"/>
      <c r="CK18" s="529" t="s">
        <v>1439</v>
      </c>
      <c r="CL18" s="529" t="s">
        <v>1439</v>
      </c>
      <c r="CM18" s="530" t="s">
        <v>1440</v>
      </c>
      <c r="CN18" s="458" t="s">
        <v>1440</v>
      </c>
      <c r="CO18" s="777"/>
      <c r="CP18" s="777"/>
      <c r="CQ18" s="777"/>
      <c r="CR18" s="777"/>
      <c r="CS18" s="777"/>
      <c r="CT18" s="777"/>
      <c r="CU18" s="777"/>
      <c r="CV18" s="777"/>
      <c r="CW18" s="777"/>
      <c r="CX18" s="777"/>
      <c r="CY18" s="777"/>
      <c r="CZ18" s="777"/>
      <c r="DA18" s="792"/>
    </row>
    <row customHeight="1" ht="11.25">
      <c r="D19" s="222"/>
      <c r="E19" s="224"/>
      <c r="F19" s="184"/>
      <c r="G19" s="184"/>
      <c r="H19" s="184"/>
      <c r="I19" s="184"/>
      <c r="J19" s="184"/>
      <c r="K19" s="184"/>
      <c r="L19" s="184"/>
      <c r="M19" s="225"/>
      <c r="N19" s="189" t="s">
        <v>1441</v>
      </c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5"/>
    </row>
    <row customHeight="1" ht="11.25">
      <c r="D20" s="222"/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10"/>
    </row>
    <row customHeight="1" ht="11.25"/>
    <row customHeight="1" ht="11.25">
      <c r="N22" s="226" t="s">
        <v>1442</v>
      </c>
    </row>
    <row customHeight="1" ht="11.25">
      <c r="N23" s="227" t="s">
        <v>1443</v>
      </c>
    </row>
    <row customHeight="1" ht="11.25">
      <c r="N24" s="227" t="s">
        <v>1444</v>
      </c>
    </row>
    <row customHeight="1" ht="11.25">
      <c r="N25" s="227" t="s">
        <v>1445</v>
      </c>
    </row>
    <row customHeight="1" ht="11.25">
      <c r="N26" s="227" t="s">
        <v>1446</v>
      </c>
    </row>
    <row customHeight="1" ht="11.25">
      <c r="N27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B353548-F274-C3C8-D189-67E5CCDB4808}" mc:Ignorable="x14ac xr xr2 xr3">
  <sheetPr>
    <tabColor rgb="FFFFCC99"/>
  </sheetPr>
  <dimension ref="A1:E248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customHeight="1" ht="10.5">
      <c r="A1" s="504" t="s">
        <v>336</v>
      </c>
      <c r="B1" s="1376" t="s">
        <v>1985</v>
      </c>
      <c r="C1" s="0" t="s">
        <v>2382</v>
      </c>
    </row>
    <row customHeight="1" ht="10.5">
      <c r="B2" s="0" t="s">
        <v>269</v>
      </c>
      <c r="C2" s="0" t="s">
        <v>272</v>
      </c>
    </row>
    <row customHeight="1" ht="10.5">
      <c r="B3" s="0" t="s">
        <v>299</v>
      </c>
      <c r="C3" s="0" t="s">
        <v>2383</v>
      </c>
    </row>
    <row customHeight="1" ht="10.5">
      <c r="B4" s="0" t="s">
        <v>299</v>
      </c>
      <c r="C4" s="0" t="s">
        <v>2384</v>
      </c>
    </row>
    <row customHeight="1" ht="10.5">
      <c r="B5" s="0" t="s">
        <v>299</v>
      </c>
      <c r="C5" s="0" t="s">
        <v>1433</v>
      </c>
    </row>
    <row customHeight="1" ht="10.5">
      <c r="B6" s="0" t="s">
        <v>299</v>
      </c>
      <c r="C6" s="0" t="s">
        <v>2385</v>
      </c>
    </row>
    <row customHeight="1" ht="10.5">
      <c r="B7" s="0" t="s">
        <v>299</v>
      </c>
      <c r="C7" s="0" t="s">
        <v>1674</v>
      </c>
    </row>
    <row customHeight="1" ht="10.5">
      <c r="B8" s="0" t="s">
        <v>299</v>
      </c>
      <c r="C8" s="0" t="s">
        <v>1647</v>
      </c>
    </row>
    <row customHeight="1" ht="10.5">
      <c r="B9" s="0" t="s">
        <v>299</v>
      </c>
      <c r="C9" s="0" t="s">
        <v>2386</v>
      </c>
    </row>
    <row customHeight="1" ht="10.5">
      <c r="B10" s="0" t="s">
        <v>299</v>
      </c>
      <c r="C10" s="0" t="s">
        <v>2387</v>
      </c>
    </row>
    <row customHeight="1" ht="10.5">
      <c r="B11" s="0" t="s">
        <v>299</v>
      </c>
      <c r="C11" s="0" t="s">
        <v>2388</v>
      </c>
    </row>
    <row customHeight="1" ht="10.5">
      <c r="B12" s="0" t="s">
        <v>299</v>
      </c>
      <c r="C12" s="0" t="s">
        <v>2389</v>
      </c>
    </row>
    <row customHeight="1" ht="10.5">
      <c r="B13" s="0" t="s">
        <v>299</v>
      </c>
      <c r="C13" s="0" t="s">
        <v>126</v>
      </c>
    </row>
    <row customHeight="1" ht="10.5">
      <c r="B14" s="0" t="s">
        <v>305</v>
      </c>
      <c r="C14" s="0" t="s">
        <v>1648</v>
      </c>
    </row>
    <row customHeight="1" ht="10.5">
      <c r="B15" s="0" t="s">
        <v>305</v>
      </c>
      <c r="C15" s="0" t="s">
        <v>2390</v>
      </c>
    </row>
    <row customHeight="1" ht="10.5">
      <c r="B16" s="0" t="s">
        <v>305</v>
      </c>
      <c r="C16" s="0" t="s">
        <v>2391</v>
      </c>
    </row>
    <row customHeight="1" ht="10.5">
      <c r="B17" s="0" t="s">
        <v>305</v>
      </c>
      <c r="C17" s="0" t="s">
        <v>2392</v>
      </c>
    </row>
    <row customHeight="1" ht="10.5">
      <c r="B18" s="0" t="s">
        <v>305</v>
      </c>
      <c r="C18" s="0" t="s">
        <v>2393</v>
      </c>
    </row>
    <row customHeight="1" ht="10.5">
      <c r="B19" s="0" t="s">
        <v>305</v>
      </c>
      <c r="C19" s="0" t="s">
        <v>2394</v>
      </c>
    </row>
    <row customHeight="1" ht="10.5">
      <c r="B20" s="0" t="s">
        <v>305</v>
      </c>
      <c r="C20" s="0" t="s">
        <v>2395</v>
      </c>
    </row>
    <row customHeight="1" ht="10.5">
      <c r="B21" s="0" t="s">
        <v>305</v>
      </c>
      <c r="C21" s="0" t="s">
        <v>2396</v>
      </c>
    </row>
    <row customHeight="1" ht="10.5">
      <c r="B22" s="0" t="s">
        <v>305</v>
      </c>
      <c r="C22" s="0" t="s">
        <v>2397</v>
      </c>
    </row>
    <row customHeight="1" ht="10.5">
      <c r="B23" s="0" t="s">
        <v>305</v>
      </c>
      <c r="C23" s="0" t="s">
        <v>2398</v>
      </c>
    </row>
    <row customHeight="1" ht="10.5">
      <c r="B24" s="0" t="s">
        <v>305</v>
      </c>
      <c r="C24" s="0" t="s">
        <v>2399</v>
      </c>
    </row>
    <row customHeight="1" ht="10.5">
      <c r="B25" s="0" t="s">
        <v>305</v>
      </c>
      <c r="C25" s="0" t="s">
        <v>2400</v>
      </c>
    </row>
    <row customHeight="1" ht="10.5">
      <c r="B26" s="0" t="s">
        <v>305</v>
      </c>
      <c r="C26" s="0" t="s">
        <v>2401</v>
      </c>
    </row>
    <row customHeight="1" ht="10.5">
      <c r="B27" s="0" t="s">
        <v>305</v>
      </c>
      <c r="C27" s="0" t="s">
        <v>2402</v>
      </c>
    </row>
    <row customHeight="1" ht="10.5">
      <c r="B28" s="0" t="s">
        <v>305</v>
      </c>
      <c r="C28" s="0" t="s">
        <v>2403</v>
      </c>
    </row>
    <row customHeight="1" ht="10.5">
      <c r="B29" s="0" t="s">
        <v>305</v>
      </c>
      <c r="C29" s="0" t="s">
        <v>2404</v>
      </c>
    </row>
    <row customHeight="1" ht="10.5">
      <c r="B30" s="0" t="s">
        <v>305</v>
      </c>
      <c r="C30" s="0" t="s">
        <v>2405</v>
      </c>
    </row>
    <row customHeight="1" ht="10.5">
      <c r="B31" s="0" t="s">
        <v>305</v>
      </c>
      <c r="C31" s="0" t="s">
        <v>2406</v>
      </c>
    </row>
    <row customHeight="1" ht="10.5">
      <c r="B32" s="0" t="s">
        <v>305</v>
      </c>
      <c r="C32" s="0" t="s">
        <v>2407</v>
      </c>
    </row>
    <row customHeight="1" ht="10.5">
      <c r="B33" s="0" t="s">
        <v>305</v>
      </c>
      <c r="C33" s="0" t="s">
        <v>2408</v>
      </c>
    </row>
    <row customHeight="1" ht="10.5">
      <c r="B34" s="0" t="s">
        <v>305</v>
      </c>
      <c r="C34" s="0" t="s">
        <v>2409</v>
      </c>
    </row>
    <row customHeight="1" ht="10.5">
      <c r="B35" s="0" t="s">
        <v>305</v>
      </c>
      <c r="C35" s="0" t="s">
        <v>2410</v>
      </c>
    </row>
    <row customHeight="1" ht="10.5">
      <c r="B36" s="0" t="s">
        <v>305</v>
      </c>
      <c r="C36" s="0" t="s">
        <v>2411</v>
      </c>
    </row>
    <row customHeight="1" ht="10.5">
      <c r="B37" s="0" t="s">
        <v>305</v>
      </c>
      <c r="C37" s="0" t="s">
        <v>2412</v>
      </c>
    </row>
    <row customHeight="1" ht="10.5">
      <c r="B38" s="0" t="s">
        <v>305</v>
      </c>
      <c r="C38" s="0" t="s">
        <v>2413</v>
      </c>
    </row>
    <row customHeight="1" ht="10.5">
      <c r="B39" s="0" t="s">
        <v>305</v>
      </c>
      <c r="C39" s="0" t="s">
        <v>2414</v>
      </c>
    </row>
    <row customHeight="1" ht="10.5">
      <c r="B40" s="0" t="s">
        <v>305</v>
      </c>
      <c r="C40" s="0" t="s">
        <v>2415</v>
      </c>
    </row>
    <row customHeight="1" ht="10.5">
      <c r="B41" s="0" t="s">
        <v>305</v>
      </c>
      <c r="C41" s="0" t="s">
        <v>2416</v>
      </c>
    </row>
    <row customHeight="1" ht="10.5">
      <c r="B42" s="0" t="s">
        <v>305</v>
      </c>
      <c r="C42" s="0" t="s">
        <v>2417</v>
      </c>
    </row>
    <row customHeight="1" ht="10.5">
      <c r="B43" s="0" t="s">
        <v>305</v>
      </c>
      <c r="C43" s="0" t="s">
        <v>2418</v>
      </c>
    </row>
    <row customHeight="1" ht="10.5">
      <c r="B44" s="0" t="s">
        <v>305</v>
      </c>
      <c r="C44" s="0" t="s">
        <v>2419</v>
      </c>
    </row>
    <row customHeight="1" ht="10.5">
      <c r="B45" s="0" t="s">
        <v>305</v>
      </c>
      <c r="C45" s="0" t="s">
        <v>2420</v>
      </c>
    </row>
    <row customHeight="1" ht="10.5">
      <c r="B46" s="0" t="s">
        <v>305</v>
      </c>
      <c r="C46" s="0" t="s">
        <v>2421</v>
      </c>
    </row>
    <row customHeight="1" ht="10.5">
      <c r="B47" s="0" t="s">
        <v>305</v>
      </c>
      <c r="C47" s="0" t="s">
        <v>2422</v>
      </c>
    </row>
    <row customHeight="1" ht="10.5">
      <c r="B48" s="0" t="s">
        <v>305</v>
      </c>
      <c r="C48" s="0" t="s">
        <v>2423</v>
      </c>
    </row>
    <row customHeight="1" ht="10.5">
      <c r="B49" s="0" t="s">
        <v>305</v>
      </c>
      <c r="C49" s="0" t="s">
        <v>2424</v>
      </c>
    </row>
    <row customHeight="1" ht="10.5">
      <c r="B50" s="0" t="s">
        <v>305</v>
      </c>
      <c r="C50" s="0" t="s">
        <v>2425</v>
      </c>
    </row>
    <row customHeight="1" ht="10.5">
      <c r="B51" s="0" t="s">
        <v>305</v>
      </c>
      <c r="C51" s="0" t="s">
        <v>2426</v>
      </c>
    </row>
    <row customHeight="1" ht="10.5">
      <c r="B52" s="0" t="s">
        <v>305</v>
      </c>
      <c r="C52" s="0" t="s">
        <v>2427</v>
      </c>
    </row>
    <row customHeight="1" ht="10.5">
      <c r="B53" s="0" t="s">
        <v>305</v>
      </c>
      <c r="C53" s="0" t="s">
        <v>2428</v>
      </c>
    </row>
    <row customHeight="1" ht="10.5">
      <c r="B54" s="0" t="s">
        <v>305</v>
      </c>
      <c r="C54" s="0" t="s">
        <v>2429</v>
      </c>
    </row>
    <row customHeight="1" ht="10.5">
      <c r="B55" s="0" t="s">
        <v>305</v>
      </c>
      <c r="C55" s="0" t="s">
        <v>2430</v>
      </c>
    </row>
    <row customHeight="1" ht="10.5">
      <c r="B56" s="0" t="s">
        <v>305</v>
      </c>
      <c r="C56" s="0" t="s">
        <v>2431</v>
      </c>
    </row>
    <row customHeight="1" ht="10.5">
      <c r="B57" s="0" t="s">
        <v>305</v>
      </c>
      <c r="C57" s="0" t="s">
        <v>2432</v>
      </c>
    </row>
    <row customHeight="1" ht="10.5">
      <c r="B58" s="0" t="s">
        <v>305</v>
      </c>
      <c r="C58" s="0" t="s">
        <v>2433</v>
      </c>
    </row>
    <row customHeight="1" ht="10.5">
      <c r="B59" s="0" t="s">
        <v>305</v>
      </c>
      <c r="C59" s="0" t="s">
        <v>2434</v>
      </c>
    </row>
    <row customHeight="1" ht="10.5">
      <c r="B60" s="0" t="s">
        <v>305</v>
      </c>
      <c r="C60" s="0" t="s">
        <v>2435</v>
      </c>
    </row>
    <row customHeight="1" ht="10.5">
      <c r="B61" s="0" t="s">
        <v>305</v>
      </c>
      <c r="C61" s="0" t="s">
        <v>2436</v>
      </c>
    </row>
    <row customHeight="1" ht="10.5">
      <c r="B62" s="0" t="s">
        <v>305</v>
      </c>
      <c r="C62" s="0" t="s">
        <v>2437</v>
      </c>
    </row>
    <row customHeight="1" ht="10.5">
      <c r="B63" s="0" t="s">
        <v>305</v>
      </c>
      <c r="C63" s="0" t="s">
        <v>2438</v>
      </c>
    </row>
    <row customHeight="1" ht="10.5">
      <c r="B64" s="0" t="s">
        <v>305</v>
      </c>
      <c r="C64" s="0" t="s">
        <v>2439</v>
      </c>
    </row>
    <row customHeight="1" ht="10.5">
      <c r="B65" s="0" t="s">
        <v>305</v>
      </c>
      <c r="C65" s="0" t="s">
        <v>2440</v>
      </c>
    </row>
    <row customHeight="1" ht="10.5">
      <c r="B66" s="0" t="s">
        <v>305</v>
      </c>
      <c r="C66" s="0" t="s">
        <v>2441</v>
      </c>
    </row>
    <row customHeight="1" ht="10.5">
      <c r="B67" s="0" t="s">
        <v>305</v>
      </c>
      <c r="C67" s="0" t="s">
        <v>2442</v>
      </c>
    </row>
    <row customHeight="1" ht="10.5">
      <c r="B68" s="0" t="s">
        <v>305</v>
      </c>
      <c r="C68" s="0" t="s">
        <v>2443</v>
      </c>
    </row>
    <row customHeight="1" ht="10.5">
      <c r="B69" s="0" t="s">
        <v>305</v>
      </c>
      <c r="C69" s="0" t="s">
        <v>2444</v>
      </c>
    </row>
    <row customHeight="1" ht="10.5">
      <c r="B70" s="0" t="s">
        <v>305</v>
      </c>
      <c r="C70" s="0" t="s">
        <v>2445</v>
      </c>
    </row>
    <row customHeight="1" ht="10.5">
      <c r="B71" s="0" t="s">
        <v>305</v>
      </c>
      <c r="C71" s="0" t="s">
        <v>2446</v>
      </c>
    </row>
    <row customHeight="1" ht="10.5">
      <c r="B72" s="0" t="s">
        <v>305</v>
      </c>
      <c r="C72" s="0" t="s">
        <v>2447</v>
      </c>
    </row>
    <row customHeight="1" ht="10.5">
      <c r="B73" s="0" t="s">
        <v>305</v>
      </c>
      <c r="C73" s="0" t="s">
        <v>2448</v>
      </c>
    </row>
    <row customHeight="1" ht="10.5">
      <c r="B74" s="0" t="s">
        <v>305</v>
      </c>
      <c r="C74" s="0" t="s">
        <v>2449</v>
      </c>
    </row>
    <row customHeight="1" ht="10.5">
      <c r="B75" s="0" t="s">
        <v>305</v>
      </c>
      <c r="C75" s="0" t="s">
        <v>2450</v>
      </c>
    </row>
    <row customHeight="1" ht="10.5">
      <c r="B76" s="0" t="s">
        <v>305</v>
      </c>
      <c r="C76" s="0" t="s">
        <v>2451</v>
      </c>
    </row>
    <row customHeight="1" ht="10.5">
      <c r="B77" s="0" t="s">
        <v>305</v>
      </c>
      <c r="C77" s="0" t="s">
        <v>2452</v>
      </c>
    </row>
    <row customHeight="1" ht="10.5">
      <c r="B78" s="0" t="s">
        <v>305</v>
      </c>
      <c r="C78" s="0" t="s">
        <v>2453</v>
      </c>
    </row>
    <row customHeight="1" ht="10.5">
      <c r="B79" s="0" t="s">
        <v>305</v>
      </c>
      <c r="C79" s="0" t="s">
        <v>2454</v>
      </c>
    </row>
    <row customHeight="1" ht="10.5">
      <c r="B80" s="0" t="s">
        <v>305</v>
      </c>
      <c r="C80" s="0" t="s">
        <v>2455</v>
      </c>
    </row>
    <row customHeight="1" ht="10.5">
      <c r="B81" s="0" t="s">
        <v>305</v>
      </c>
      <c r="C81" s="0" t="s">
        <v>2456</v>
      </c>
    </row>
    <row customHeight="1" ht="10.5">
      <c r="B82" s="0" t="s">
        <v>305</v>
      </c>
      <c r="C82" s="0" t="s">
        <v>2457</v>
      </c>
    </row>
    <row customHeight="1" ht="10.5">
      <c r="B83" s="0" t="s">
        <v>305</v>
      </c>
      <c r="C83" s="0" t="s">
        <v>2458</v>
      </c>
    </row>
    <row customHeight="1" ht="10.5">
      <c r="B84" s="0" t="s">
        <v>305</v>
      </c>
      <c r="C84" s="0" t="s">
        <v>2459</v>
      </c>
    </row>
    <row customHeight="1" ht="10.5">
      <c r="B85" s="0" t="s">
        <v>305</v>
      </c>
      <c r="C85" s="0" t="s">
        <v>2460</v>
      </c>
    </row>
    <row customHeight="1" ht="10.5">
      <c r="B86" s="0" t="s">
        <v>305</v>
      </c>
      <c r="C86" s="0" t="s">
        <v>2461</v>
      </c>
    </row>
    <row customHeight="1" ht="10.5">
      <c r="B87" s="0" t="s">
        <v>305</v>
      </c>
      <c r="C87" s="0" t="s">
        <v>2462</v>
      </c>
    </row>
    <row customHeight="1" ht="10.5">
      <c r="B88" s="0" t="s">
        <v>305</v>
      </c>
      <c r="C88" s="0" t="s">
        <v>2463</v>
      </c>
    </row>
    <row customHeight="1" ht="10.5">
      <c r="B89" s="0" t="s">
        <v>305</v>
      </c>
      <c r="C89" s="0" t="s">
        <v>2464</v>
      </c>
    </row>
    <row customHeight="1" ht="10.5">
      <c r="B90" s="0" t="s">
        <v>305</v>
      </c>
      <c r="C90" s="0" t="s">
        <v>2465</v>
      </c>
    </row>
    <row customHeight="1" ht="10.5">
      <c r="B91" s="0" t="s">
        <v>305</v>
      </c>
      <c r="C91" s="0" t="s">
        <v>2466</v>
      </c>
    </row>
    <row customHeight="1" ht="10.5">
      <c r="B92" s="0" t="s">
        <v>305</v>
      </c>
      <c r="C92" s="0" t="s">
        <v>2467</v>
      </c>
    </row>
    <row customHeight="1" ht="10.5">
      <c r="B93" s="0" t="s">
        <v>305</v>
      </c>
      <c r="C93" s="0" t="s">
        <v>2468</v>
      </c>
    </row>
    <row customHeight="1" ht="10.5">
      <c r="B94" s="0" t="s">
        <v>305</v>
      </c>
      <c r="C94" s="0" t="s">
        <v>2469</v>
      </c>
    </row>
    <row customHeight="1" ht="10.5">
      <c r="B95" s="0" t="s">
        <v>305</v>
      </c>
      <c r="C95" s="0" t="s">
        <v>2470</v>
      </c>
    </row>
    <row customHeight="1" ht="10.5">
      <c r="B96" s="0" t="s">
        <v>305</v>
      </c>
      <c r="C96" s="0" t="s">
        <v>2471</v>
      </c>
    </row>
    <row customHeight="1" ht="10.5">
      <c r="B97" s="0" t="s">
        <v>305</v>
      </c>
      <c r="C97" s="0" t="s">
        <v>2472</v>
      </c>
    </row>
    <row customHeight="1" ht="10.5">
      <c r="B98" s="0" t="s">
        <v>305</v>
      </c>
      <c r="C98" s="0" t="s">
        <v>2473</v>
      </c>
    </row>
    <row customHeight="1" ht="10.5">
      <c r="B99" s="0" t="s">
        <v>305</v>
      </c>
      <c r="C99" s="0" t="s">
        <v>2474</v>
      </c>
    </row>
    <row customHeight="1" ht="10.5">
      <c r="B100" s="0" t="s">
        <v>305</v>
      </c>
      <c r="C100" s="0" t="s">
        <v>2475</v>
      </c>
    </row>
    <row customHeight="1" ht="10.5">
      <c r="B101" s="0" t="s">
        <v>305</v>
      </c>
      <c r="C101" s="0" t="s">
        <v>2476</v>
      </c>
    </row>
    <row customHeight="1" ht="10.5">
      <c r="B102" s="0" t="s">
        <v>305</v>
      </c>
      <c r="C102" s="0" t="s">
        <v>2477</v>
      </c>
    </row>
    <row customHeight="1" ht="10.5">
      <c r="B103" s="0" t="s">
        <v>305</v>
      </c>
      <c r="C103" s="0" t="s">
        <v>2478</v>
      </c>
    </row>
    <row customHeight="1" ht="10.5">
      <c r="B104" s="0" t="s">
        <v>305</v>
      </c>
      <c r="C104" s="0" t="s">
        <v>2479</v>
      </c>
    </row>
    <row customHeight="1" ht="10.5">
      <c r="B105" s="0" t="s">
        <v>305</v>
      </c>
      <c r="C105" s="0" t="s">
        <v>2480</v>
      </c>
    </row>
    <row customHeight="1" ht="10.5">
      <c r="B106" s="0" t="s">
        <v>305</v>
      </c>
      <c r="C106" s="0" t="s">
        <v>2481</v>
      </c>
    </row>
    <row customHeight="1" ht="10.5">
      <c r="B107" s="0" t="s">
        <v>305</v>
      </c>
      <c r="C107" s="0" t="s">
        <v>2482</v>
      </c>
    </row>
    <row customHeight="1" ht="10.5">
      <c r="B108" s="0" t="s">
        <v>305</v>
      </c>
      <c r="C108" s="0" t="s">
        <v>2483</v>
      </c>
    </row>
    <row customHeight="1" ht="10.5">
      <c r="B109" s="0" t="s">
        <v>305</v>
      </c>
      <c r="C109" s="0" t="s">
        <v>2484</v>
      </c>
    </row>
    <row customHeight="1" ht="10.5">
      <c r="B110" s="0" t="s">
        <v>305</v>
      </c>
      <c r="C110" s="0" t="s">
        <v>2485</v>
      </c>
    </row>
    <row customHeight="1" ht="10.5">
      <c r="B111" s="0" t="s">
        <v>305</v>
      </c>
      <c r="C111" s="0" t="s">
        <v>2486</v>
      </c>
    </row>
    <row customHeight="1" ht="10.5">
      <c r="B112" s="0" t="s">
        <v>305</v>
      </c>
      <c r="C112" s="0" t="s">
        <v>2487</v>
      </c>
    </row>
    <row customHeight="1" ht="10.5">
      <c r="B113" s="0" t="s">
        <v>305</v>
      </c>
      <c r="C113" s="0" t="s">
        <v>2488</v>
      </c>
    </row>
    <row customHeight="1" ht="10.5">
      <c r="B114" s="0" t="s">
        <v>305</v>
      </c>
      <c r="C114" s="0" t="s">
        <v>2489</v>
      </c>
    </row>
    <row customHeight="1" ht="10.5">
      <c r="B115" s="0" t="s">
        <v>305</v>
      </c>
      <c r="C115" s="0" t="s">
        <v>2490</v>
      </c>
    </row>
    <row customHeight="1" ht="10.5">
      <c r="B116" s="0" t="s">
        <v>305</v>
      </c>
      <c r="C116" s="0" t="s">
        <v>2491</v>
      </c>
    </row>
    <row customHeight="1" ht="10.5">
      <c r="B117" s="0" t="s">
        <v>305</v>
      </c>
      <c r="C117" s="0" t="s">
        <v>2492</v>
      </c>
    </row>
    <row customHeight="1" ht="10.5">
      <c r="B118" s="0" t="s">
        <v>305</v>
      </c>
      <c r="C118" s="0" t="s">
        <v>2493</v>
      </c>
    </row>
    <row customHeight="1" ht="10.5">
      <c r="B119" s="0" t="s">
        <v>305</v>
      </c>
      <c r="C119" s="0" t="s">
        <v>2494</v>
      </c>
    </row>
    <row customHeight="1" ht="10.5">
      <c r="B120" s="0" t="s">
        <v>305</v>
      </c>
      <c r="C120" s="0" t="s">
        <v>2495</v>
      </c>
    </row>
    <row customHeight="1" ht="10.5">
      <c r="B121" s="0" t="s">
        <v>305</v>
      </c>
      <c r="C121" s="0" t="s">
        <v>2496</v>
      </c>
    </row>
    <row customHeight="1" ht="10.5">
      <c r="B122" s="0" t="s">
        <v>305</v>
      </c>
      <c r="C122" s="0" t="s">
        <v>2497</v>
      </c>
    </row>
    <row customHeight="1" ht="10.5">
      <c r="B123" s="0" t="s">
        <v>305</v>
      </c>
      <c r="C123" s="0" t="s">
        <v>2498</v>
      </c>
    </row>
    <row customHeight="1" ht="10.5">
      <c r="B124" s="0" t="s">
        <v>305</v>
      </c>
      <c r="C124" s="0" t="s">
        <v>2499</v>
      </c>
    </row>
    <row customHeight="1" ht="10.5">
      <c r="B125" s="0" t="s">
        <v>305</v>
      </c>
      <c r="C125" s="0" t="s">
        <v>2500</v>
      </c>
    </row>
    <row customHeight="1" ht="10.5">
      <c r="B126" s="0" t="s">
        <v>305</v>
      </c>
      <c r="C126" s="0" t="s">
        <v>2501</v>
      </c>
    </row>
    <row customHeight="1" ht="10.5">
      <c r="B127" s="0" t="s">
        <v>305</v>
      </c>
      <c r="C127" s="0" t="s">
        <v>2502</v>
      </c>
    </row>
    <row customHeight="1" ht="10.5">
      <c r="B128" s="0" t="s">
        <v>305</v>
      </c>
      <c r="C128" s="0" t="s">
        <v>2503</v>
      </c>
    </row>
    <row customHeight="1" ht="10.5">
      <c r="B129" s="0" t="s">
        <v>305</v>
      </c>
      <c r="C129" s="0" t="s">
        <v>2504</v>
      </c>
    </row>
    <row customHeight="1" ht="10.5">
      <c r="B130" s="0" t="s">
        <v>305</v>
      </c>
      <c r="C130" s="0" t="s">
        <v>2505</v>
      </c>
    </row>
    <row customHeight="1" ht="10.5">
      <c r="B131" s="0" t="s">
        <v>305</v>
      </c>
      <c r="C131" s="0" t="s">
        <v>2506</v>
      </c>
    </row>
    <row customHeight="1" ht="10.5">
      <c r="B132" s="0" t="s">
        <v>305</v>
      </c>
      <c r="C132" s="0" t="s">
        <v>2507</v>
      </c>
    </row>
    <row customHeight="1" ht="10.5">
      <c r="B133" s="0" t="s">
        <v>305</v>
      </c>
      <c r="C133" s="0" t="s">
        <v>2508</v>
      </c>
    </row>
    <row customHeight="1" ht="10.5">
      <c r="B134" s="0" t="s">
        <v>305</v>
      </c>
      <c r="C134" s="0" t="s">
        <v>2509</v>
      </c>
    </row>
    <row customHeight="1" ht="10.5">
      <c r="B135" s="0" t="s">
        <v>305</v>
      </c>
      <c r="C135" s="0" t="s">
        <v>2510</v>
      </c>
    </row>
    <row customHeight="1" ht="10.5">
      <c r="B136" s="0" t="s">
        <v>305</v>
      </c>
      <c r="C136" s="0" t="s">
        <v>2511</v>
      </c>
    </row>
    <row customHeight="1" ht="10.5">
      <c r="B137" s="0" t="s">
        <v>305</v>
      </c>
      <c r="C137" s="0" t="s">
        <v>2512</v>
      </c>
    </row>
    <row customHeight="1" ht="10.5">
      <c r="B138" s="0" t="s">
        <v>305</v>
      </c>
      <c r="C138" s="0" t="s">
        <v>2513</v>
      </c>
    </row>
    <row customHeight="1" ht="10.5">
      <c r="B139" s="0" t="s">
        <v>305</v>
      </c>
      <c r="C139" s="0" t="s">
        <v>2514</v>
      </c>
    </row>
    <row customHeight="1" ht="10.5">
      <c r="B140" s="0" t="s">
        <v>305</v>
      </c>
      <c r="C140" s="0" t="s">
        <v>2515</v>
      </c>
    </row>
    <row customHeight="1" ht="10.5">
      <c r="B141" s="0" t="s">
        <v>305</v>
      </c>
      <c r="C141" s="0" t="s">
        <v>2516</v>
      </c>
    </row>
    <row customHeight="1" ht="10.5">
      <c r="B142" s="0" t="s">
        <v>305</v>
      </c>
      <c r="C142" s="0" t="s">
        <v>2517</v>
      </c>
    </row>
    <row customHeight="1" ht="10.5">
      <c r="B143" s="0" t="s">
        <v>305</v>
      </c>
      <c r="C143" s="0" t="s">
        <v>2518</v>
      </c>
    </row>
    <row customHeight="1" ht="10.5">
      <c r="B144" s="0" t="s">
        <v>305</v>
      </c>
      <c r="C144" s="0" t="s">
        <v>2519</v>
      </c>
    </row>
    <row customHeight="1" ht="10.5">
      <c r="B145" s="0" t="s">
        <v>305</v>
      </c>
      <c r="C145" s="0" t="s">
        <v>2520</v>
      </c>
    </row>
    <row customHeight="1" ht="10.5">
      <c r="B146" s="0" t="s">
        <v>305</v>
      </c>
      <c r="C146" s="0" t="s">
        <v>2521</v>
      </c>
    </row>
    <row customHeight="1" ht="10.5">
      <c r="B147" s="0" t="s">
        <v>305</v>
      </c>
      <c r="C147" s="0" t="s">
        <v>2522</v>
      </c>
    </row>
    <row customHeight="1" ht="10.5">
      <c r="B148" s="0" t="s">
        <v>305</v>
      </c>
      <c r="C148" s="0" t="s">
        <v>2523</v>
      </c>
    </row>
    <row customHeight="1" ht="10.5">
      <c r="B149" s="0" t="s">
        <v>305</v>
      </c>
      <c r="C149" s="0" t="s">
        <v>2524</v>
      </c>
    </row>
    <row customHeight="1" ht="10.5">
      <c r="B150" s="0" t="s">
        <v>305</v>
      </c>
      <c r="C150" s="0" t="s">
        <v>2525</v>
      </c>
    </row>
    <row customHeight="1" ht="10.5">
      <c r="B151" s="0" t="s">
        <v>305</v>
      </c>
      <c r="C151" s="0" t="s">
        <v>2526</v>
      </c>
    </row>
    <row customHeight="1" ht="10.5">
      <c r="B152" s="0" t="s">
        <v>305</v>
      </c>
      <c r="C152" s="0" t="s">
        <v>2527</v>
      </c>
    </row>
    <row customHeight="1" ht="10.5">
      <c r="B153" s="0" t="s">
        <v>305</v>
      </c>
      <c r="C153" s="0" t="s">
        <v>2528</v>
      </c>
    </row>
    <row customHeight="1" ht="10.5">
      <c r="B154" s="0" t="s">
        <v>305</v>
      </c>
      <c r="C154" s="0" t="s">
        <v>2529</v>
      </c>
    </row>
    <row customHeight="1" ht="10.5">
      <c r="B155" s="0" t="s">
        <v>305</v>
      </c>
      <c r="C155" s="0" t="s">
        <v>2530</v>
      </c>
    </row>
    <row customHeight="1" ht="10.5">
      <c r="B156" s="0" t="s">
        <v>305</v>
      </c>
      <c r="C156" s="0" t="s">
        <v>2531</v>
      </c>
    </row>
    <row customHeight="1" ht="10.5">
      <c r="B157" s="0" t="s">
        <v>305</v>
      </c>
      <c r="C157" s="0" t="s">
        <v>2532</v>
      </c>
    </row>
    <row customHeight="1" ht="10.5">
      <c r="B158" s="0" t="s">
        <v>305</v>
      </c>
      <c r="C158" s="0" t="s">
        <v>2533</v>
      </c>
    </row>
    <row customHeight="1" ht="10.5">
      <c r="B159" s="0" t="s">
        <v>305</v>
      </c>
      <c r="C159" s="0" t="s">
        <v>2534</v>
      </c>
    </row>
    <row customHeight="1" ht="10.5">
      <c r="B160" s="0" t="s">
        <v>305</v>
      </c>
      <c r="C160" s="0" t="s">
        <v>2535</v>
      </c>
    </row>
    <row customHeight="1" ht="10.5">
      <c r="B161" s="0" t="s">
        <v>305</v>
      </c>
      <c r="C161" s="0" t="s">
        <v>2536</v>
      </c>
    </row>
    <row customHeight="1" ht="10.5">
      <c r="B162" s="0" t="s">
        <v>305</v>
      </c>
      <c r="C162" s="0" t="s">
        <v>2537</v>
      </c>
    </row>
    <row customHeight="1" ht="10.5">
      <c r="B163" s="0" t="s">
        <v>305</v>
      </c>
      <c r="C163" s="0" t="s">
        <v>2538</v>
      </c>
    </row>
    <row customHeight="1" ht="10.5">
      <c r="B164" s="0" t="s">
        <v>305</v>
      </c>
      <c r="C164" s="0" t="s">
        <v>2539</v>
      </c>
    </row>
    <row customHeight="1" ht="10.5">
      <c r="B165" s="0" t="s">
        <v>305</v>
      </c>
      <c r="C165" s="0" t="s">
        <v>2540</v>
      </c>
    </row>
    <row customHeight="1" ht="10.5">
      <c r="B166" s="0" t="s">
        <v>305</v>
      </c>
      <c r="C166" s="0" t="s">
        <v>2541</v>
      </c>
    </row>
    <row customHeight="1" ht="10.5">
      <c r="B167" s="0" t="s">
        <v>305</v>
      </c>
      <c r="C167" s="0" t="s">
        <v>2542</v>
      </c>
    </row>
    <row customHeight="1" ht="10.5">
      <c r="B168" s="0" t="s">
        <v>305</v>
      </c>
      <c r="C168" s="0" t="s">
        <v>2543</v>
      </c>
    </row>
    <row customHeight="1" ht="10.5">
      <c r="B169" s="0" t="s">
        <v>305</v>
      </c>
      <c r="C169" s="0" t="s">
        <v>2544</v>
      </c>
    </row>
    <row customHeight="1" ht="10.5">
      <c r="B170" s="0" t="s">
        <v>305</v>
      </c>
      <c r="C170" s="0" t="s">
        <v>2545</v>
      </c>
    </row>
    <row customHeight="1" ht="10.5">
      <c r="B171" s="0" t="s">
        <v>305</v>
      </c>
      <c r="C171" s="0" t="s">
        <v>2546</v>
      </c>
    </row>
    <row customHeight="1" ht="10.5">
      <c r="B172" s="0" t="s">
        <v>305</v>
      </c>
      <c r="C172" s="0" t="s">
        <v>2547</v>
      </c>
    </row>
    <row customHeight="1" ht="10.5">
      <c r="B173" s="0" t="s">
        <v>305</v>
      </c>
      <c r="C173" s="0" t="s">
        <v>2548</v>
      </c>
    </row>
    <row customHeight="1" ht="10.5">
      <c r="B174" s="0" t="s">
        <v>305</v>
      </c>
      <c r="C174" s="0" t="s">
        <v>2549</v>
      </c>
    </row>
    <row customHeight="1" ht="10.5">
      <c r="B175" s="0" t="s">
        <v>305</v>
      </c>
      <c r="C175" s="0" t="s">
        <v>2550</v>
      </c>
    </row>
    <row customHeight="1" ht="10.5">
      <c r="B176" s="0" t="s">
        <v>305</v>
      </c>
      <c r="C176" s="0" t="s">
        <v>2551</v>
      </c>
    </row>
    <row customHeight="1" ht="10.5">
      <c r="B177" s="0" t="s">
        <v>305</v>
      </c>
      <c r="C177" s="0" t="s">
        <v>2552</v>
      </c>
    </row>
    <row customHeight="1" ht="10.5">
      <c r="B178" s="0" t="s">
        <v>305</v>
      </c>
      <c r="C178" s="0" t="s">
        <v>2553</v>
      </c>
    </row>
    <row customHeight="1" ht="10.5">
      <c r="B179" s="0" t="s">
        <v>305</v>
      </c>
      <c r="C179" s="0" t="s">
        <v>2554</v>
      </c>
    </row>
    <row customHeight="1" ht="10.5">
      <c r="B180" s="0" t="s">
        <v>305</v>
      </c>
      <c r="C180" s="0" t="s">
        <v>2555</v>
      </c>
    </row>
    <row customHeight="1" ht="10.5">
      <c r="B181" s="0" t="s">
        <v>305</v>
      </c>
      <c r="C181" s="0" t="s">
        <v>2556</v>
      </c>
    </row>
    <row customHeight="1" ht="10.5">
      <c r="B182" s="0" t="s">
        <v>305</v>
      </c>
      <c r="C182" s="0" t="s">
        <v>2557</v>
      </c>
    </row>
    <row customHeight="1" ht="10.5">
      <c r="B183" s="0" t="s">
        <v>305</v>
      </c>
      <c r="C183" s="0" t="s">
        <v>2558</v>
      </c>
    </row>
    <row customHeight="1" ht="10.5">
      <c r="B184" s="0" t="s">
        <v>305</v>
      </c>
      <c r="C184" s="0" t="s">
        <v>2559</v>
      </c>
    </row>
    <row customHeight="1" ht="10.5">
      <c r="B185" s="0" t="s">
        <v>305</v>
      </c>
      <c r="C185" s="0" t="s">
        <v>2560</v>
      </c>
    </row>
    <row customHeight="1" ht="10.5">
      <c r="B186" s="0" t="s">
        <v>305</v>
      </c>
      <c r="C186" s="0" t="s">
        <v>2561</v>
      </c>
    </row>
    <row customHeight="1" ht="10.5">
      <c r="B187" s="0" t="s">
        <v>305</v>
      </c>
      <c r="C187" s="0" t="s">
        <v>2562</v>
      </c>
    </row>
    <row customHeight="1" ht="10.5">
      <c r="B188" s="0" t="s">
        <v>305</v>
      </c>
      <c r="C188" s="0" t="s">
        <v>2563</v>
      </c>
    </row>
    <row customHeight="1" ht="10.5">
      <c r="B189" s="0" t="s">
        <v>305</v>
      </c>
      <c r="C189" s="0" t="s">
        <v>2564</v>
      </c>
    </row>
    <row customHeight="1" ht="10.5">
      <c r="B190" s="0" t="s">
        <v>305</v>
      </c>
      <c r="C190" s="0" t="s">
        <v>2565</v>
      </c>
    </row>
    <row customHeight="1" ht="10.5">
      <c r="B191" s="0" t="s">
        <v>305</v>
      </c>
      <c r="C191" s="0" t="s">
        <v>2566</v>
      </c>
    </row>
    <row customHeight="1" ht="10.5">
      <c r="B192" s="0" t="s">
        <v>305</v>
      </c>
      <c r="C192" s="0" t="s">
        <v>2567</v>
      </c>
    </row>
    <row customHeight="1" ht="10.5">
      <c r="B193" s="0" t="s">
        <v>305</v>
      </c>
      <c r="C193" s="0" t="s">
        <v>2568</v>
      </c>
    </row>
    <row customHeight="1" ht="10.5">
      <c r="B194" s="0" t="s">
        <v>305</v>
      </c>
      <c r="C194" s="0" t="s">
        <v>1328</v>
      </c>
    </row>
    <row customHeight="1" ht="10.5">
      <c r="B195" s="0" t="s">
        <v>2022</v>
      </c>
      <c r="C195" s="0" t="s">
        <v>2569</v>
      </c>
    </row>
    <row customHeight="1" ht="10.5">
      <c r="B196" s="0" t="s">
        <v>2022</v>
      </c>
      <c r="C196" s="0" t="s">
        <v>2570</v>
      </c>
    </row>
    <row customHeight="1" ht="10.5">
      <c r="B197" s="0" t="s">
        <v>2022</v>
      </c>
      <c r="C197" s="0" t="s">
        <v>2571</v>
      </c>
    </row>
    <row customHeight="1" ht="10.5">
      <c r="B198" s="0" t="s">
        <v>2022</v>
      </c>
      <c r="C198" s="0" t="s">
        <v>2572</v>
      </c>
    </row>
    <row customHeight="1" ht="10.5">
      <c r="B199" s="0" t="s">
        <v>2022</v>
      </c>
      <c r="C199" s="0" t="s">
        <v>2573</v>
      </c>
    </row>
    <row customHeight="1" ht="10.5">
      <c r="B200" s="0" t="s">
        <v>2022</v>
      </c>
      <c r="C200" s="0" t="s">
        <v>2574</v>
      </c>
    </row>
    <row customHeight="1" ht="10.5">
      <c r="B201" s="0" t="s">
        <v>2022</v>
      </c>
      <c r="C201" s="0" t="s">
        <v>2575</v>
      </c>
    </row>
    <row customHeight="1" ht="10.5">
      <c r="B202" s="0" t="s">
        <v>2022</v>
      </c>
      <c r="C202" s="0" t="s">
        <v>2576</v>
      </c>
    </row>
    <row customHeight="1" ht="10.5">
      <c r="B203" s="0" t="s">
        <v>2022</v>
      </c>
      <c r="C203" s="0" t="s">
        <v>2577</v>
      </c>
    </row>
    <row customHeight="1" ht="10.5">
      <c r="B204" s="0" t="s">
        <v>2022</v>
      </c>
      <c r="C204" s="0" t="s">
        <v>2578</v>
      </c>
    </row>
    <row customHeight="1" ht="10.5">
      <c r="B205" s="0" t="s">
        <v>307</v>
      </c>
      <c r="C205" s="0" t="s">
        <v>1350</v>
      </c>
    </row>
    <row customHeight="1" ht="10.5">
      <c r="B206" s="0" t="s">
        <v>306</v>
      </c>
      <c r="C206" s="0" t="s">
        <v>1346</v>
      </c>
    </row>
    <row customHeight="1" ht="10.5">
      <c r="B207" s="0" t="s">
        <v>306</v>
      </c>
      <c r="C207" s="0" t="s">
        <v>2579</v>
      </c>
    </row>
    <row customHeight="1" ht="10.5">
      <c r="B208" s="0" t="s">
        <v>306</v>
      </c>
      <c r="C208" s="0" t="s">
        <v>2580</v>
      </c>
    </row>
    <row customHeight="1" ht="10.5">
      <c r="B209" s="0" t="s">
        <v>306</v>
      </c>
      <c r="C209" s="0" t="s">
        <v>2581</v>
      </c>
    </row>
    <row customHeight="1" ht="10.5">
      <c r="B210" s="0" t="s">
        <v>306</v>
      </c>
      <c r="C210" s="0" t="s">
        <v>2582</v>
      </c>
    </row>
    <row customHeight="1" ht="10.5">
      <c r="B211" s="0" t="s">
        <v>306</v>
      </c>
      <c r="C211" s="0" t="s">
        <v>2583</v>
      </c>
    </row>
    <row customHeight="1" ht="10.5">
      <c r="B212" s="0" t="s">
        <v>306</v>
      </c>
      <c r="C212" s="0" t="s">
        <v>2584</v>
      </c>
    </row>
    <row customHeight="1" ht="10.5">
      <c r="B213" s="0" t="s">
        <v>304</v>
      </c>
      <c r="C213" s="0" t="s">
        <v>1424</v>
      </c>
    </row>
    <row customHeight="1" ht="10.5">
      <c r="B214" s="0" t="s">
        <v>304</v>
      </c>
      <c r="C214" s="0" t="s">
        <v>1432</v>
      </c>
    </row>
    <row customHeight="1" ht="10.5">
      <c r="B215" s="0" t="s">
        <v>304</v>
      </c>
      <c r="C215" s="0" t="s">
        <v>2585</v>
      </c>
    </row>
    <row customHeight="1" ht="10.5">
      <c r="B216" s="0" t="s">
        <v>304</v>
      </c>
      <c r="C216" s="0" t="s">
        <v>2586</v>
      </c>
    </row>
    <row customHeight="1" ht="10.5">
      <c r="B217" s="0" t="s">
        <v>304</v>
      </c>
      <c r="C217" s="0" t="s">
        <v>1646</v>
      </c>
    </row>
    <row customHeight="1" ht="10.5">
      <c r="B218" s="0" t="s">
        <v>304</v>
      </c>
      <c r="C218" s="0" t="s">
        <v>1431</v>
      </c>
    </row>
    <row customHeight="1" ht="10.5">
      <c r="B219" s="0" t="s">
        <v>304</v>
      </c>
      <c r="C219" s="0" t="s">
        <v>2587</v>
      </c>
    </row>
    <row customHeight="1" ht="10.5">
      <c r="B220" s="0" t="s">
        <v>304</v>
      </c>
      <c r="C220" s="0" t="s">
        <v>2588</v>
      </c>
    </row>
    <row customHeight="1" ht="10.5">
      <c r="B221" s="0" t="s">
        <v>304</v>
      </c>
      <c r="C221" s="0" t="s">
        <v>2589</v>
      </c>
    </row>
    <row customHeight="1" ht="10.5">
      <c r="B222" s="0" t="s">
        <v>304</v>
      </c>
      <c r="C222" s="0" t="s">
        <v>2590</v>
      </c>
    </row>
    <row customHeight="1" ht="10.5">
      <c r="B223" s="0" t="s">
        <v>304</v>
      </c>
      <c r="C223" s="0" t="s">
        <v>164</v>
      </c>
    </row>
    <row customHeight="1" ht="10.5">
      <c r="B224" s="0" t="s">
        <v>301</v>
      </c>
      <c r="C224" s="0" t="s">
        <v>1306</v>
      </c>
    </row>
    <row customHeight="1" ht="10.5">
      <c r="B225" s="0" t="s">
        <v>301</v>
      </c>
      <c r="C225" s="0" t="s">
        <v>2591</v>
      </c>
    </row>
    <row customHeight="1" ht="10.5">
      <c r="B226" s="0" t="s">
        <v>301</v>
      </c>
      <c r="C226" s="0" t="s">
        <v>2592</v>
      </c>
    </row>
    <row customHeight="1" ht="10.5">
      <c r="B227" s="0" t="s">
        <v>303</v>
      </c>
      <c r="C227" s="0" t="s">
        <v>2593</v>
      </c>
    </row>
    <row customHeight="1" ht="10.5">
      <c r="B228" s="0" t="s">
        <v>303</v>
      </c>
      <c r="C228" s="0" t="s">
        <v>1313</v>
      </c>
    </row>
    <row customHeight="1" ht="10.5">
      <c r="B229" s="0" t="s">
        <v>302</v>
      </c>
      <c r="C229" s="0" t="s">
        <v>2594</v>
      </c>
    </row>
    <row customHeight="1" ht="10.5">
      <c r="B230" s="0" t="s">
        <v>302</v>
      </c>
      <c r="C230" s="0" t="s">
        <v>2595</v>
      </c>
    </row>
    <row customHeight="1" ht="10.5">
      <c r="B231" s="0" t="s">
        <v>302</v>
      </c>
      <c r="C231" s="0" t="s">
        <v>2596</v>
      </c>
    </row>
    <row customHeight="1" ht="10.5">
      <c r="B232" s="0" t="s">
        <v>302</v>
      </c>
      <c r="C232" s="0" t="s">
        <v>2597</v>
      </c>
    </row>
    <row customHeight="1" ht="10.5">
      <c r="B233" s="0" t="s">
        <v>302</v>
      </c>
      <c r="C233" s="0" t="s">
        <v>1309</v>
      </c>
    </row>
    <row customHeight="1" ht="10.5">
      <c r="B234" s="0" t="s">
        <v>308</v>
      </c>
      <c r="C234" s="0" t="s">
        <v>2598</v>
      </c>
    </row>
    <row customHeight="1" ht="10.5">
      <c r="B235" s="0" t="s">
        <v>308</v>
      </c>
      <c r="C235" s="0" t="s">
        <v>1437</v>
      </c>
    </row>
    <row customHeight="1" ht="10.5">
      <c r="B236" s="0" t="s">
        <v>308</v>
      </c>
      <c r="C236" s="0" t="s">
        <v>189</v>
      </c>
    </row>
    <row customHeight="1" ht="10.5">
      <c r="B237" s="0" t="s">
        <v>2040</v>
      </c>
      <c r="C237" s="0" t="s">
        <v>183</v>
      </c>
    </row>
    <row customHeight="1" ht="10.5">
      <c r="B238" s="0" t="s">
        <v>300</v>
      </c>
      <c r="C238" s="0" t="s">
        <v>137</v>
      </c>
    </row>
    <row customHeight="1" ht="10.5">
      <c r="B239" s="0" t="s">
        <v>300</v>
      </c>
      <c r="C239" s="0" t="s">
        <v>2383</v>
      </c>
    </row>
    <row customHeight="1" ht="10.5">
      <c r="B240" s="0" t="s">
        <v>300</v>
      </c>
      <c r="C240" s="0" t="s">
        <v>2384</v>
      </c>
    </row>
    <row customHeight="1" ht="10.5">
      <c r="B241" s="0" t="s">
        <v>300</v>
      </c>
      <c r="C241" s="0" t="s">
        <v>2385</v>
      </c>
    </row>
    <row customHeight="1" ht="10.5">
      <c r="B242" s="0" t="s">
        <v>300</v>
      </c>
      <c r="C242" s="0" t="s">
        <v>1674</v>
      </c>
    </row>
    <row customHeight="1" ht="10.5">
      <c r="B243" s="0" t="s">
        <v>300</v>
      </c>
      <c r="C243" s="0" t="s">
        <v>1647</v>
      </c>
    </row>
    <row customHeight="1" ht="10.5">
      <c r="B244" s="0" t="s">
        <v>300</v>
      </c>
      <c r="C244" s="0" t="s">
        <v>2386</v>
      </c>
    </row>
    <row customHeight="1" ht="10.5">
      <c r="B245" s="0" t="s">
        <v>300</v>
      </c>
      <c r="C245" s="0" t="s">
        <v>2387</v>
      </c>
    </row>
    <row customHeight="1" ht="10.5">
      <c r="B246" s="0" t="s">
        <v>300</v>
      </c>
      <c r="C246" s="0" t="s">
        <v>2388</v>
      </c>
    </row>
    <row customHeight="1" ht="10.5">
      <c r="B247" s="0" t="s">
        <v>300</v>
      </c>
      <c r="C247" s="0" t="s">
        <v>2389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9C4D426-43BA-40CA-0B88-4ACE60178BD8}" mc:Ignorable="x14ac xr xr2 xr3">
  <sheetPr>
    <tabColor rgb="FF008080"/>
  </sheetPr>
  <dimension ref="A1:LM112"/>
  <sheetViews>
    <sheetView showGridLines="0" zoomScale="90" workbookViewId="0">
      <pane xSplit="67" ySplit="11" topLeftCell="DZ13" activePane="bottomRight" state="frozen"/>
      <selection pane="bottomLeft" activeCell="A12" sqref="A12"/>
      <selection pane="topRight" activeCell="BP1" sqref="BP1"/>
      <selection pane="bottomRight" activeCell="HJ81" sqref="HJ8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hidden="1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МО'!$E$23="","Не определено",'Список МО'!$E$23)</f>
        <v>"Заполярный район"</v>
      </c>
    </row>
    <row customHeight="1" ht="15">
      <c r="B3" s="0" t="str">
        <f>IF('Список МО'!$F$23="","Не определено",'Список МО'!$F$23)</f>
        <v>Карский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EH95</f>
        <v>101.663248063712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EJ95</f>
        <v>101.663248063712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МО'!$G$23="","Не определено",'Список МО'!$G$23)</f>
        <v>11811448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Карский сельсовет, ОКТМО: 11811448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>
        <v>84.74</v>
      </c>
      <c r="FR13" s="146">
        <f>FQ15+FQ34</f>
        <v>121.1904</v>
      </c>
      <c r="FS13" s="253">
        <v>115.75</v>
      </c>
      <c r="FT13" s="146">
        <f>FS15+FS34</f>
        <v>125.670528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>
        <f>IF(CS15=0,"",DM15/CS15*1000)</f>
        <v>126.24</v>
      </c>
      <c r="BQ15" s="262">
        <f>IF(CT15=0,"",DO15/CT15*1000)</f>
        <v>128.34</v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80</v>
      </c>
      <c r="CT15" s="264">
        <f>SUM(HN15,HP15)</f>
        <v>81.6</v>
      </c>
      <c r="CU15" s="265"/>
      <c r="CV15" s="265"/>
      <c r="CW15" s="264">
        <f>SUM(CW16:CW18)</f>
        <v>80</v>
      </c>
      <c r="CX15" s="264">
        <f>SUM(CX16:CX18)</f>
        <v>81.6</v>
      </c>
      <c r="CY15" s="264">
        <f>SUM(CY16:CY18)</f>
        <v>0</v>
      </c>
      <c r="CZ15" s="264">
        <f>SUM(CZ16:CZ18)</f>
        <v>0</v>
      </c>
      <c r="DA15" s="265"/>
      <c r="DB15" s="265"/>
      <c r="DC15" s="264">
        <f>SUM(DC16:DC18)</f>
        <v>10.0992</v>
      </c>
      <c r="DD15" s="264">
        <f>SUM(DD16:DD18)</f>
        <v>10.0992</v>
      </c>
      <c r="DE15" s="264">
        <f>SUM(DE16:DE18)</f>
        <v>10.472544</v>
      </c>
      <c r="DF15" s="264">
        <f>SUM(DF16:DF18)</f>
        <v>10.2672</v>
      </c>
      <c r="DG15" s="266"/>
      <c r="DH15" s="264">
        <f>SUM(DH16:DH18)</f>
        <v>0</v>
      </c>
      <c r="DI15" s="264">
        <f>SUM(DI16:DI18)</f>
        <v>0</v>
      </c>
      <c r="DJ15" s="264">
        <f>SUM(DJ16:DJ18)</f>
        <v>0</v>
      </c>
      <c r="DK15" s="264">
        <f>SUM(DK16:DK18)</f>
        <v>0</v>
      </c>
      <c r="DL15" s="266"/>
      <c r="DM15" s="264">
        <f>SUM(DC15,DH15)</f>
        <v>10.0992</v>
      </c>
      <c r="DN15" s="264">
        <f>SUM(DD15,DI15)</f>
        <v>10.0992</v>
      </c>
      <c r="DO15" s="264">
        <f>SUM(DE15,DJ15)</f>
        <v>10.472544</v>
      </c>
      <c r="DP15" s="264">
        <f>SUM(DF15,DK15)</f>
        <v>10.2672</v>
      </c>
      <c r="DQ15" s="266"/>
      <c r="DR15" s="267"/>
      <c r="DS15" s="267"/>
      <c r="DT15" s="267"/>
      <c r="DU15" s="268">
        <f>'СУБС ПИ'!$J$28</f>
        <v>0</v>
      </c>
      <c r="DV15" s="268">
        <f>'СУБС ПИ'!$L$28</f>
        <v>0</v>
      </c>
      <c r="DW15" s="267"/>
      <c r="DX15" s="267"/>
      <c r="DY15" s="267"/>
      <c r="DZ15" s="264">
        <f>IF(DD15=0,0,DF15/DD15*100)</f>
        <v>101.663498098859</v>
      </c>
      <c r="EA15" s="264">
        <f>IF(DI15=0,0,DK15/DI15*100)</f>
        <v>0</v>
      </c>
      <c r="EB15" s="264">
        <f>IF(DN15=0,0,DP15/DN15*100)</f>
        <v>101.663498098859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960</v>
      </c>
      <c r="EX15" s="264">
        <f>SUM(ID15,IF15)</f>
        <v>979.2</v>
      </c>
      <c r="EY15" s="265"/>
      <c r="EZ15" s="265"/>
      <c r="FA15" s="264">
        <f>SUM(FA16:FA18)</f>
        <v>960</v>
      </c>
      <c r="FB15" s="264">
        <f>SUM(FB16:FB18)</f>
        <v>979.2</v>
      </c>
      <c r="FC15" s="264">
        <f>SUM(FC16:FC18)</f>
        <v>0</v>
      </c>
      <c r="FD15" s="264">
        <f>SUM(FD16:FD18)</f>
        <v>0</v>
      </c>
      <c r="FE15" s="265"/>
      <c r="FF15" s="265"/>
      <c r="FG15" s="264">
        <f>SUM(FG16:FG18)</f>
        <v>121.1904</v>
      </c>
      <c r="FH15" s="264">
        <f>SUM(FH16:FH18)</f>
        <v>121.1904</v>
      </c>
      <c r="FI15" s="264">
        <f>SUM(FI16:FI18)</f>
        <v>125.670528</v>
      </c>
      <c r="FJ15" s="264">
        <f>SUM(FJ16:FJ18)</f>
        <v>123.2064</v>
      </c>
      <c r="FK15" s="266"/>
      <c r="FL15" s="264">
        <f>SUM(FL16:FL18)</f>
        <v>0</v>
      </c>
      <c r="FM15" s="264">
        <f>SUM(FM16:FM18)</f>
        <v>0</v>
      </c>
      <c r="FN15" s="264">
        <f>SUM(FN16:FN18)</f>
        <v>0</v>
      </c>
      <c r="FO15" s="264">
        <f>SUM(FO16:FO18)</f>
        <v>0</v>
      </c>
      <c r="FP15" s="266"/>
      <c r="FQ15" s="264">
        <f>SUM(FG15,FL15)</f>
        <v>121.1904</v>
      </c>
      <c r="FR15" s="264">
        <f>SUM(FH15,FM15)</f>
        <v>121.1904</v>
      </c>
      <c r="FS15" s="264">
        <f>SUM(FI15,FN15)</f>
        <v>125.670528</v>
      </c>
      <c r="FT15" s="264">
        <f>SUM(FJ15,FO15)</f>
        <v>123.2064</v>
      </c>
      <c r="FU15" s="266"/>
      <c r="FV15" s="267"/>
      <c r="FW15" s="267"/>
      <c r="FX15" s="267"/>
      <c r="FY15" s="268">
        <f>'СУБС ПИ'!$N$28</f>
        <v>0</v>
      </c>
      <c r="FZ15" s="268">
        <f>'СУБС ПИ'!$P$28</f>
        <v>0</v>
      </c>
      <c r="GA15" s="267"/>
      <c r="GB15" s="267"/>
      <c r="GC15" s="267"/>
      <c r="GD15" s="264">
        <f>IF(FH15=0,0,FJ15/FH15*100)</f>
        <v>101.663498098859</v>
      </c>
      <c r="GE15" s="264">
        <f>IF(FM15=0,0,FO15/FM15*100)</f>
        <v>0</v>
      </c>
      <c r="GF15" s="264">
        <f>IF(FR15=0,0,FT15/FR15*100)</f>
        <v>101.663498098859</v>
      </c>
      <c r="GG15" s="266"/>
      <c r="GH15" s="266"/>
      <c r="GI15" s="266"/>
      <c r="GJ15" s="266"/>
      <c r="GK15" s="266"/>
      <c r="GL15" s="266"/>
      <c r="GM15" s="265"/>
      <c r="GN15" s="271"/>
      <c r="HA15" s="262">
        <f>IF(SUM(KD16:KD18)=0,"",SUM(KH16:KH18)/SUM(KD16:KD18))</f>
        <v>0.32</v>
      </c>
      <c r="HB15" s="262">
        <f>IF(SUM(KE16:KE18)=0,"",SUM(KI16:KI18)/SUM(KE16:KE18))</f>
        <v>0.32</v>
      </c>
      <c r="HC15" s="262" t="str">
        <f>IF(SUM(KL16:KL18)=0,"",SUM(KP16:KP18)/SUM(KL16:KL18))</f>
        <v/>
      </c>
      <c r="HD15" s="262" t="str">
        <f>IF(SUM(KM16:KM18)=0,"",SUM(KQ16:KQ18)/SUM(KM16:KM18))</f>
        <v/>
      </c>
      <c r="HE15" s="266"/>
      <c r="HF15" s="266"/>
      <c r="HG15" s="272"/>
      <c r="HH15" s="272"/>
      <c r="HI15" s="273">
        <v>250</v>
      </c>
      <c r="HJ15" s="273">
        <v>255</v>
      </c>
      <c r="HK15" s="273"/>
      <c r="HL15" s="273"/>
      <c r="HM15" s="264">
        <f>SUM(HM16:HM18)</f>
        <v>80</v>
      </c>
      <c r="HN15" s="264">
        <f>SUM(HN16:HN18)</f>
        <v>81.6</v>
      </c>
      <c r="HO15" s="264">
        <f>SUM(HO16:HO18)</f>
        <v>0</v>
      </c>
      <c r="HP15" s="264">
        <f>SUM(HP16:HP18)</f>
        <v>0</v>
      </c>
      <c r="HQ15" s="262">
        <f>IF(SUM(KF16:KF18)=0,"",SUM(KJ16:KJ18)/SUM(KF16:KF18))</f>
        <v>0.32</v>
      </c>
      <c r="HR15" s="262">
        <f>IF(SUM(KG16:KG18)=0,"",SUM(KK16:KK18)/SUM(KG16:KG18))</f>
        <v>0.32</v>
      </c>
      <c r="HS15" s="262" t="str">
        <f>IF(SUM(KN16:KN18)=0,"",SUM(KR16:KR18)/SUM(KN16:KN18))</f>
        <v/>
      </c>
      <c r="HT15" s="262" t="str">
        <f>IF(SUM(KO16:KO18)=0,"",SUM(KS16:KS18)/SUM(KO16:KO18))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>
        <f>IF(LEN(HI15)=0,"",HI15)</f>
        <v>250</v>
      </c>
      <c r="HZ15" s="274">
        <f>IF(LEN(HJ15)=0,"",HJ15)</f>
        <v>255</v>
      </c>
      <c r="IA15" s="274" t="str">
        <f>IF(LEN(HK15)=0,"",HK15)</f>
        <v/>
      </c>
      <c r="IB15" s="274" t="str">
        <f>IF(LEN(HL15)=0,"",HL15)</f>
        <v/>
      </c>
      <c r="IC15" s="264">
        <f>SUM(IC16:IC18)</f>
        <v>960</v>
      </c>
      <c r="ID15" s="264">
        <f>SUM(ID16:ID18)</f>
        <v>979.2</v>
      </c>
      <c r="IE15" s="264">
        <f>SUM(IE16:IE18)</f>
        <v>0</v>
      </c>
      <c r="IF15" s="275">
        <f>SUM(IF16:IF18)</f>
        <v>0</v>
      </c>
      <c r="JR15" s="276">
        <f>SUM(JR16:JR18)</f>
        <v>0</v>
      </c>
      <c r="JS15" s="276">
        <f>SUM(JS16:JS18)</f>
        <v>0</v>
      </c>
      <c r="JT15" s="276">
        <f>SUM(JT16:JT18)</f>
        <v>250</v>
      </c>
      <c r="JU15" s="276">
        <f>SUM(JU16:JU18)</f>
        <v>255</v>
      </c>
      <c r="JV15" s="276">
        <f>SUM(JV16:JV18)</f>
        <v>0</v>
      </c>
      <c r="JW15" s="276">
        <f>SUM(JW16:JW18)</f>
        <v>0</v>
      </c>
      <c r="JX15" s="276">
        <f>SUM(JX16:JX18)</f>
        <v>0</v>
      </c>
      <c r="JY15" s="276">
        <f>SUM(JY16:JY18)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24">
      <c r="A17" s="614" t="s">
        <v>1132</v>
      </c>
      <c r="B17" s="614" t="s">
        <v>1280</v>
      </c>
      <c r="C17" s="503" t="s">
        <v>1281</v>
      </c>
      <c r="D17" s="418"/>
      <c r="E17" s="418"/>
      <c r="F17" s="244"/>
      <c r="G17" s="793">
        <f>ROW('НМ 2'!$A$14)</f>
        <v>14</v>
      </c>
      <c r="H17" s="793">
        <f>ROW('ТФ 2'!$A$16)</f>
        <v>16</v>
      </c>
      <c r="I17" s="244"/>
      <c r="J17" s="244"/>
      <c r="K17" s="794"/>
      <c r="L17" s="794"/>
      <c r="M17" s="357" t="str">
        <f>IF('НМ 2'!$M$14="","",'НМ 2'!$M$14)</f>
        <v>1</v>
      </c>
      <c r="N17" s="797" t="str">
        <f>IF('НМ 2'!$N$14="","",'НМ 2'!$N$14)</f>
        <v>Многоквартирные и жилые дома без водопровода, с отоплением от газовых котлов или с печным отоплением, а также с закрытой системой теплоснабжения при водоснабжении от уличных водоразборных колонок</v>
      </c>
      <c r="O17" s="358"/>
      <c r="P17" s="358"/>
      <c r="Q17" s="797" t="str">
        <f>IF('НМ 2'!$Q$14="","",'НМ 2'!$Q$14)</f>
        <v>По-умолчанию</v>
      </c>
      <c r="R17" s="358"/>
      <c r="S17" s="358"/>
      <c r="T17" s="795" t="str">
        <f>IF('НМ 2'!$T$14="","",'НМ 2'!$T$14)</f>
        <v>ЧД</v>
      </c>
      <c r="U17" s="795" t="str">
        <f>IF('НМ 2'!$U$14="","",'НМ 2'!$U$14)</f>
        <v>ЖП</v>
      </c>
      <c r="V17" s="358"/>
      <c r="W17" s="358"/>
      <c r="X17" s="796"/>
      <c r="Y17" s="358"/>
      <c r="Z17" s="358"/>
      <c r="AA17" s="358"/>
      <c r="AB17" s="358"/>
      <c r="AC17" s="799" t="s">
        <v>1333</v>
      </c>
      <c r="AD17" s="799" t="str">
        <f>BL17&amp;"::"&amp;AE17</f>
        <v>да::ACTI</v>
      </c>
      <c r="AE17" s="799" t="s">
        <v>1293</v>
      </c>
      <c r="AF17" s="358"/>
      <c r="AG17" s="358"/>
      <c r="AH17" s="358"/>
      <c r="AI17" s="358"/>
      <c r="AJ17" s="358"/>
      <c r="AK17" s="358"/>
      <c r="AL17" s="358"/>
      <c r="AM17" s="358"/>
      <c r="AN17" s="357" t="str">
        <f>IF('ТФ 2'!$N$16="","",'ТФ 2'!$N$16)</f>
        <v>1.1</v>
      </c>
      <c r="AO17" s="797" t="str">
        <f>IF('ТФ 2'!$O$16="","",'ТФ 2'!$O$16)</f>
        <v>МП ЗР "Севержилкомсервис"</v>
      </c>
      <c r="AP17" s="359"/>
      <c r="AQ17" s="797" t="str">
        <f>IF('ТФ 2'!$Q$16="","",'ТФ 2'!$Q$16)</f>
        <v>8300010685</v>
      </c>
      <c r="AR17" s="797" t="str">
        <f>IF('ТФ 2'!$R$16="","",'ТФ 2'!$R$16)</f>
        <v>298301001</v>
      </c>
      <c r="AS17" s="797" t="str">
        <f>IF('ТФ 2'!$S$16="","",'ТФ 2'!$S$16)</f>
        <v>ОСН, 22</v>
      </c>
      <c r="AT17" s="797" t="str">
        <f>IF('ТФ 2'!$T$16="","",'ТФ 2'!$T$16)</f>
        <v/>
      </c>
      <c r="AU17" s="797" t="str">
        <f>IF('ТФ 2'!$U$16="","",'ТФ 2'!$U$16)</f>
        <v>Производство (подъём / добыча) воды :: Очистка воды :: Транспортировка воды :: Сбыт (распределение) воды</v>
      </c>
      <c r="AV17" s="797" t="str">
        <f>IF('ТФ 2'!$V$16="","",'ТФ 2'!$V$16)</f>
        <v>[ГО: да] [НДС: ОСН, 22] [Вид тарифа: льготный] [Дифференцирующий признак: степень благоустройства, 6 | МКД и ЧД с водопользованием из водоразборных колонок] [Вид воды: питьевая вода]</v>
      </c>
      <c r="AW17" s="797"/>
      <c r="AX17" s="797"/>
      <c r="AY17" s="358"/>
      <c r="AZ17" s="792"/>
      <c r="BA17" s="792"/>
      <c r="BB17" s="792"/>
      <c r="BC17" s="797"/>
      <c r="BD17" s="797"/>
      <c r="BE17" s="797"/>
      <c r="BF17" s="792"/>
      <c r="BG17" s="358"/>
      <c r="BH17" s="799"/>
      <c r="BI17" s="358"/>
      <c r="BJ17" s="358"/>
      <c r="BK17" s="358"/>
      <c r="BL17" s="801" t="s">
        <v>34</v>
      </c>
      <c r="BM17" s="802"/>
      <c r="BN17" s="358"/>
      <c r="BO17" s="358"/>
      <c r="BP17" s="332">
        <f>IF('ТФ 2'!$BQ$16="","",'ТФ 2'!$BQ$16)</f>
        <v>126.24</v>
      </c>
      <c r="BQ17" s="332">
        <f>IF('ТФ 2'!$BS$16="","",'ТФ 2'!$BS$16)</f>
        <v>128.34</v>
      </c>
      <c r="BR17" s="332">
        <f>IF('ТФ 2'!$BP$16="","",'ТФ 2'!$BP$16)</f>
        <v>7505.15</v>
      </c>
      <c r="BS17" s="332">
        <f>IF('ТФ 2'!$BR$16="","",'ТФ 2'!$BR$16)</f>
        <v>7313.95</v>
      </c>
      <c r="BT17" s="358"/>
      <c r="BU17" s="379"/>
      <c r="BV17" s="379"/>
      <c r="BW17" s="358"/>
      <c r="BX17" s="369" t="s">
        <v>49</v>
      </c>
      <c r="BY17" s="369" t="s">
        <v>49</v>
      </c>
      <c r="BZ17" s="347">
        <f>IF('НМ 2'!$AJ$14="","",'НМ 2'!$AJ$14)</f>
        <v>12</v>
      </c>
      <c r="CA17" s="347">
        <f>IF('НМ 2'!$AI$14="","",'НМ 2'!$AI$14)</f>
        <v>12</v>
      </c>
      <c r="CB17" s="358"/>
      <c r="CC17" s="358"/>
      <c r="CD17" s="358"/>
      <c r="CE17" s="379" t="str">
        <f>IF('НМ 2'!$AF$14="","",'НМ 2'!$AF$14)</f>
        <v>чел</v>
      </c>
      <c r="CF17" s="379" t="str">
        <f>IF('НМ 2'!$AE$14="","",'НМ 2'!$AE$14)</f>
        <v>чел</v>
      </c>
      <c r="CG17" s="358"/>
      <c r="CH17" s="358"/>
      <c r="CI17" s="358"/>
      <c r="CJ17" s="358"/>
      <c r="CK17" s="358"/>
      <c r="CL17" s="370">
        <f>IF('НМ 2'!$BL$14="","",'НМ 2'!$BL$14)</f>
        <v>0.32</v>
      </c>
      <c r="CM17" s="370">
        <f>IF(LEN('НМ 2'!$BX$14)=0,IF('НМ 2'!$BM$14="","",'НМ 2'!$BM$14),'НМ 2'!$BX$14)</f>
        <v>0.32</v>
      </c>
      <c r="CN17" s="358"/>
      <c r="CO17" s="364"/>
      <c r="CP17" s="364"/>
      <c r="CQ17" s="371">
        <v>250</v>
      </c>
      <c r="CR17" s="371">
        <v>255</v>
      </c>
      <c r="CS17" s="280"/>
      <c r="CT17" s="280"/>
      <c r="CU17" s="358"/>
      <c r="CV17" s="358"/>
      <c r="CW17" s="372" cm="1" t="str">
        <f t="array" ref="CW17:CW17">IF($AD17="да::ACTI",IF($U17="ЖП",IF(LEN(CL17)=0,0,CL17)*IF($CE17="м2",IF(LEN(CO17)=0,0,CO17),IF(LEN(CQ17)=0,0,CQ17)),0),0)</f>
        <v>80</v>
      </c>
      <c r="CX17" s="372" cm="1" t="str">
        <f t="array" ref="CX17:CX17">IF($AD17="да::ACTI",IF($U17="ЖП",IF(LEN(CM17)=0,0,CM17)*IF($CF17="м2",IF(LEN(CP17)=0,0,CP17),IF(LEN(CR17)=0,0,CR17)),0),0)</f>
        <v>81.6</v>
      </c>
      <c r="CY17" s="372">
        <f>IF($AD17="да::ACTI",IF($U17="ЖП",0,IF(LEN(CL17)=0,0,CL17)*IF($CE17="м2",IF(LEN(CO17)=0,0,CO17),IF(LEN(CQ17)=0,0,CQ17))),0)</f>
        <v>0</v>
      </c>
      <c r="CZ17" s="372">
        <f>IF($AD17="да::ACTI",IF($U17="ЖП",0,IF(LEN(CM17)=0,0,CM17)*IF($CF17="м2",IF(LEN(CP17)=0,0,CP17),IF(LEN(CR17)=0,0,CR17))),0)</f>
        <v>0</v>
      </c>
      <c r="DA17" s="358"/>
      <c r="DB17" s="358"/>
      <c r="DC17" s="276">
        <f>CW17*IF(LEN($BP17)=0,0,$BP17)/1000</f>
        <v>10.0992</v>
      </c>
      <c r="DD17" s="276">
        <f>IF(OR($CA17=0,LEN($CA17)=0,$BZ17=0,LEN($BZ17)=0),DC17,DC17*$BZ17/$CA17)</f>
        <v>10.0992</v>
      </c>
      <c r="DE17" s="276">
        <f>CX17*IF(LEN($BQ17)=0,0,$BQ17)/1000</f>
        <v>10.472544</v>
      </c>
      <c r="DF17" s="276">
        <f>CW17*IF(LEN($BQ17)=0,0,$BQ17)*IF(OR(LEN($CL17)=0,$CL17=0),0,$CM17/$CL17)/1000</f>
        <v>10.2672</v>
      </c>
      <c r="DG17" s="280"/>
      <c r="DH17" s="276">
        <f>CY17*IF(LEN($BP17)=0,0,$BP17)/1000</f>
        <v>0</v>
      </c>
      <c r="DI17" s="276">
        <f>IF(OR($CA17=0,LEN($CA17)=0,$BZ17=0,LEN($BZ17)=0),DH17,DH17*$BZ17/$CA17)</f>
        <v>0</v>
      </c>
      <c r="DJ17" s="276">
        <f>CZ17*IF(LEN($BQ17)=0,0,$BQ17)/1000</f>
        <v>0</v>
      </c>
      <c r="DK17" s="276">
        <f>CY17*IF(LEN($BQ17)=0,0,$BQ17)*IF(OR(LEN($CL17)=0,$CL17=0),0,$CM17/$CL17)/1000</f>
        <v>0</v>
      </c>
      <c r="DL17" s="280"/>
      <c r="DM17" s="276">
        <f>SUM(DC17,DH17)</f>
        <v>10.0992</v>
      </c>
      <c r="DN17" s="276">
        <f>SUM(DD17,DI17)</f>
        <v>10.0992</v>
      </c>
      <c r="DO17" s="276">
        <f>SUM(DE17,DJ17)</f>
        <v>10.472544</v>
      </c>
      <c r="DP17" s="276">
        <f>SUM(DF17,DK17)</f>
        <v>10.2672</v>
      </c>
      <c r="DQ17" s="280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7"/>
      <c r="EL17" s="367"/>
      <c r="EM17" s="244"/>
      <c r="EN17" s="367"/>
      <c r="EO17" s="367"/>
      <c r="EP17" s="370">
        <f>IF('НМ 2'!$BL$14="","",'НМ 2'!$BL$14)</f>
        <v>0.32</v>
      </c>
      <c r="EQ17" s="370">
        <f>IF('НМ 2'!$BM$14="","",'НМ 2'!$BM$14)</f>
        <v>0.32</v>
      </c>
      <c r="ER17" s="367"/>
      <c r="ES17" s="276" t="str">
        <f>IF(LEN(CO17)=0,"",CO17)</f>
        <v/>
      </c>
      <c r="ET17" s="276" t="str">
        <f>IF(LEN(CP17)=0,"",CP17)</f>
        <v/>
      </c>
      <c r="EU17" s="373">
        <f>IF(LEN(CQ17)=0,"",CQ17)</f>
        <v>250</v>
      </c>
      <c r="EV17" s="373">
        <f>IF(LEN(CR17)=0,"",CR17)</f>
        <v>255</v>
      </c>
      <c r="EW17" s="280"/>
      <c r="EX17" s="280"/>
      <c r="EY17" s="367"/>
      <c r="EZ17" s="367"/>
      <c r="FA17" s="372" t="str">
        <f t="array" ref="FA17:FA17">IF($AE17="ACTI",IF($U17="ЖП",IF(LEN(EP17)=0,0,EP17)*IF($CE17="м2",IF(LEN(ES17)=0,0,ES17),IF(LEN(EU17)=0,0,EU17))*IF(LEN($BZ17)=0,0,$BZ17),0),0)</f>
        <v>960</v>
      </c>
      <c r="FB17" s="372" t="str">
        <f t="array" ref="FB17:FB17">IF($AE17="ACTI",IF($U17="ЖП",IF(LEN(EQ17)=0,0,EQ17)*IF($CF17="м2",IF(LEN(ET17)=0,0,ET17),IF(LEN(EV17)=0,0,EV17))*IF(LEN($CA17)=0,0,$CA17),0),0)</f>
        <v>979.2</v>
      </c>
      <c r="FC17" s="372">
        <f>IF($AE17="ACTI",IF($U17="ЖП",0,IF(LEN(EP17)=0,0,EP17)*IF($CE17="м2",IF(LEN(ES17)=0,0,ES17),IF(LEN(EU17)=0,0,EU17))*IF(LEN($BZ17)=0,0,$BZ17)),0)</f>
        <v>0</v>
      </c>
      <c r="FD17" s="372">
        <f>IF($AE17="ACTI",IF($U17="ЖП",0,IF(LEN(EQ17)=0,0,EQ17)*IF($CF17="м2",IF(LEN(ET17)=0,0,ET17),IF(LEN(EV17)=0,0,EV17))*IF(LEN($CA17)=0,0,$CA17)),0)</f>
        <v>0</v>
      </c>
      <c r="FE17" s="367"/>
      <c r="FF17" s="367"/>
      <c r="FG17" s="276">
        <f>FA17*IF(LEN($BP17)=0,0,$BP17)/1000</f>
        <v>121.1904</v>
      </c>
      <c r="FH17" s="276">
        <f>IF(OR($CA17=0,LEN($CA17)=0,$BZ17=0,LEN($BZ17)=0),FG17,FG17*$BZ17/$CA17)</f>
        <v>121.1904</v>
      </c>
      <c r="FI17" s="276">
        <f>FB17*IF(LEN($BQ17)=0,0,$BQ17)/1000</f>
        <v>125.670528</v>
      </c>
      <c r="FJ17" s="276">
        <f>FA17*IF(LEN($BQ17)=0,0,$BQ17)*IF(OR(LEN($EP17)=0,$EP17=0),0,$EQ17/$EP17)/1000</f>
        <v>123.2064</v>
      </c>
      <c r="FK17" s="280"/>
      <c r="FL17" s="276">
        <f>FC17*IF(LEN($BP17)=0,0,$BP17)/1000</f>
        <v>0</v>
      </c>
      <c r="FM17" s="276">
        <f>IF(OR($CA17=0,LEN($CA17)=0,$BZ17=0,LEN($BZ17)=0),FL17,FL17*$BZ17/$CA17)</f>
        <v>0</v>
      </c>
      <c r="FN17" s="276">
        <f>FD17*IF(LEN($BQ17)=0,0,$BQ17)/1000</f>
        <v>0</v>
      </c>
      <c r="FO17" s="276">
        <f>FC17*IF(LEN($BQ17)=0,0,$BQ17)*IF(OR(LEN($EP17)=0,$EP17=0),0,$EQ17/$EP17)/1000</f>
        <v>0</v>
      </c>
      <c r="FP17" s="280"/>
      <c r="FQ17" s="276">
        <f>SUM(FG17,FL17)</f>
        <v>121.1904</v>
      </c>
      <c r="FR17" s="276">
        <f>SUM(FH17,FM17)</f>
        <v>121.1904</v>
      </c>
      <c r="FS17" s="276">
        <f>SUM(FI17,FN17)</f>
        <v>125.670528</v>
      </c>
      <c r="FT17" s="276">
        <f>SUM(FJ17,FO17)</f>
        <v>123.2064</v>
      </c>
      <c r="FU17" s="280"/>
      <c r="FV17" s="361"/>
      <c r="FW17" s="361"/>
      <c r="FX17" s="361"/>
      <c r="FY17" s="366"/>
      <c r="FZ17" s="366"/>
      <c r="GA17" s="361"/>
      <c r="GB17" s="361"/>
      <c r="GC17" s="366"/>
      <c r="GD17" s="366"/>
      <c r="GE17" s="366"/>
      <c r="GF17" s="366"/>
      <c r="GG17" s="366"/>
      <c r="GH17" s="366"/>
      <c r="GI17" s="366"/>
      <c r="GJ17" s="366"/>
      <c r="GK17" s="366"/>
      <c r="GL17" s="366"/>
      <c r="GM17" s="366"/>
      <c r="GN17" s="366"/>
      <c r="GO17" s="993"/>
      <c r="GP17" s="993"/>
      <c r="GQ17" s="993"/>
      <c r="GR17" s="993"/>
      <c r="GS17" s="993"/>
      <c r="GT17" s="993"/>
      <c r="GU17" s="993"/>
      <c r="GV17" s="993"/>
      <c r="GW17" s="993"/>
      <c r="GX17" s="993"/>
      <c r="GY17" s="993"/>
      <c r="GZ17" s="9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3"/>
      <c r="HM17" s="372">
        <f>CW17</f>
        <v>80</v>
      </c>
      <c r="HN17" s="372">
        <f>CX17</f>
        <v>81.6</v>
      </c>
      <c r="HO17" s="372">
        <f>CY17</f>
        <v>0</v>
      </c>
      <c r="HP17" s="372">
        <f>CZ17</f>
        <v>0</v>
      </c>
      <c r="HQ17" s="424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372">
        <f>FA17</f>
        <v>960</v>
      </c>
      <c r="ID17" s="372">
        <f>FB17</f>
        <v>979.2</v>
      </c>
      <c r="IE17" s="372">
        <f>FC17</f>
        <v>0</v>
      </c>
      <c r="IF17" s="372">
        <f>FD17</f>
        <v>0</v>
      </c>
      <c r="IG17" s="92"/>
      <c r="IH17" s="92"/>
      <c r="II17" s="92"/>
      <c r="IJ17" s="92"/>
      <c r="IK17" s="993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374">
        <f>IF(AND($U17="ЖП",$AE17="ACTI"),IF($CE17="м2",ES17,0),0)</f>
        <v>0</v>
      </c>
      <c r="JS17" s="374">
        <f>IF(AND($U17="ЖП",$AE17="ACTI"),IF($CF17="м2",ET17,0),0)</f>
        <v>0</v>
      </c>
      <c r="JT17" s="374">
        <f>IF(AND($U17="ЖП",$AE17="ACTI"),IF(AND(LEN($CE17)&gt;0,NOT($CE17="м2")),EU17,0),0)</f>
        <v>250</v>
      </c>
      <c r="JU17" s="374">
        <f>IF(AND($U17="ЖП",$AE17="ACTI"),IF(AND(LEN($CF17)&gt;0,NOT($CF17="м2")),EV17,0),0)</f>
        <v>255</v>
      </c>
      <c r="JV17" s="374">
        <f>IF(AND(NOT($U17="ЖП"),$AE17="ACTI"),IF($CE17="м2",ES17,0),0)</f>
        <v>0</v>
      </c>
      <c r="JW17" s="374">
        <f>IF(AND(NOT($U17="ЖП"),$AE17="ACTI"),IF($CF17="м2",ET17,0),0)</f>
        <v>0</v>
      </c>
      <c r="JX17" s="374">
        <f>IF(AND(NOT($U17="ЖП"),$AE17="ACTI"),IF(AND(LEN($CE17)&gt;0,NOT($CE17="м2")),EU17,0),0)</f>
        <v>0</v>
      </c>
      <c r="JY17" s="374">
        <f>IF(AND(NOT($U17="ЖП"),$AE17="ACTI"),IF(AND(LEN($CF17)&gt;0,NOT($CF17="м2")),EV17,0),0)</f>
        <v>0</v>
      </c>
      <c r="JZ17" s="92"/>
      <c r="KA17" s="92"/>
      <c r="KB17" s="92"/>
      <c r="KC17" s="92"/>
      <c r="KD17" s="374">
        <f>IF(AND($U17="ЖП",$AD17="да::ACTI"),IF($CE17="м2",CO17,CQ17),0)</f>
        <v>250</v>
      </c>
      <c r="KE17" s="374">
        <f>IF(AND($U17="ЖП",$AD17="да::ACTI"),IF($CF17="м2",CP17,CR17),0)</f>
        <v>255</v>
      </c>
      <c r="KF17" s="374">
        <f>IF(AND($U17="ЖП",$AE17="ACTI"),IF($CE17="м2",ES17,EU17),0)</f>
        <v>250</v>
      </c>
      <c r="KG17" s="374">
        <f>IF(AND($U17="ЖП",$AE17="ACTI"),IF($CF17="м2",ET17,EV17),0)</f>
        <v>255</v>
      </c>
      <c r="KH17" s="374">
        <f>IF(OR(LEN(CL17)=0,LEN(KD17)=0),0,CL17*KD17)</f>
        <v>80</v>
      </c>
      <c r="KI17" s="374">
        <f>IF(OR(LEN(CM17)=0,LEN(KE17)=0),0,CM17*KE17)</f>
        <v>81.6</v>
      </c>
      <c r="KJ17" s="374">
        <f>IF(OR(LEN(EP17)=0,LEN(KF17)=0),0,EP17*KF17)</f>
        <v>80</v>
      </c>
      <c r="KK17" s="374">
        <f>IF(OR(LEN(EQ17)=0,LEN(KG17)=0),0,EQ17*KG17)</f>
        <v>81.6</v>
      </c>
      <c r="KL17" s="374">
        <f>IF(AND(NOT($U17="ЖП"),$AD17="да::ACTI"),IF($CE17="м2",CO17,CQ17),0)</f>
        <v>0</v>
      </c>
      <c r="KM17" s="374">
        <f>IF(AND(NOT($U17="ЖП"),$AD17="да::ACTI"),IF($CF17="м2",CP17,CR17),0)</f>
        <v>0</v>
      </c>
      <c r="KN17" s="374">
        <f>IF(AND(NOT($U17="ЖП"),$AE17="ACTI"),IF($CE17="м2",ES17,EU17),0)</f>
        <v>0</v>
      </c>
      <c r="KO17" s="374">
        <f>IF(AND(NOT($U17="ЖП"),$AE17="ACTI"),IF($CF17="м2",ET17,EV17),0)</f>
        <v>0</v>
      </c>
      <c r="KP17" s="374">
        <f>IF(OR(LEN(CL17)=0,LEN(KL17)=0),0,CL17*KL17)</f>
        <v>0</v>
      </c>
      <c r="KQ17" s="374">
        <f>IF(OR(LEN(CM17)=0,LEN(KM17)=0),0,CM17*KM17)</f>
        <v>0</v>
      </c>
      <c r="KR17" s="374">
        <f>IF(OR(LEN(EP17)=0,LEN(KN17)=0),0,EP17*KN17)</f>
        <v>0</v>
      </c>
      <c r="KS17" s="374">
        <f>IF(OR(LEN(EQ17)=0,LEN(KO17)=0),0,EQ17*KO17)</f>
        <v>0</v>
      </c>
      <c r="KT17" s="422"/>
      <c r="KU17" s="422"/>
      <c r="KV17" s="422"/>
      <c r="KW17" s="422"/>
      <c r="KX17" s="422"/>
      <c r="KY17" s="422"/>
      <c r="KZ17" s="422"/>
      <c r="LA17" s="422"/>
      <c r="LB17" s="422"/>
      <c r="LC17" s="358"/>
      <c r="LD17" s="358"/>
      <c r="LE17" s="358"/>
      <c r="LF17" s="358"/>
      <c r="LG17" s="422"/>
      <c r="LH17" s="422"/>
      <c r="LI17" s="422"/>
      <c r="LJ17" s="422"/>
      <c r="LK17" s="422"/>
      <c r="LL17" s="422"/>
      <c r="LM17" s="422"/>
    </row>
    <row customHeight="1" ht="12">
      <c r="C18" s="161"/>
      <c r="D18" s="704"/>
      <c r="E18" s="690"/>
      <c r="F18" s="536"/>
      <c r="G18" s="536"/>
      <c r="H18" s="536"/>
      <c r="I18" s="536"/>
      <c r="J18" s="536"/>
      <c r="K18" s="184"/>
      <c r="L18" s="184"/>
      <c r="M18" s="184"/>
      <c r="N18" s="189" t="s">
        <v>1581</v>
      </c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4"/>
      <c r="AD18" s="184"/>
      <c r="AE18" s="184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 hidden="1">
      <c r="C19" s="161"/>
      <c r="E19" s="158"/>
      <c r="F19" s="545"/>
      <c r="G19" s="545"/>
      <c r="H19" s="545"/>
      <c r="I19" s="545"/>
      <c r="J19" s="545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257"/>
      <c r="BQ19" s="257"/>
      <c r="BR19" s="257"/>
      <c r="BS19" s="257"/>
      <c r="BT19" s="257"/>
      <c r="BU19" s="257"/>
      <c r="BV19" s="257"/>
      <c r="BW19" s="257"/>
      <c r="BX19" s="184"/>
      <c r="BY19" s="184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184"/>
      <c r="EJ19" s="185"/>
      <c r="EM19" s="258"/>
      <c r="EP19" s="259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60"/>
      <c r="HA19" s="259"/>
      <c r="HB19" s="257"/>
      <c r="HC19" s="257"/>
      <c r="HD19" s="257"/>
      <c r="HE19" s="257"/>
      <c r="HF19" s="257"/>
      <c r="HG19" s="257"/>
      <c r="HH19" s="257"/>
      <c r="HI19" s="257"/>
      <c r="HJ19" s="257"/>
      <c r="HK19" s="257"/>
      <c r="HL19" s="257"/>
      <c r="HM19" s="257"/>
      <c r="HN19" s="257"/>
      <c r="HO19" s="257"/>
      <c r="HP19" s="257"/>
      <c r="HQ19" s="257"/>
      <c r="HR19" s="257"/>
      <c r="HS19" s="257"/>
      <c r="HT19" s="257"/>
      <c r="HU19" s="257"/>
      <c r="HV19" s="257"/>
      <c r="HW19" s="257"/>
      <c r="HX19" s="257"/>
      <c r="HY19" s="257"/>
      <c r="HZ19" s="257"/>
      <c r="IA19" s="257"/>
      <c r="IB19" s="257"/>
      <c r="IC19" s="257"/>
      <c r="ID19" s="257"/>
      <c r="IE19" s="257"/>
      <c r="IF19" s="260"/>
      <c r="LC19" s="259"/>
      <c r="LD19" s="257"/>
      <c r="LE19" s="257"/>
      <c r="LF19" s="260"/>
    </row>
    <row customHeight="1" ht="12">
      <c r="C20" s="161"/>
      <c r="F20" s="545"/>
      <c r="G20" s="545"/>
      <c r="H20" s="545"/>
      <c r="I20" s="545"/>
      <c r="J20" s="545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255"/>
      <c r="BQ20" s="255"/>
      <c r="BR20" s="255"/>
      <c r="BS20" s="255"/>
      <c r="BT20" s="255"/>
      <c r="BU20" s="255"/>
      <c r="BV20" s="255"/>
      <c r="BW20" s="255"/>
      <c r="BX20" s="193"/>
      <c r="BY20" s="193"/>
      <c r="BZ20" s="277"/>
      <c r="CA20" s="277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194"/>
      <c r="EJ20" s="278"/>
      <c r="EM20" s="258"/>
      <c r="EP20" s="279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3" t="s">
        <v>1335</v>
      </c>
      <c r="FR20" s="146">
        <f>FQ22</f>
        <v>0</v>
      </c>
      <c r="FS20" s="253" t="s">
        <v>1335</v>
      </c>
      <c r="FT20" s="146">
        <f>FS22</f>
        <v>0</v>
      </c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6"/>
      <c r="HA20" s="279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6"/>
      <c r="LC20" s="279"/>
      <c r="LD20" s="255"/>
      <c r="LE20" s="255"/>
      <c r="LF20" s="256"/>
    </row>
    <row customHeight="1" ht="12" hidden="1">
      <c r="C21" s="132"/>
      <c r="D21" s="222"/>
      <c r="F21" s="545"/>
      <c r="G21" s="545"/>
      <c r="H21" s="545"/>
      <c r="I21" s="545"/>
      <c r="J21" s="545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257"/>
      <c r="BQ21" s="257"/>
      <c r="BR21" s="257"/>
      <c r="BS21" s="257"/>
      <c r="BT21" s="257"/>
      <c r="BU21" s="257"/>
      <c r="BV21" s="257"/>
      <c r="BW21" s="257"/>
      <c r="BX21" s="184"/>
      <c r="BY21" s="184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184"/>
      <c r="EJ21" s="185"/>
      <c r="EM21" s="258"/>
      <c r="EP21" s="259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60"/>
      <c r="HA21" s="259"/>
      <c r="HB21" s="257"/>
      <c r="HC21" s="257"/>
      <c r="HD21" s="257"/>
      <c r="HE21" s="257"/>
      <c r="HF21" s="257"/>
      <c r="HG21" s="257"/>
      <c r="HH21" s="257"/>
      <c r="HI21" s="257"/>
      <c r="HJ21" s="257"/>
      <c r="HK21" s="257"/>
      <c r="HL21" s="257"/>
      <c r="HM21" s="257"/>
      <c r="HN21" s="257"/>
      <c r="HO21" s="257"/>
      <c r="HP21" s="257"/>
      <c r="HQ21" s="257"/>
      <c r="HR21" s="257"/>
      <c r="HS21" s="257"/>
      <c r="HT21" s="257"/>
      <c r="HU21" s="257"/>
      <c r="HV21" s="257"/>
      <c r="HW21" s="257"/>
      <c r="HX21" s="257"/>
      <c r="HY21" s="257"/>
      <c r="HZ21" s="257"/>
      <c r="IA21" s="257"/>
      <c r="IB21" s="257"/>
      <c r="IC21" s="257"/>
      <c r="ID21" s="257"/>
      <c r="IE21" s="257"/>
      <c r="IF21" s="260"/>
      <c r="LC21" s="259"/>
      <c r="LD21" s="257"/>
      <c r="LE21" s="257"/>
      <c r="LF21" s="260"/>
    </row>
    <row customHeight="1" ht="12">
      <c r="C22" s="161"/>
      <c r="D22" s="671" t="s">
        <v>137</v>
      </c>
      <c r="E22" s="689" t="s">
        <v>137</v>
      </c>
      <c r="F22" s="536"/>
      <c r="G22" s="536"/>
      <c r="H22" s="536"/>
      <c r="I22" s="536"/>
      <c r="J22" s="536"/>
      <c r="K22" s="536"/>
      <c r="L22" s="261"/>
      <c r="M22" s="261">
        <v>2</v>
      </c>
      <c r="N22" s="674" t="s">
        <v>1582</v>
      </c>
      <c r="O22" s="675"/>
      <c r="P22" s="675"/>
      <c r="Q22" s="675"/>
      <c r="R22" s="675"/>
      <c r="S22" s="675"/>
      <c r="T22" s="675"/>
      <c r="U22" s="675"/>
      <c r="V22" s="675"/>
      <c r="W22" s="675"/>
      <c r="X22" s="675"/>
      <c r="Y22" s="675"/>
      <c r="Z22" s="675"/>
      <c r="AA22" s="675"/>
      <c r="AB22" s="675"/>
      <c r="AC22" s="675"/>
      <c r="AD22" s="675"/>
      <c r="AE22" s="675"/>
      <c r="AF22" s="675"/>
      <c r="AG22" s="675"/>
      <c r="AH22" s="675"/>
      <c r="AI22" s="675"/>
      <c r="AJ22" s="675"/>
      <c r="AK22" s="675"/>
      <c r="AL22" s="675"/>
      <c r="AM22" s="675"/>
      <c r="AN22" s="675"/>
      <c r="AO22" s="675"/>
      <c r="AP22" s="675"/>
      <c r="AQ22" s="675"/>
      <c r="AR22" s="675"/>
      <c r="AS22" s="675"/>
      <c r="AT22" s="675"/>
      <c r="AU22" s="675"/>
      <c r="AV22" s="675"/>
      <c r="AW22" s="675"/>
      <c r="AX22" s="675"/>
      <c r="AY22" s="675"/>
      <c r="AZ22" s="675"/>
      <c r="BA22" s="675"/>
      <c r="BB22" s="675"/>
      <c r="BC22" s="675"/>
      <c r="BD22" s="675"/>
      <c r="BE22" s="675"/>
      <c r="BF22" s="675"/>
      <c r="BG22" s="675"/>
      <c r="BH22" s="675"/>
      <c r="BI22" s="675"/>
      <c r="BJ22" s="675"/>
      <c r="BK22" s="675"/>
      <c r="BL22" s="675"/>
      <c r="BM22" s="675"/>
      <c r="BN22" s="675"/>
      <c r="BO22" s="675"/>
      <c r="BP22" s="262" t="str">
        <f>IF(CS22=0,"",DM22/CS22*1000)</f>
        <v/>
      </c>
      <c r="BQ22" s="262" t="str">
        <f>IF(CT22=0,"",DO22/CT22*1000)</f>
        <v/>
      </c>
      <c r="BR22" s="263"/>
      <c r="BS22" s="263"/>
      <c r="BT22" s="263"/>
      <c r="BU22" s="263"/>
      <c r="BV22" s="263"/>
      <c r="BW22" s="263"/>
      <c r="BX22" s="263"/>
      <c r="BY22" s="263"/>
      <c r="BZ22" s="263"/>
      <c r="CA22" s="263"/>
      <c r="CB22" s="263"/>
      <c r="CC22" s="263"/>
      <c r="CD22" s="263"/>
      <c r="CE22" s="263"/>
      <c r="CF22" s="263"/>
      <c r="CG22" s="263"/>
      <c r="CH22" s="263"/>
      <c r="CI22" s="263"/>
      <c r="CJ22" s="263"/>
      <c r="CK22" s="263"/>
      <c r="CL22" s="263"/>
      <c r="CM22" s="263"/>
      <c r="CN22" s="263"/>
      <c r="CO22" s="263"/>
      <c r="CP22" s="263"/>
      <c r="CQ22" s="263"/>
      <c r="CR22" s="263"/>
      <c r="CS22" s="264">
        <f>SUM(HM22,HO22)</f>
        <v>0</v>
      </c>
      <c r="CT22" s="264">
        <f>SUM(HN22,HP22)</f>
        <v>0</v>
      </c>
      <c r="CU22" s="265"/>
      <c r="CV22" s="265"/>
      <c r="CW22" s="264">
        <f>SUM(CW23:CW24)</f>
        <v>0</v>
      </c>
      <c r="CX22" s="264">
        <f>SUM(CX23:CX24)</f>
        <v>0</v>
      </c>
      <c r="CY22" s="264">
        <f>SUM(CY23:CY24)</f>
        <v>0</v>
      </c>
      <c r="CZ22" s="264">
        <f>SUM(CZ23:CZ24)</f>
        <v>0</v>
      </c>
      <c r="DA22" s="265"/>
      <c r="DB22" s="265"/>
      <c r="DC22" s="264">
        <f>SUM(DC23:DC24)</f>
        <v>0</v>
      </c>
      <c r="DD22" s="264">
        <f>SUM(DD23:DD24)</f>
        <v>0</v>
      </c>
      <c r="DE22" s="264">
        <f>SUM(DE23:DE24)</f>
        <v>0</v>
      </c>
      <c r="DF22" s="264">
        <f>SUM(DF23:DF24)</f>
        <v>0</v>
      </c>
      <c r="DG22" s="266"/>
      <c r="DH22" s="264">
        <f>SUM(DH23:DH24)</f>
        <v>0</v>
      </c>
      <c r="DI22" s="264">
        <f>SUM(DI23:DI24)</f>
        <v>0</v>
      </c>
      <c r="DJ22" s="264">
        <f>SUM(DJ23:DJ24)</f>
        <v>0</v>
      </c>
      <c r="DK22" s="264">
        <f>SUM(DK23:DK24)</f>
        <v>0</v>
      </c>
      <c r="DL22" s="266"/>
      <c r="DM22" s="264">
        <f>SUM(DC22,DH22)</f>
        <v>0</v>
      </c>
      <c r="DN22" s="264">
        <f>SUM(DD22,DI22)</f>
        <v>0</v>
      </c>
      <c r="DO22" s="264">
        <f>SUM(DE22,DJ22)</f>
        <v>0</v>
      </c>
      <c r="DP22" s="264">
        <f>SUM(DF22,DK22)</f>
        <v>0</v>
      </c>
      <c r="DQ22" s="266"/>
      <c r="DR22" s="267"/>
      <c r="DS22" s="267"/>
      <c r="DT22" s="267"/>
      <c r="DU22" s="268">
        <f>'СУБС ПИ'!$J$29</f>
        <v>0</v>
      </c>
      <c r="DV22" s="268">
        <f>'СУБС ПИ'!$L$29</f>
        <v>0</v>
      </c>
      <c r="DW22" s="267"/>
      <c r="DX22" s="267"/>
      <c r="DY22" s="267"/>
      <c r="DZ22" s="264">
        <f>IF(DD22=0,0,DF22/DD22*100)</f>
        <v>0</v>
      </c>
      <c r="EA22" s="264">
        <f>IF(DI22=0,0,DK22/DI22*100)</f>
        <v>0</v>
      </c>
      <c r="EB22" s="264">
        <f>IF(DN22=0,0,DP22/DN22*100)</f>
        <v>0</v>
      </c>
      <c r="EC22" s="266"/>
      <c r="ED22" s="266"/>
      <c r="EE22" s="266"/>
      <c r="EF22" s="266"/>
      <c r="EG22" s="266"/>
      <c r="EH22" s="266"/>
      <c r="EI22" s="177"/>
      <c r="EJ22" s="269"/>
      <c r="EM22" s="258"/>
      <c r="EP22" s="270"/>
      <c r="EQ22" s="263"/>
      <c r="ER22" s="263"/>
      <c r="ES22" s="263"/>
      <c r="ET22" s="263"/>
      <c r="EU22" s="263"/>
      <c r="EV22" s="263"/>
      <c r="EW22" s="264">
        <f>SUM(IC22,IE22)</f>
        <v>0</v>
      </c>
      <c r="EX22" s="264">
        <f>SUM(ID22,IF22)</f>
        <v>0</v>
      </c>
      <c r="EY22" s="265"/>
      <c r="EZ22" s="265"/>
      <c r="FA22" s="264">
        <f>SUM(FA23:FA24)</f>
        <v>0</v>
      </c>
      <c r="FB22" s="264">
        <f>SUM(FB23:FB24)</f>
        <v>0</v>
      </c>
      <c r="FC22" s="264">
        <f>SUM(FC23:FC24)</f>
        <v>0</v>
      </c>
      <c r="FD22" s="264">
        <f>SUM(FD23:FD24)</f>
        <v>0</v>
      </c>
      <c r="FE22" s="265"/>
      <c r="FF22" s="265"/>
      <c r="FG22" s="264">
        <f>SUM(FG23:FG24)</f>
        <v>0</v>
      </c>
      <c r="FH22" s="264">
        <f>SUM(FH23:FH24)</f>
        <v>0</v>
      </c>
      <c r="FI22" s="264">
        <f>SUM(FI23:FI24)</f>
        <v>0</v>
      </c>
      <c r="FJ22" s="264">
        <f>SUM(FJ23:FJ24)</f>
        <v>0</v>
      </c>
      <c r="FK22" s="266"/>
      <c r="FL22" s="264">
        <f>SUM(FL23:FL24)</f>
        <v>0</v>
      </c>
      <c r="FM22" s="264">
        <f>SUM(FM23:FM24)</f>
        <v>0</v>
      </c>
      <c r="FN22" s="264">
        <f>SUM(FN23:FN24)</f>
        <v>0</v>
      </c>
      <c r="FO22" s="264">
        <f>SUM(FO23:FO24)</f>
        <v>0</v>
      </c>
      <c r="FP22" s="266"/>
      <c r="FQ22" s="264">
        <f>SUM(FG22,FL22)</f>
        <v>0</v>
      </c>
      <c r="FR22" s="264">
        <f>SUM(FH22,FM22)</f>
        <v>0</v>
      </c>
      <c r="FS22" s="264">
        <f>SUM(FI22,FN22)</f>
        <v>0</v>
      </c>
      <c r="FT22" s="264">
        <f>SUM(FJ22,FO22)</f>
        <v>0</v>
      </c>
      <c r="FU22" s="266"/>
      <c r="FV22" s="267"/>
      <c r="FW22" s="267"/>
      <c r="FX22" s="267"/>
      <c r="FY22" s="268">
        <f>'СУБС ПИ'!$N$29</f>
        <v>0</v>
      </c>
      <c r="FZ22" s="268">
        <f>'СУБС ПИ'!$P$29</f>
        <v>0</v>
      </c>
      <c r="GA22" s="267"/>
      <c r="GB22" s="267"/>
      <c r="GC22" s="267"/>
      <c r="GD22" s="264">
        <f>IF(FH22=0,0,FJ22/FH22*100)</f>
        <v>0</v>
      </c>
      <c r="GE22" s="264">
        <f>IF(FM22=0,0,FO22/FM22*100)</f>
        <v>0</v>
      </c>
      <c r="GF22" s="264">
        <f>IF(FR22=0,0,FT22/FR22*100)</f>
        <v>0</v>
      </c>
      <c r="GG22" s="266"/>
      <c r="GH22" s="266"/>
      <c r="GI22" s="266"/>
      <c r="GJ22" s="266"/>
      <c r="GK22" s="266"/>
      <c r="GL22" s="266"/>
      <c r="GM22" s="265"/>
      <c r="GN22" s="271"/>
      <c r="HA22" s="262" t="str">
        <f>IF(SUM(KD23:KD24)=0,"",SUM(KH23:KH24)/SUM(KD23:KD24))</f>
        <v/>
      </c>
      <c r="HB22" s="262" t="str">
        <f>IF(SUM(KE23:KE24)=0,"",SUM(KI23:KI24)/SUM(KE23:KE24))</f>
        <v/>
      </c>
      <c r="HC22" s="262" t="str">
        <f>IF(SUM(KL23:KL24)=0,"",SUM(KP23:KP24)/SUM(KL23:KL24))</f>
        <v/>
      </c>
      <c r="HD22" s="262" t="str">
        <f>IF(SUM(KM23:KM24)=0,"",SUM(KQ23:KQ24)/SUM(KM23:KM24))</f>
        <v/>
      </c>
      <c r="HE22" s="266"/>
      <c r="HF22" s="266"/>
      <c r="HG22" s="272"/>
      <c r="HH22" s="272"/>
      <c r="HI22" s="273"/>
      <c r="HJ22" s="273"/>
      <c r="HK22" s="273"/>
      <c r="HL22" s="273"/>
      <c r="HM22" s="264">
        <f>SUM(HM23:HM24)</f>
        <v>0</v>
      </c>
      <c r="HN22" s="264">
        <f>SUM(HN23:HN24)</f>
        <v>0</v>
      </c>
      <c r="HO22" s="264">
        <f>SUM(HO23:HO24)</f>
        <v>0</v>
      </c>
      <c r="HP22" s="264">
        <f>SUM(HP23:HP24)</f>
        <v>0</v>
      </c>
      <c r="HQ22" s="262" t="str">
        <f>IF(SUM(KF23:KF24)=0,"",SUM(KJ23:KJ24)/SUM(KF23:KF24))</f>
        <v/>
      </c>
      <c r="HR22" s="262" t="str">
        <f>IF(SUM(KG23:KG24)=0,"",SUM(KK23:KK24)/SUM(KG23:KG24))</f>
        <v/>
      </c>
      <c r="HS22" s="262" t="str">
        <f>IF(SUM(KN23:KN24)=0,"",SUM(KR23:KR24)/SUM(KN23:KN24))</f>
        <v/>
      </c>
      <c r="HT22" s="262" t="str">
        <f>IF(SUM(KO23:KO24)=0,"",SUM(KS23:KS24)/SUM(KO23:KO24))</f>
        <v/>
      </c>
      <c r="HU22" s="266"/>
      <c r="HV22" s="266"/>
      <c r="HW22" s="264" t="str">
        <f>IF(LEN(HG22)=0,"",HG22)</f>
        <v/>
      </c>
      <c r="HX22" s="264" t="str">
        <f>IF(LEN(HH22)=0,"",HH22)</f>
        <v/>
      </c>
      <c r="HY22" s="274" t="str">
        <f>IF(LEN(HI22)=0,"",HI22)</f>
        <v/>
      </c>
      <c r="HZ22" s="274" t="str">
        <f>IF(LEN(HJ22)=0,"",HJ22)</f>
        <v/>
      </c>
      <c r="IA22" s="274" t="str">
        <f>IF(LEN(HK22)=0,"",HK22)</f>
        <v/>
      </c>
      <c r="IB22" s="274" t="str">
        <f>IF(LEN(HL22)=0,"",HL22)</f>
        <v/>
      </c>
      <c r="IC22" s="264">
        <f>SUM(IC23:IC24)</f>
        <v>0</v>
      </c>
      <c r="ID22" s="264">
        <f>SUM(ID23:ID24)</f>
        <v>0</v>
      </c>
      <c r="IE22" s="264">
        <f>SUM(IE23:IE24)</f>
        <v>0</v>
      </c>
      <c r="IF22" s="275">
        <f>SUM(IF23:IF24)</f>
        <v>0</v>
      </c>
      <c r="JR22" s="276">
        <f>SUM(JR23:JR24)</f>
        <v>0</v>
      </c>
      <c r="JS22" s="276">
        <f>SUM(JS23:JS24)</f>
        <v>0</v>
      </c>
      <c r="JT22" s="276">
        <f>SUM(JT23:JT24)</f>
        <v>0</v>
      </c>
      <c r="JU22" s="276">
        <f>SUM(JU23:JU24)</f>
        <v>0</v>
      </c>
      <c r="JV22" s="276">
        <f>SUM(JV23:JV24)</f>
        <v>0</v>
      </c>
      <c r="JW22" s="276">
        <f>SUM(JW23:JW24)</f>
        <v>0</v>
      </c>
      <c r="JX22" s="276">
        <f>SUM(JX23:JX24)</f>
        <v>0</v>
      </c>
      <c r="JY22" s="276">
        <f>SUM(JY23:JY24)</f>
        <v>0</v>
      </c>
      <c r="LC22" s="406"/>
      <c r="LD22" s="407"/>
      <c r="LE22" s="407"/>
      <c r="LF22" s="408"/>
    </row>
    <row customHeight="1" ht="12" hidden="1">
      <c r="C23" s="161"/>
      <c r="D23" s="672"/>
      <c r="E23" s="690"/>
      <c r="F23" s="536"/>
      <c r="G23" s="536"/>
      <c r="H23" s="536"/>
      <c r="I23" s="536"/>
      <c r="J23" s="536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>
      <c r="C24" s="161"/>
      <c r="D24" s="704"/>
      <c r="E24" s="690"/>
      <c r="F24" s="536"/>
      <c r="G24" s="536"/>
      <c r="H24" s="536"/>
      <c r="I24" s="536"/>
      <c r="J24" s="536"/>
      <c r="K24" s="184"/>
      <c r="L24" s="184"/>
      <c r="M24" s="184"/>
      <c r="N24" s="189" t="s">
        <v>1583</v>
      </c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4"/>
      <c r="AD24" s="184"/>
      <c r="AE24" s="184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 hidden="1">
      <c r="C25" s="161"/>
      <c r="E25" s="158"/>
      <c r="F25" s="545"/>
      <c r="G25" s="545"/>
      <c r="H25" s="545"/>
      <c r="I25" s="545"/>
      <c r="J25" s="545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257"/>
      <c r="BQ25" s="257"/>
      <c r="BR25" s="257"/>
      <c r="BS25" s="257"/>
      <c r="BT25" s="257"/>
      <c r="BU25" s="257"/>
      <c r="BV25" s="257"/>
      <c r="BW25" s="257"/>
      <c r="BX25" s="184"/>
      <c r="BY25" s="184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184"/>
      <c r="EJ25" s="185"/>
      <c r="EM25" s="258"/>
      <c r="EP25" s="259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60"/>
      <c r="HA25" s="259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60"/>
      <c r="LC25" s="259"/>
      <c r="LD25" s="257"/>
      <c r="LE25" s="257"/>
      <c r="LF25" s="260"/>
    </row>
    <row customHeight="1" ht="12">
      <c r="C26" s="161"/>
      <c r="F26" s="545"/>
      <c r="G26" s="545"/>
      <c r="H26" s="545"/>
      <c r="I26" s="545"/>
      <c r="J26" s="545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255"/>
      <c r="BQ26" s="255"/>
      <c r="BR26" s="255"/>
      <c r="BS26" s="255"/>
      <c r="BT26" s="255"/>
      <c r="BU26" s="255"/>
      <c r="BV26" s="255"/>
      <c r="BW26" s="255"/>
      <c r="BX26" s="193"/>
      <c r="BY26" s="193"/>
      <c r="BZ26" s="277"/>
      <c r="CA26" s="277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194"/>
      <c r="EJ26" s="278"/>
      <c r="EM26" s="258"/>
      <c r="EP26" s="279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3" t="s">
        <v>1335</v>
      </c>
      <c r="FR26" s="146">
        <f>FQ30</f>
        <v>0</v>
      </c>
      <c r="FS26" s="253" t="s">
        <v>1335</v>
      </c>
      <c r="FT26" s="146">
        <f>FS30</f>
        <v>0</v>
      </c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6"/>
      <c r="HA26" s="279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6"/>
      <c r="LC26" s="279"/>
      <c r="LD26" s="255"/>
      <c r="LE26" s="255"/>
      <c r="LF26" s="256"/>
    </row>
    <row customHeight="1" ht="12" hidden="1">
      <c r="C27" s="132"/>
      <c r="D27" s="222"/>
      <c r="F27" s="545"/>
      <c r="G27" s="545"/>
      <c r="H27" s="545"/>
      <c r="I27" s="545"/>
      <c r="J27" s="545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257"/>
      <c r="BQ27" s="257"/>
      <c r="BR27" s="257"/>
      <c r="BS27" s="257"/>
      <c r="BT27" s="257"/>
      <c r="BU27" s="257"/>
      <c r="BV27" s="257"/>
      <c r="BW27" s="257"/>
      <c r="BX27" s="184"/>
      <c r="BY27" s="184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184"/>
      <c r="EJ27" s="185"/>
      <c r="EM27" s="258"/>
      <c r="EP27" s="259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60"/>
      <c r="HA27" s="259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60"/>
      <c r="LC27" s="259"/>
      <c r="LD27" s="257"/>
      <c r="LE27" s="257"/>
      <c r="LF27" s="260"/>
    </row>
    <row customHeight="1" ht="12">
      <c r="C28" s="161"/>
      <c r="D28" s="605" t="s">
        <v>144</v>
      </c>
      <c r="E28" s="541" t="s">
        <v>144</v>
      </c>
      <c r="F28" s="536"/>
      <c r="G28" s="536"/>
      <c r="H28" s="536"/>
      <c r="I28" s="536"/>
      <c r="J28" s="536"/>
      <c r="K28" s="536"/>
      <c r="L28" s="261"/>
      <c r="M28" s="261" t="s">
        <v>1151</v>
      </c>
      <c r="N28" s="692" t="s">
        <v>1584</v>
      </c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262" t="str">
        <f>IF(CS28=0,"",DM28/CS28*1000)</f>
        <v/>
      </c>
      <c r="BQ28" s="262" t="str">
        <f>IF(CT28=0,"",DO28/CT28*1000)</f>
        <v/>
      </c>
      <c r="BR28" s="263"/>
      <c r="BS28" s="263"/>
      <c r="BT28" s="263"/>
      <c r="BU28" s="263"/>
      <c r="BV28" s="263"/>
      <c r="BW28" s="263"/>
      <c r="BX28" s="263"/>
      <c r="BY28" s="263"/>
      <c r="BZ28" s="263"/>
      <c r="CA28" s="263"/>
      <c r="CB28" s="263"/>
      <c r="CC28" s="263"/>
      <c r="CD28" s="263"/>
      <c r="CE28" s="263"/>
      <c r="CF28" s="263"/>
      <c r="CG28" s="263"/>
      <c r="CH28" s="263"/>
      <c r="CI28" s="263"/>
      <c r="CJ28" s="263"/>
      <c r="CK28" s="263"/>
      <c r="CL28" s="263"/>
      <c r="CM28" s="263"/>
      <c r="CN28" s="263"/>
      <c r="CO28" s="263"/>
      <c r="CP28" s="263"/>
      <c r="CQ28" s="263"/>
      <c r="CR28" s="263"/>
      <c r="CS28" s="264">
        <f>SUM(CS30,CS34)</f>
        <v>0</v>
      </c>
      <c r="CT28" s="264">
        <f>SUM(CT30,CT34)</f>
        <v>0</v>
      </c>
      <c r="CU28" s="265"/>
      <c r="CV28" s="265"/>
      <c r="CW28" s="264">
        <f>SUM(CW30,CW34)</f>
        <v>0</v>
      </c>
      <c r="CX28" s="264">
        <f>SUM(CX30,CX34)</f>
        <v>0</v>
      </c>
      <c r="CY28" s="264">
        <f>SUM(CY30,CY34)</f>
        <v>0</v>
      </c>
      <c r="CZ28" s="264">
        <f>SUM(CZ30,CZ34)</f>
        <v>0</v>
      </c>
      <c r="DA28" s="265"/>
      <c r="DB28" s="265"/>
      <c r="DC28" s="264">
        <f>SUM(DC30,DC34,DC38)</f>
        <v>0</v>
      </c>
      <c r="DD28" s="264">
        <f>SUM(DD30,DD34,DD38)</f>
        <v>0</v>
      </c>
      <c r="DE28" s="264">
        <f>SUM(DE30,DE34,DE38)</f>
        <v>0</v>
      </c>
      <c r="DF28" s="264">
        <f>SUM(DF30,DF34,DF38)</f>
        <v>0</v>
      </c>
      <c r="DG28" s="266"/>
      <c r="DH28" s="264">
        <f>SUM(DH30,DH34,DH38)</f>
        <v>0</v>
      </c>
      <c r="DI28" s="264">
        <f>SUM(DI30,DI34,DI38)</f>
        <v>0</v>
      </c>
      <c r="DJ28" s="264">
        <f>SUM(DJ30,DJ34,DJ38)</f>
        <v>0</v>
      </c>
      <c r="DK28" s="264">
        <f>SUM(DK30,DK34,DK38)</f>
        <v>0</v>
      </c>
      <c r="DL28" s="266"/>
      <c r="DM28" s="264">
        <f>SUM(DC28,DH28)</f>
        <v>0</v>
      </c>
      <c r="DN28" s="264">
        <f>SUM(DD28,DI28)</f>
        <v>0</v>
      </c>
      <c r="DO28" s="264">
        <f>SUM(DE28,DJ28)</f>
        <v>0</v>
      </c>
      <c r="DP28" s="264">
        <f>SUM(DF28,DK28)</f>
        <v>0</v>
      </c>
      <c r="DQ28" s="266"/>
      <c r="DR28" s="267"/>
      <c r="DS28" s="267"/>
      <c r="DT28" s="267"/>
      <c r="DU28" s="264">
        <f>SUM(DU30,DU34,DU38)</f>
        <v>0</v>
      </c>
      <c r="DV28" s="264">
        <f>SUM(DV30,DV34,DV38)</f>
        <v>0</v>
      </c>
      <c r="DW28" s="267"/>
      <c r="DX28" s="267"/>
      <c r="DY28" s="267"/>
      <c r="DZ28" s="264">
        <f>IF(DD28=0,0,DF28/DD28*100)</f>
        <v>0</v>
      </c>
      <c r="EA28" s="264">
        <f>IF(DI28=0,0,DK28/DI28*100)</f>
        <v>0</v>
      </c>
      <c r="EB28" s="264">
        <f>IF(DN28=0,0,DP28/DN28*100)</f>
        <v>0</v>
      </c>
      <c r="EC28" s="266"/>
      <c r="ED28" s="266"/>
      <c r="EE28" s="266"/>
      <c r="EF28" s="266"/>
      <c r="EG28" s="266"/>
      <c r="EH28" s="266"/>
      <c r="EI28" s="177"/>
      <c r="EJ28" s="269"/>
      <c r="EM28" s="258"/>
      <c r="EP28" s="270"/>
      <c r="EQ28" s="263"/>
      <c r="ER28" s="263"/>
      <c r="ES28" s="263"/>
      <c r="ET28" s="263"/>
      <c r="EU28" s="263"/>
      <c r="EV28" s="263"/>
      <c r="EW28" s="264">
        <f>SUM(EW30,EW34)</f>
        <v>0</v>
      </c>
      <c r="EX28" s="264">
        <f>SUM(EX30,EX34)</f>
        <v>0</v>
      </c>
      <c r="EY28" s="265"/>
      <c r="EZ28" s="265"/>
      <c r="FA28" s="264">
        <f>SUM(FA30,FA34)</f>
        <v>0</v>
      </c>
      <c r="FB28" s="264">
        <f>SUM(FB30,FB34)</f>
        <v>0</v>
      </c>
      <c r="FC28" s="264">
        <f>SUM(FC30,FC34)</f>
        <v>0</v>
      </c>
      <c r="FD28" s="264">
        <f>SUM(FD30,FD34)</f>
        <v>0</v>
      </c>
      <c r="FE28" s="265"/>
      <c r="FF28" s="265"/>
      <c r="FG28" s="264">
        <f>SUM(FG30,FG34,FG38)</f>
        <v>0</v>
      </c>
      <c r="FH28" s="264">
        <f>SUM(FH30,FH34,FH38)</f>
        <v>0</v>
      </c>
      <c r="FI28" s="264">
        <f>SUM(FI30,FI34,FI38)</f>
        <v>0</v>
      </c>
      <c r="FJ28" s="264">
        <f>SUM(FJ30,FJ34,FJ38)</f>
        <v>0</v>
      </c>
      <c r="FK28" s="266"/>
      <c r="FL28" s="264">
        <f>SUM(FL30,FL34,FL38)</f>
        <v>0</v>
      </c>
      <c r="FM28" s="264">
        <f>SUM(FM30,FM34,FM38)</f>
        <v>0</v>
      </c>
      <c r="FN28" s="264">
        <f>SUM(FN30,FN34,FN38)</f>
        <v>0</v>
      </c>
      <c r="FO28" s="264">
        <f>SUM(FO30,FO34,FO38)</f>
        <v>0</v>
      </c>
      <c r="FP28" s="266"/>
      <c r="FQ28" s="264">
        <f>SUM(FG28,FL28)</f>
        <v>0</v>
      </c>
      <c r="FR28" s="264">
        <f>SUM(FH28,FM28)</f>
        <v>0</v>
      </c>
      <c r="FS28" s="264">
        <f>SUM(FI28,FN28)</f>
        <v>0</v>
      </c>
      <c r="FT28" s="264">
        <f>SUM(FJ28,FO28)</f>
        <v>0</v>
      </c>
      <c r="FU28" s="266"/>
      <c r="FV28" s="267"/>
      <c r="FW28" s="267"/>
      <c r="FX28" s="267"/>
      <c r="FY28" s="264">
        <f>SUM(FY30,FY34,FY38)</f>
        <v>0</v>
      </c>
      <c r="FZ28" s="264">
        <f>SUM(FZ30,FZ34,FZ38)</f>
        <v>0</v>
      </c>
      <c r="GA28" s="267"/>
      <c r="GB28" s="267"/>
      <c r="GC28" s="267"/>
      <c r="GD28" s="264">
        <f>IF(FH28=0,0,FJ28/FH28*100)</f>
        <v>0</v>
      </c>
      <c r="GE28" s="264">
        <f>IF(FM28=0,0,FO28/FM28*100)</f>
        <v>0</v>
      </c>
      <c r="GF28" s="264">
        <f>IF(FR28=0,0,FT28/FR28*100)</f>
        <v>0</v>
      </c>
      <c r="GG28" s="266"/>
      <c r="GH28" s="266"/>
      <c r="GI28" s="266"/>
      <c r="GJ28" s="266"/>
      <c r="GK28" s="266"/>
      <c r="GL28" s="266"/>
      <c r="GM28" s="265"/>
      <c r="GN28" s="271"/>
      <c r="HA28" s="409"/>
      <c r="HB28" s="410"/>
      <c r="HC28" s="410"/>
      <c r="HD28" s="410"/>
      <c r="HE28" s="411"/>
      <c r="HF28" s="412"/>
      <c r="HG28" s="413">
        <f>SUM(HG30,HG34)</f>
        <v>0</v>
      </c>
      <c r="HH28" s="414">
        <f>SUM(HH30,HH34)</f>
        <v>0</v>
      </c>
      <c r="HI28" s="274">
        <f>SUM(HI30,HI34)</f>
        <v>0</v>
      </c>
      <c r="HJ28" s="274">
        <f>SUM(HJ30,HJ34)</f>
        <v>0</v>
      </c>
      <c r="HK28" s="274">
        <f>SUM(HK30,HK34)</f>
        <v>0</v>
      </c>
      <c r="HL28" s="274">
        <f>SUM(HL30,HL34)</f>
        <v>0</v>
      </c>
      <c r="HM28" s="264">
        <f>SUM(HM30,HM34)</f>
        <v>0</v>
      </c>
      <c r="HN28" s="264">
        <f>SUM(HN30,HN34)</f>
        <v>0</v>
      </c>
      <c r="HO28" s="264">
        <f>SUM(HO30,HO34)</f>
        <v>0</v>
      </c>
      <c r="HP28" s="264">
        <f>SUM(HP30,HP34)</f>
        <v>0</v>
      </c>
      <c r="HQ28" s="410"/>
      <c r="HR28" s="410"/>
      <c r="HS28" s="410"/>
      <c r="HT28" s="410"/>
      <c r="HU28" s="411"/>
      <c r="HV28" s="412"/>
      <c r="HW28" s="413">
        <f>SUM(HW30,HW34)</f>
        <v>0</v>
      </c>
      <c r="HX28" s="414">
        <f>SUM(HX30,HX34)</f>
        <v>0</v>
      </c>
      <c r="HY28" s="274">
        <f>SUM(HY30,HY34)</f>
        <v>0</v>
      </c>
      <c r="HZ28" s="274">
        <f>SUM(HZ30,HZ34)</f>
        <v>0</v>
      </c>
      <c r="IA28" s="274">
        <f>SUM(IA30,IA34)</f>
        <v>0</v>
      </c>
      <c r="IB28" s="274">
        <f>SUM(IB30,IB34)</f>
        <v>0</v>
      </c>
      <c r="IC28" s="264">
        <f>SUM(IC30,IC34)</f>
        <v>0</v>
      </c>
      <c r="ID28" s="264">
        <f>SUM(ID30,ID34)</f>
        <v>0</v>
      </c>
      <c r="IE28" s="264">
        <f>SUM(IE30,IE34)</f>
        <v>0</v>
      </c>
      <c r="IF28" s="275">
        <f>SUM(IF30,IF34)</f>
        <v>0</v>
      </c>
      <c r="JR28" s="280"/>
      <c r="JS28" s="280"/>
      <c r="JT28" s="280"/>
      <c r="JU28" s="280"/>
      <c r="JV28" s="280"/>
      <c r="JW28" s="280"/>
      <c r="JX28" s="280"/>
      <c r="JY28" s="280"/>
      <c r="LC28" s="406"/>
      <c r="LD28" s="407"/>
      <c r="LE28" s="407"/>
      <c r="LF28" s="408"/>
    </row>
    <row customHeight="1" ht="12" hidden="1">
      <c r="C29" s="161"/>
      <c r="D29" s="673"/>
      <c r="E29" s="281"/>
      <c r="F29" s="545"/>
      <c r="G29" s="545"/>
      <c r="H29" s="545"/>
      <c r="I29" s="545"/>
      <c r="J29" s="545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257"/>
      <c r="BQ29" s="257"/>
      <c r="BR29" s="257"/>
      <c r="BS29" s="257"/>
      <c r="BT29" s="257"/>
      <c r="BU29" s="257"/>
      <c r="BV29" s="257"/>
      <c r="BW29" s="257"/>
      <c r="BX29" s="184"/>
      <c r="BY29" s="184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184"/>
      <c r="EJ29" s="185"/>
      <c r="EM29" s="258"/>
      <c r="EP29" s="259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60"/>
      <c r="HA29" s="259"/>
      <c r="HB29" s="257"/>
      <c r="HC29" s="257"/>
      <c r="HD29" s="257"/>
      <c r="HE29" s="282"/>
      <c r="HF29" s="282"/>
      <c r="HG29" s="282"/>
      <c r="HH29" s="282"/>
      <c r="HI29" s="257"/>
      <c r="HJ29" s="257"/>
      <c r="HK29" s="257"/>
      <c r="HL29" s="257"/>
      <c r="HM29" s="257"/>
      <c r="HN29" s="257"/>
      <c r="HO29" s="257"/>
      <c r="HP29" s="257"/>
      <c r="HQ29" s="257"/>
      <c r="HR29" s="257"/>
      <c r="HS29" s="257"/>
      <c r="HT29" s="257"/>
      <c r="HU29" s="282"/>
      <c r="HV29" s="282"/>
      <c r="HW29" s="282"/>
      <c r="HX29" s="282"/>
      <c r="HY29" s="257"/>
      <c r="HZ29" s="257"/>
      <c r="IA29" s="257"/>
      <c r="IB29" s="257"/>
      <c r="IC29" s="257"/>
      <c r="ID29" s="257"/>
      <c r="IE29" s="257"/>
      <c r="IF29" s="260"/>
      <c r="LC29" s="283"/>
      <c r="LD29" s="282"/>
      <c r="LE29" s="282"/>
      <c r="LF29" s="284"/>
    </row>
    <row customHeight="1" ht="12">
      <c r="C30" s="161"/>
      <c r="D30" s="673"/>
      <c r="E30" s="689" t="s">
        <v>1306</v>
      </c>
      <c r="F30" s="536"/>
      <c r="G30" s="536"/>
      <c r="H30" s="536"/>
      <c r="I30" s="536"/>
      <c r="J30" s="536"/>
      <c r="K30" s="536"/>
      <c r="L30" s="261"/>
      <c r="M30" s="261" t="s">
        <v>1307</v>
      </c>
      <c r="N30" s="695" t="s">
        <v>1585</v>
      </c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  <c r="AN30" s="696"/>
      <c r="AO30" s="696"/>
      <c r="AP30" s="696"/>
      <c r="AQ30" s="696"/>
      <c r="AR30" s="696"/>
      <c r="AS30" s="696"/>
      <c r="AT30" s="696"/>
      <c r="AU30" s="696"/>
      <c r="AV30" s="696"/>
      <c r="AW30" s="696"/>
      <c r="AX30" s="696"/>
      <c r="AY30" s="696"/>
      <c r="AZ30" s="696"/>
      <c r="BA30" s="696"/>
      <c r="BB30" s="696"/>
      <c r="BC30" s="696"/>
      <c r="BD30" s="696"/>
      <c r="BE30" s="696"/>
      <c r="BF30" s="696"/>
      <c r="BG30" s="696"/>
      <c r="BH30" s="696"/>
      <c r="BI30" s="696"/>
      <c r="BJ30" s="696"/>
      <c r="BK30" s="696"/>
      <c r="BL30" s="696"/>
      <c r="BM30" s="696"/>
      <c r="BN30" s="696"/>
      <c r="BO30" s="696"/>
      <c r="BP30" s="262" t="str">
        <f>IF(CS30=0,"",DM30/CS30*1000)</f>
        <v/>
      </c>
      <c r="BQ30" s="262" t="str">
        <f>IF(CT30=0,"",DO30/CT30*1000)</f>
        <v/>
      </c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4">
        <f>SUM(HM30,HO30)</f>
        <v>0</v>
      </c>
      <c r="CT30" s="264">
        <f>SUM(HN30,HP30)</f>
        <v>0</v>
      </c>
      <c r="CU30" s="265"/>
      <c r="CV30" s="265"/>
      <c r="CW30" s="264">
        <f>SUM(CW31:CW32)</f>
        <v>0</v>
      </c>
      <c r="CX30" s="264">
        <f>SUM(CX31:CX32)</f>
        <v>0</v>
      </c>
      <c r="CY30" s="264">
        <f>SUM(CY31:CY32)</f>
        <v>0</v>
      </c>
      <c r="CZ30" s="264">
        <f>SUM(CZ31:CZ32)</f>
        <v>0</v>
      </c>
      <c r="DA30" s="265"/>
      <c r="DB30" s="265"/>
      <c r="DC30" s="264">
        <f>SUM(DC31:DC32)</f>
        <v>0</v>
      </c>
      <c r="DD30" s="264">
        <f>SUM(DD31:DD32)</f>
        <v>0</v>
      </c>
      <c r="DE30" s="264">
        <f>SUM(DE31:DE32)</f>
        <v>0</v>
      </c>
      <c r="DF30" s="264">
        <f>SUM(DF31:DF32)</f>
        <v>0</v>
      </c>
      <c r="DG30" s="266"/>
      <c r="DH30" s="264">
        <f>SUM(DH31:DH32)</f>
        <v>0</v>
      </c>
      <c r="DI30" s="264">
        <f>SUM(DI31:DI32)</f>
        <v>0</v>
      </c>
      <c r="DJ30" s="264">
        <f>SUM(DJ31:DJ32)</f>
        <v>0</v>
      </c>
      <c r="DK30" s="264">
        <f>SUM(DK31:DK32)</f>
        <v>0</v>
      </c>
      <c r="DL30" s="266"/>
      <c r="DM30" s="264">
        <f>SUM(DC30,DH30)</f>
        <v>0</v>
      </c>
      <c r="DN30" s="264">
        <f>SUM(DD30,DI30)</f>
        <v>0</v>
      </c>
      <c r="DO30" s="264">
        <f>SUM(DE30,DJ30)</f>
        <v>0</v>
      </c>
      <c r="DP30" s="264">
        <f>SUM(DF30,DK30)</f>
        <v>0</v>
      </c>
      <c r="DQ30" s="266"/>
      <c r="DR30" s="267"/>
      <c r="DS30" s="267"/>
      <c r="DT30" s="267"/>
      <c r="DU30" s="268">
        <f>'СУБС ПИ'!$J$30</f>
        <v>0</v>
      </c>
      <c r="DV30" s="268">
        <f>'СУБС ПИ'!$L$30</f>
        <v>0</v>
      </c>
      <c r="DW30" s="267"/>
      <c r="DX30" s="267"/>
      <c r="DY30" s="267"/>
      <c r="DZ30" s="264">
        <f>IF(DD30=0,0,DF30/DD30*100)</f>
        <v>0</v>
      </c>
      <c r="EA30" s="264">
        <f>IF(DI30=0,0,DK30/DI30*100)</f>
        <v>0</v>
      </c>
      <c r="EB30" s="264">
        <f>IF(DN30=0,0,DP30/DN30*100)</f>
        <v>0</v>
      </c>
      <c r="EC30" s="266"/>
      <c r="ED30" s="266"/>
      <c r="EE30" s="266"/>
      <c r="EF30" s="266"/>
      <c r="EG30" s="266"/>
      <c r="EH30" s="266"/>
      <c r="EI30" s="177"/>
      <c r="EJ30" s="269"/>
      <c r="EM30" s="258"/>
      <c r="EP30" s="270"/>
      <c r="EQ30" s="263"/>
      <c r="ER30" s="263"/>
      <c r="ES30" s="263"/>
      <c r="ET30" s="263"/>
      <c r="EU30" s="263"/>
      <c r="EV30" s="263"/>
      <c r="EW30" s="264">
        <f>SUM(IC30,IE30)</f>
        <v>0</v>
      </c>
      <c r="EX30" s="264">
        <f>SUM(ID30,IF30)</f>
        <v>0</v>
      </c>
      <c r="EY30" s="265"/>
      <c r="EZ30" s="265"/>
      <c r="FA30" s="264">
        <f>SUM(FA31:FA32)</f>
        <v>0</v>
      </c>
      <c r="FB30" s="264">
        <f>SUM(FB31:FB32)</f>
        <v>0</v>
      </c>
      <c r="FC30" s="264">
        <f>SUM(FC31:FC32)</f>
        <v>0</v>
      </c>
      <c r="FD30" s="264">
        <f>SUM(FD31:FD32)</f>
        <v>0</v>
      </c>
      <c r="FE30" s="265"/>
      <c r="FF30" s="265"/>
      <c r="FG30" s="264">
        <f>SUM(FG31:FG32)</f>
        <v>0</v>
      </c>
      <c r="FH30" s="264">
        <f>SUM(FH31:FH32)</f>
        <v>0</v>
      </c>
      <c r="FI30" s="264">
        <f>SUM(FI31:FI32)</f>
        <v>0</v>
      </c>
      <c r="FJ30" s="264">
        <f>SUM(FJ31:FJ32)</f>
        <v>0</v>
      </c>
      <c r="FK30" s="266"/>
      <c r="FL30" s="264">
        <f>SUM(FL31:FL32)</f>
        <v>0</v>
      </c>
      <c r="FM30" s="264">
        <f>SUM(FM31:FM32)</f>
        <v>0</v>
      </c>
      <c r="FN30" s="264">
        <f>SUM(FN31:FN32)</f>
        <v>0</v>
      </c>
      <c r="FO30" s="264">
        <f>SUM(FO31:FO32)</f>
        <v>0</v>
      </c>
      <c r="FP30" s="266"/>
      <c r="FQ30" s="264">
        <f>SUM(FG30,FL30)</f>
        <v>0</v>
      </c>
      <c r="FR30" s="264">
        <f>SUM(FH30,FM30)</f>
        <v>0</v>
      </c>
      <c r="FS30" s="264">
        <f>SUM(FI30,FN30)</f>
        <v>0</v>
      </c>
      <c r="FT30" s="264">
        <f>SUM(FJ30,FO30)</f>
        <v>0</v>
      </c>
      <c r="FU30" s="266"/>
      <c r="FV30" s="267"/>
      <c r="FW30" s="267"/>
      <c r="FX30" s="267"/>
      <c r="FY30" s="268">
        <f>'СУБС ПИ'!$N$30</f>
        <v>0</v>
      </c>
      <c r="FZ30" s="268">
        <f>'СУБС ПИ'!$P$30</f>
        <v>0</v>
      </c>
      <c r="GA30" s="267"/>
      <c r="GB30" s="267"/>
      <c r="GC30" s="267"/>
      <c r="GD30" s="264">
        <f>IF(FH30=0,0,FJ30/FH30*100)</f>
        <v>0</v>
      </c>
      <c r="GE30" s="264">
        <f>IF(FM30=0,0,FO30/FM30*100)</f>
        <v>0</v>
      </c>
      <c r="GF30" s="264">
        <f>IF(FR30=0,0,FT30/FR30*100)</f>
        <v>0</v>
      </c>
      <c r="GG30" s="266"/>
      <c r="GH30" s="266"/>
      <c r="GI30" s="266"/>
      <c r="GJ30" s="266"/>
      <c r="GK30" s="266"/>
      <c r="GL30" s="266"/>
      <c r="GM30" s="265"/>
      <c r="GN30" s="271"/>
      <c r="HA30" s="262" t="str">
        <f>IF(SUM(KD31:KD32)=0,"",SUM(KH31:KH32)/SUM(KD31:KD32))</f>
        <v/>
      </c>
      <c r="HB30" s="262" t="str">
        <f>IF(SUM(KE31:KE32)=0,"",SUM(KI31:KI32)/SUM(KE31:KE32))</f>
        <v/>
      </c>
      <c r="HC30" s="262" t="str">
        <f>IF(SUM(KL31:KL32)=0,"",SUM(KP31:KP32)/SUM(KL31:KL32))</f>
        <v/>
      </c>
      <c r="HD30" s="262" t="str">
        <f>IF(SUM(KM31:KM32)=0,"",SUM(KQ31:KQ32)/SUM(KM31:KM32))</f>
        <v/>
      </c>
      <c r="HE30" s="266"/>
      <c r="HF30" s="266"/>
      <c r="HG30" s="272"/>
      <c r="HH30" s="272"/>
      <c r="HI30" s="273"/>
      <c r="HJ30" s="273"/>
      <c r="HK30" s="273"/>
      <c r="HL30" s="273"/>
      <c r="HM30" s="264">
        <f>SUM(HM31:HM32)</f>
        <v>0</v>
      </c>
      <c r="HN30" s="264">
        <f>SUM(HN31:HN32)</f>
        <v>0</v>
      </c>
      <c r="HO30" s="264">
        <f>SUM(HO31:HO32)</f>
        <v>0</v>
      </c>
      <c r="HP30" s="264">
        <f>SUM(HP31:HP32)</f>
        <v>0</v>
      </c>
      <c r="HQ30" s="262" t="str">
        <f>IF(SUM(KF31:KF32)=0,"",SUM(KJ31:KJ32)/SUM(KF31:KF32))</f>
        <v/>
      </c>
      <c r="HR30" s="262" t="str">
        <f>IF(SUM(KG31:KG32)=0,"",SUM(KK31:KK32)/SUM(KG31:KG32))</f>
        <v/>
      </c>
      <c r="HS30" s="262" t="str">
        <f>IF(SUM(KN31:KN32)=0,"",SUM(KR31:KR32)/SUM(KN31:KN32))</f>
        <v/>
      </c>
      <c r="HT30" s="262" t="str">
        <f>IF(SUM(KO31:KO32)=0,"",SUM(KS31:KS32)/SUM(KO31:KO32))</f>
        <v/>
      </c>
      <c r="HU30" s="266"/>
      <c r="HV30" s="266"/>
      <c r="HW30" s="264" t="str">
        <f>IF(LEN(HG30)=0,"",HG30)</f>
        <v/>
      </c>
      <c r="HX30" s="264" t="str">
        <f>IF(LEN(HH30)=0,"",HH30)</f>
        <v/>
      </c>
      <c r="HY30" s="274" t="str">
        <f>IF(LEN(HI30)=0,"",HI30)</f>
        <v/>
      </c>
      <c r="HZ30" s="274" t="str">
        <f>IF(LEN(HJ30)=0,"",HJ30)</f>
        <v/>
      </c>
      <c r="IA30" s="274" t="str">
        <f>IF(LEN(HK30)=0,"",HK30)</f>
        <v/>
      </c>
      <c r="IB30" s="274" t="str">
        <f>IF(LEN(HL30)=0,"",HL30)</f>
        <v/>
      </c>
      <c r="IC30" s="264">
        <f>SUM(IC31:IC32)</f>
        <v>0</v>
      </c>
      <c r="ID30" s="264">
        <f>SUM(ID31:ID32)</f>
        <v>0</v>
      </c>
      <c r="IE30" s="264">
        <f>SUM(IE31:IE32)</f>
        <v>0</v>
      </c>
      <c r="IF30" s="275">
        <f>SUM(IF31:IF32)</f>
        <v>0</v>
      </c>
      <c r="JR30" s="276">
        <f>SUM(JR31:JR32)</f>
        <v>0</v>
      </c>
      <c r="JS30" s="276">
        <f>SUM(JS31:JS32)</f>
        <v>0</v>
      </c>
      <c r="JT30" s="276">
        <f>SUM(JT31:JT32)</f>
        <v>0</v>
      </c>
      <c r="JU30" s="276">
        <f>SUM(JU31:JU32)</f>
        <v>0</v>
      </c>
      <c r="JV30" s="276">
        <f>SUM(JV31:JV32)</f>
        <v>0</v>
      </c>
      <c r="JW30" s="276">
        <f>SUM(JW31:JW32)</f>
        <v>0</v>
      </c>
      <c r="JX30" s="276">
        <f>SUM(JX31:JX32)</f>
        <v>0</v>
      </c>
      <c r="JY30" s="276">
        <f>SUM(JY31:JY32)</f>
        <v>0</v>
      </c>
      <c r="LC30" s="406"/>
      <c r="LD30" s="407"/>
      <c r="LE30" s="407"/>
      <c r="LF30" s="408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>
      <c r="C32" s="161"/>
      <c r="D32" s="673"/>
      <c r="E32" s="690"/>
      <c r="F32" s="536"/>
      <c r="G32" s="536"/>
      <c r="H32" s="536"/>
      <c r="I32" s="536"/>
      <c r="J32" s="536"/>
      <c r="K32" s="184"/>
      <c r="L32" s="184"/>
      <c r="M32" s="184"/>
      <c r="N32" s="189" t="s">
        <v>1586</v>
      </c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4"/>
      <c r="AD32" s="184"/>
      <c r="AE32" s="184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 hidden="1">
      <c r="C33" s="161"/>
      <c r="D33" s="673"/>
      <c r="E33" s="158"/>
      <c r="F33" s="545"/>
      <c r="G33" s="545"/>
      <c r="H33" s="545"/>
      <c r="I33" s="545"/>
      <c r="J33" s="545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257"/>
      <c r="BQ33" s="257"/>
      <c r="BR33" s="257"/>
      <c r="BS33" s="257"/>
      <c r="BT33" s="257"/>
      <c r="BU33" s="257"/>
      <c r="BV33" s="257"/>
      <c r="BW33" s="257"/>
      <c r="BX33" s="184"/>
      <c r="BY33" s="184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184"/>
      <c r="EJ33" s="185"/>
      <c r="EM33" s="258"/>
      <c r="EP33" s="259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60"/>
      <c r="HA33" s="259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60"/>
      <c r="LC33" s="259"/>
      <c r="LD33" s="257"/>
      <c r="LE33" s="257"/>
      <c r="LF33" s="260"/>
    </row>
    <row customHeight="1" ht="12">
      <c r="C34" s="161"/>
      <c r="D34" s="673"/>
      <c r="E34" s="689" t="s">
        <v>1309</v>
      </c>
      <c r="F34" s="536"/>
      <c r="G34" s="536"/>
      <c r="H34" s="536"/>
      <c r="I34" s="536"/>
      <c r="J34" s="536"/>
      <c r="K34" s="536"/>
      <c r="L34" s="261"/>
      <c r="M34" s="261" t="s">
        <v>1310</v>
      </c>
      <c r="N34" s="698" t="s">
        <v>1587</v>
      </c>
      <c r="O34" s="699"/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699"/>
      <c r="AO34" s="699"/>
      <c r="AP34" s="699"/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699"/>
      <c r="BH34" s="699"/>
      <c r="BI34" s="699"/>
      <c r="BJ34" s="699"/>
      <c r="BK34" s="699"/>
      <c r="BL34" s="699"/>
      <c r="BM34" s="699"/>
      <c r="BN34" s="699"/>
      <c r="BO34" s="699"/>
      <c r="BP34" s="265"/>
      <c r="BQ34" s="265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3"/>
      <c r="CI34" s="263"/>
      <c r="CJ34" s="263"/>
      <c r="CK34" s="263"/>
      <c r="CL34" s="263"/>
      <c r="CM34" s="263"/>
      <c r="CN34" s="263"/>
      <c r="CO34" s="263"/>
      <c r="CP34" s="263"/>
      <c r="CQ34" s="263"/>
      <c r="CR34" s="263"/>
      <c r="CS34" s="264">
        <f>SUM(HM34,HO34)</f>
        <v>0</v>
      </c>
      <c r="CT34" s="264">
        <f>SUM(HN34,HP34)</f>
        <v>0</v>
      </c>
      <c r="CU34" s="265"/>
      <c r="CV34" s="265"/>
      <c r="CW34" s="264">
        <f>SUM(CW35:CW36)</f>
        <v>0</v>
      </c>
      <c r="CX34" s="264">
        <f>SUM(CX35:CX36)</f>
        <v>0</v>
      </c>
      <c r="CY34" s="264">
        <f>SUM(CY35:CY36)</f>
        <v>0</v>
      </c>
      <c r="CZ34" s="264">
        <f>SUM(CZ35:CZ36)</f>
        <v>0</v>
      </c>
      <c r="DA34" s="265"/>
      <c r="DB34" s="265"/>
      <c r="DC34" s="264">
        <f>SUM(DC35:DC36)</f>
        <v>0</v>
      </c>
      <c r="DD34" s="264">
        <f>SUM(DD35:DD36)</f>
        <v>0</v>
      </c>
      <c r="DE34" s="264">
        <f>SUM(DE35:DE36)</f>
        <v>0</v>
      </c>
      <c r="DF34" s="264">
        <f>SUM(DF35:DF36)</f>
        <v>0</v>
      </c>
      <c r="DG34" s="266"/>
      <c r="DH34" s="264">
        <f>SUM(DH35:DH36)</f>
        <v>0</v>
      </c>
      <c r="DI34" s="264">
        <f>SUM(DI35:DI36)</f>
        <v>0</v>
      </c>
      <c r="DJ34" s="264">
        <f>SUM(DJ35:DJ36)</f>
        <v>0</v>
      </c>
      <c r="DK34" s="264">
        <f>SUM(DK35:DK36)</f>
        <v>0</v>
      </c>
      <c r="DL34" s="266"/>
      <c r="DM34" s="264">
        <f>SUM(DC34,DH34)</f>
        <v>0</v>
      </c>
      <c r="DN34" s="264">
        <f>SUM(DD34,DI34)</f>
        <v>0</v>
      </c>
      <c r="DO34" s="264">
        <f>SUM(DE34,DJ34)</f>
        <v>0</v>
      </c>
      <c r="DP34" s="264">
        <f>SUM(DF34,DK34)</f>
        <v>0</v>
      </c>
      <c r="DQ34" s="266"/>
      <c r="DR34" s="267"/>
      <c r="DS34" s="267"/>
      <c r="DT34" s="267"/>
      <c r="DU34" s="268">
        <f>'СУБС ПИ'!$J$31</f>
        <v>0</v>
      </c>
      <c r="DV34" s="268">
        <f>'СУБС ПИ'!$L$31</f>
        <v>0</v>
      </c>
      <c r="DW34" s="267"/>
      <c r="DX34" s="267"/>
      <c r="DY34" s="267"/>
      <c r="DZ34" s="264">
        <f>IF(DD34=0,0,DF34/DD34*100)</f>
        <v>0</v>
      </c>
      <c r="EA34" s="264">
        <f>IF(DI34=0,0,DK34/DI34*100)</f>
        <v>0</v>
      </c>
      <c r="EB34" s="264">
        <f>IF(DN34=0,0,DP34/DN34*100)</f>
        <v>0</v>
      </c>
      <c r="EC34" s="266"/>
      <c r="ED34" s="266"/>
      <c r="EE34" s="266"/>
      <c r="EF34" s="266"/>
      <c r="EG34" s="266"/>
      <c r="EH34" s="266"/>
      <c r="EI34" s="177"/>
      <c r="EJ34" s="269"/>
      <c r="EM34" s="258"/>
      <c r="EP34" s="270"/>
      <c r="EQ34" s="263"/>
      <c r="ER34" s="263"/>
      <c r="ES34" s="263"/>
      <c r="ET34" s="263"/>
      <c r="EU34" s="263"/>
      <c r="EV34" s="263"/>
      <c r="EW34" s="264">
        <f>SUM(IC34,IE34)</f>
        <v>0</v>
      </c>
      <c r="EX34" s="264">
        <f>SUM(ID34,IF34)</f>
        <v>0</v>
      </c>
      <c r="EY34" s="265"/>
      <c r="EZ34" s="265"/>
      <c r="FA34" s="264">
        <f>SUM(FA35:FA36)</f>
        <v>0</v>
      </c>
      <c r="FB34" s="264">
        <f>SUM(FB35:FB36)</f>
        <v>0</v>
      </c>
      <c r="FC34" s="264">
        <f>SUM(FC35:FC36)</f>
        <v>0</v>
      </c>
      <c r="FD34" s="264">
        <f>SUM(FD35:FD36)</f>
        <v>0</v>
      </c>
      <c r="FE34" s="265"/>
      <c r="FF34" s="265"/>
      <c r="FG34" s="264">
        <f>SUM(FG35:FG36)</f>
        <v>0</v>
      </c>
      <c r="FH34" s="264">
        <f>SUM(FH35:FH36)</f>
        <v>0</v>
      </c>
      <c r="FI34" s="264">
        <f>SUM(FI35:FI36)</f>
        <v>0</v>
      </c>
      <c r="FJ34" s="264">
        <f>SUM(FJ35:FJ36)</f>
        <v>0</v>
      </c>
      <c r="FK34" s="266"/>
      <c r="FL34" s="264">
        <f>SUM(FL35:FL36)</f>
        <v>0</v>
      </c>
      <c r="FM34" s="264">
        <f>SUM(FM35:FM36)</f>
        <v>0</v>
      </c>
      <c r="FN34" s="264">
        <f>SUM(FN35:FN36)</f>
        <v>0</v>
      </c>
      <c r="FO34" s="264">
        <f>SUM(FO35:FO36)</f>
        <v>0</v>
      </c>
      <c r="FP34" s="266"/>
      <c r="FQ34" s="264">
        <f>SUM(FG34,FL34)</f>
        <v>0</v>
      </c>
      <c r="FR34" s="264">
        <f>SUM(FH34,FM34)</f>
        <v>0</v>
      </c>
      <c r="FS34" s="264">
        <f>SUM(FI34,FN34)</f>
        <v>0</v>
      </c>
      <c r="FT34" s="264">
        <f>SUM(FJ34,FO34)</f>
        <v>0</v>
      </c>
      <c r="FU34" s="266"/>
      <c r="FV34" s="267"/>
      <c r="FW34" s="267"/>
      <c r="FX34" s="267"/>
      <c r="FY34" s="268">
        <f>'СУБС ПИ'!$N$31</f>
        <v>0</v>
      </c>
      <c r="FZ34" s="268">
        <f>'СУБС ПИ'!$P$31</f>
        <v>0</v>
      </c>
      <c r="GA34" s="267"/>
      <c r="GB34" s="267"/>
      <c r="GC34" s="267"/>
      <c r="GD34" s="264">
        <f>IF(FH34=0,0,FJ34/FH34*100)</f>
        <v>0</v>
      </c>
      <c r="GE34" s="264">
        <f>IF(FM34=0,0,FO34/FM34*100)</f>
        <v>0</v>
      </c>
      <c r="GF34" s="264">
        <f>IF(FR34=0,0,FT34/FR34*100)</f>
        <v>0</v>
      </c>
      <c r="GG34" s="266"/>
      <c r="GH34" s="266"/>
      <c r="GI34" s="266"/>
      <c r="GJ34" s="266"/>
      <c r="GK34" s="266"/>
      <c r="GL34" s="266"/>
      <c r="GM34" s="265"/>
      <c r="GN34" s="271"/>
      <c r="HA34" s="285"/>
      <c r="HB34" s="285"/>
      <c r="HC34" s="285"/>
      <c r="HD34" s="285"/>
      <c r="HE34" s="266"/>
      <c r="HF34" s="266"/>
      <c r="HG34" s="272"/>
      <c r="HH34" s="272"/>
      <c r="HI34" s="273"/>
      <c r="HJ34" s="273"/>
      <c r="HK34" s="273"/>
      <c r="HL34" s="273"/>
      <c r="HM34" s="264">
        <f>SUM(HM35:HM36)</f>
        <v>0</v>
      </c>
      <c r="HN34" s="264">
        <f>SUM(HN35:HN36)</f>
        <v>0</v>
      </c>
      <c r="HO34" s="264">
        <f>SUM(HO35:HO36)</f>
        <v>0</v>
      </c>
      <c r="HP34" s="264">
        <f>SUM(HP35:HP36)</f>
        <v>0</v>
      </c>
      <c r="HQ34" s="285"/>
      <c r="HR34" s="285"/>
      <c r="HS34" s="285"/>
      <c r="HT34" s="285"/>
      <c r="HU34" s="266"/>
      <c r="HV34" s="266"/>
      <c r="HW34" s="264" t="str">
        <f>IF(LEN(HG34)=0,"",HG34)</f>
        <v/>
      </c>
      <c r="HX34" s="264" t="str">
        <f>IF(LEN(HH34)=0,"",HH34)</f>
        <v/>
      </c>
      <c r="HY34" s="274" t="str">
        <f>IF(LEN(HI34)=0,"",HI34)</f>
        <v/>
      </c>
      <c r="HZ34" s="274" t="str">
        <f>IF(LEN(HJ34)=0,"",HJ34)</f>
        <v/>
      </c>
      <c r="IA34" s="274" t="str">
        <f>IF(LEN(HK34)=0,"",HK34)</f>
        <v/>
      </c>
      <c r="IB34" s="274" t="str">
        <f>IF(LEN(HL34)=0,"",HL34)</f>
        <v/>
      </c>
      <c r="IC34" s="264">
        <f>SUM(IC35:IC36)</f>
        <v>0</v>
      </c>
      <c r="ID34" s="264">
        <f>SUM(ID35:ID36)</f>
        <v>0</v>
      </c>
      <c r="IE34" s="264">
        <f>SUM(IE35:IE36)</f>
        <v>0</v>
      </c>
      <c r="IF34" s="275">
        <f>SUM(IF35:IF36)</f>
        <v>0</v>
      </c>
      <c r="JR34" s="276">
        <f>SUM(JR35:JR36)</f>
        <v>0</v>
      </c>
      <c r="JS34" s="276">
        <f>SUM(JS35:JS36)</f>
        <v>0</v>
      </c>
      <c r="JT34" s="276">
        <f>SUM(JT35:JT36)</f>
        <v>0</v>
      </c>
      <c r="JU34" s="276">
        <f>SUM(JU35:JU36)</f>
        <v>0</v>
      </c>
      <c r="JV34" s="276">
        <f>SUM(JV35:JV36)</f>
        <v>0</v>
      </c>
      <c r="JW34" s="276">
        <f>SUM(JW35:JW36)</f>
        <v>0</v>
      </c>
      <c r="JX34" s="276">
        <f>SUM(JX35:JX36)</f>
        <v>0</v>
      </c>
      <c r="JY34" s="276">
        <f>SUM(JY35:JY36)</f>
        <v>0</v>
      </c>
      <c r="LC34" s="406"/>
      <c r="LD34" s="407"/>
      <c r="LE34" s="407"/>
      <c r="LF34" s="408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>
      <c r="C36" s="161"/>
      <c r="D36" s="673"/>
      <c r="E36" s="690"/>
      <c r="F36" s="536"/>
      <c r="G36" s="536"/>
      <c r="H36" s="536"/>
      <c r="I36" s="536"/>
      <c r="J36" s="536"/>
      <c r="K36" s="184"/>
      <c r="L36" s="184"/>
      <c r="M36" s="184"/>
      <c r="N36" s="189" t="s">
        <v>1588</v>
      </c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4"/>
      <c r="AD36" s="184"/>
      <c r="AE36" s="184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 hidden="1">
      <c r="C37" s="161"/>
      <c r="D37" s="673"/>
      <c r="E37" s="158"/>
      <c r="F37" s="545"/>
      <c r="G37" s="545"/>
      <c r="H37" s="545"/>
      <c r="I37" s="545"/>
      <c r="J37" s="545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257"/>
      <c r="BQ37" s="257"/>
      <c r="BR37" s="257"/>
      <c r="BS37" s="257"/>
      <c r="BT37" s="257"/>
      <c r="BU37" s="257"/>
      <c r="BV37" s="257"/>
      <c r="BW37" s="257"/>
      <c r="BX37" s="184"/>
      <c r="BY37" s="184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184"/>
      <c r="EJ37" s="185"/>
      <c r="EM37" s="258"/>
      <c r="EP37" s="259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60"/>
      <c r="HA37" s="259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60"/>
      <c r="LC37" s="259"/>
      <c r="LD37" s="257"/>
      <c r="LE37" s="257"/>
      <c r="LF37" s="260"/>
    </row>
    <row customHeight="1" ht="12">
      <c r="C38" s="161"/>
      <c r="D38" s="673"/>
      <c r="E38" s="689" t="s">
        <v>1313</v>
      </c>
      <c r="F38" s="536"/>
      <c r="G38" s="536"/>
      <c r="H38" s="536"/>
      <c r="I38" s="536"/>
      <c r="J38" s="536"/>
      <c r="K38" s="536"/>
      <c r="L38" s="261"/>
      <c r="M38" s="261" t="s">
        <v>1314</v>
      </c>
      <c r="N38" s="701" t="s">
        <v>1589</v>
      </c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265"/>
      <c r="BQ38" s="265"/>
      <c r="BR38" s="263"/>
      <c r="BS38" s="263"/>
      <c r="BT38" s="263"/>
      <c r="BU38" s="263"/>
      <c r="BV38" s="263"/>
      <c r="BW38" s="263"/>
      <c r="BX38" s="263"/>
      <c r="BY38" s="263"/>
      <c r="BZ38" s="263"/>
      <c r="CA38" s="263"/>
      <c r="CB38" s="263"/>
      <c r="CC38" s="263"/>
      <c r="CD38" s="263"/>
      <c r="CE38" s="263"/>
      <c r="CF38" s="263"/>
      <c r="CG38" s="263"/>
      <c r="CH38" s="263"/>
      <c r="CI38" s="263"/>
      <c r="CJ38" s="263"/>
      <c r="CK38" s="263"/>
      <c r="CL38" s="263"/>
      <c r="CM38" s="263"/>
      <c r="CN38" s="263"/>
      <c r="CO38" s="263"/>
      <c r="CP38" s="263"/>
      <c r="CQ38" s="263"/>
      <c r="CR38" s="263"/>
      <c r="CS38" s="266"/>
      <c r="CT38" s="266"/>
      <c r="CU38" s="265"/>
      <c r="CV38" s="265"/>
      <c r="CW38" s="266"/>
      <c r="CX38" s="266"/>
      <c r="CY38" s="266"/>
      <c r="CZ38" s="266"/>
      <c r="DA38" s="265"/>
      <c r="DB38" s="265"/>
      <c r="DC38" s="264">
        <f>SUMIF($AD39:$AD40,"да::ACTI",DC39:DC40)</f>
        <v>0</v>
      </c>
      <c r="DD38" s="264">
        <f>SUMIF($AD39:$AD40,"да::ACTI",DD39:DD40)</f>
        <v>0</v>
      </c>
      <c r="DE38" s="264">
        <f>SUMIF($AD39:$AD40,"да::ACTI",DE39:DE40)</f>
        <v>0</v>
      </c>
      <c r="DF38" s="264">
        <f>SUMIF($AD39:$AD40,"да::ACTI",DF39:DF40)</f>
        <v>0</v>
      </c>
      <c r="DG38" s="266"/>
      <c r="DH38" s="264">
        <f>SUMIF($AD39:$AD40,"да::ACTI",DH39:DH40)</f>
        <v>0</v>
      </c>
      <c r="DI38" s="264">
        <f>SUMIF($AD39:$AD40,"да::ACTI",DI39:DI40)</f>
        <v>0</v>
      </c>
      <c r="DJ38" s="264">
        <f>SUMIF($AD39:$AD40,"да::ACTI",DJ39:DJ40)</f>
        <v>0</v>
      </c>
      <c r="DK38" s="264">
        <f>SUMIF($AD39:$AD40,"да::ACTI",DK39:DK40)</f>
        <v>0</v>
      </c>
      <c r="DL38" s="266"/>
      <c r="DM38" s="264">
        <f>SUM(DC38,DH38)</f>
        <v>0</v>
      </c>
      <c r="DN38" s="264">
        <f>SUM(DD38,DI38)</f>
        <v>0</v>
      </c>
      <c r="DO38" s="264">
        <f>SUM(DE38,DJ38)</f>
        <v>0</v>
      </c>
      <c r="DP38" s="264">
        <f>SUM(DF38,DK38)</f>
        <v>0</v>
      </c>
      <c r="DQ38" s="266"/>
      <c r="DR38" s="267"/>
      <c r="DS38" s="267"/>
      <c r="DT38" s="267"/>
      <c r="DU38" s="268">
        <f>'СУБС ПИ'!$J$32</f>
        <v>0</v>
      </c>
      <c r="DV38" s="268">
        <f>'СУБС ПИ'!$L$32</f>
        <v>0</v>
      </c>
      <c r="DW38" s="267"/>
      <c r="DX38" s="267"/>
      <c r="DY38" s="267"/>
      <c r="DZ38" s="264">
        <f>IF(DD38=0,0,DF38/DD38*100)</f>
        <v>0</v>
      </c>
      <c r="EA38" s="264">
        <f>IF(DI38=0,0,DK38/DI38*100)</f>
        <v>0</v>
      </c>
      <c r="EB38" s="264">
        <f>IF(DN38=0,0,DP38/DN38*100)</f>
        <v>0</v>
      </c>
      <c r="EC38" s="266"/>
      <c r="ED38" s="266"/>
      <c r="EE38" s="266"/>
      <c r="EF38" s="266"/>
      <c r="EG38" s="266"/>
      <c r="EH38" s="266"/>
      <c r="EI38" s="177"/>
      <c r="EJ38" s="269"/>
      <c r="EM38" s="258"/>
      <c r="EP38" s="270"/>
      <c r="EQ38" s="263"/>
      <c r="ER38" s="263"/>
      <c r="ES38" s="263"/>
      <c r="ET38" s="263"/>
      <c r="EU38" s="263"/>
      <c r="EV38" s="263"/>
      <c r="EW38" s="266"/>
      <c r="EX38" s="266"/>
      <c r="EY38" s="265"/>
      <c r="EZ38" s="265"/>
      <c r="FA38" s="266"/>
      <c r="FB38" s="266"/>
      <c r="FC38" s="266"/>
      <c r="FD38" s="266"/>
      <c r="FE38" s="265"/>
      <c r="FF38" s="265"/>
      <c r="FG38" s="264">
        <f>SUMIF($AD39:$AD40,"да::ACTI",FG39:FG40)</f>
        <v>0</v>
      </c>
      <c r="FH38" s="264">
        <f>SUMIF($AD39:$AD40,"да::ACTI",FH39:FH40)</f>
        <v>0</v>
      </c>
      <c r="FI38" s="264">
        <f>SUMIF($AD39:$AD40,"да::ACTI",FI39:FI40)</f>
        <v>0</v>
      </c>
      <c r="FJ38" s="264">
        <f>SUMIF($AD39:$AD40,"да::ACTI",FJ39:FJ40)</f>
        <v>0</v>
      </c>
      <c r="FK38" s="266"/>
      <c r="FL38" s="264">
        <f>SUMIF($AD39:$AD40,"да::ACTI",FL39:FL40)</f>
        <v>0</v>
      </c>
      <c r="FM38" s="264">
        <f>SUMIF($AD39:$AD40,"да::ACTI",FM39:FM40)</f>
        <v>0</v>
      </c>
      <c r="FN38" s="264">
        <f>SUMIF($AD39:$AD40,"да::ACTI",FN39:FN40)</f>
        <v>0</v>
      </c>
      <c r="FO38" s="264">
        <f>SUMIF($AD39:$AD40,"да::ACTI",FO39:FO40)</f>
        <v>0</v>
      </c>
      <c r="FP38" s="266"/>
      <c r="FQ38" s="264">
        <f>SUM(FG38,FL38)</f>
        <v>0</v>
      </c>
      <c r="FR38" s="264">
        <f>SUM(FH38,FM38)</f>
        <v>0</v>
      </c>
      <c r="FS38" s="264">
        <f>SUM(FI38,FN38)</f>
        <v>0</v>
      </c>
      <c r="FT38" s="264">
        <f>SUM(FJ38,FO38)</f>
        <v>0</v>
      </c>
      <c r="FU38" s="266"/>
      <c r="FV38" s="267"/>
      <c r="FW38" s="267"/>
      <c r="FX38" s="267"/>
      <c r="FY38" s="268">
        <f>'СУБС ПИ'!$N$32</f>
        <v>0</v>
      </c>
      <c r="FZ38" s="268">
        <f>'СУБС ПИ'!$P$32</f>
        <v>0</v>
      </c>
      <c r="GA38" s="267"/>
      <c r="GB38" s="267"/>
      <c r="GC38" s="267"/>
      <c r="GD38" s="264">
        <f>IF(FH38=0,0,FJ38/FH38*100)</f>
        <v>0</v>
      </c>
      <c r="GE38" s="264">
        <f>IF(FM38=0,0,FO38/FM38*100)</f>
        <v>0</v>
      </c>
      <c r="GF38" s="264">
        <f>IF(FR38=0,0,FT38/FR38*100)</f>
        <v>0</v>
      </c>
      <c r="GG38" s="266"/>
      <c r="GH38" s="266"/>
      <c r="GI38" s="266"/>
      <c r="GJ38" s="266"/>
      <c r="GK38" s="266"/>
      <c r="GL38" s="266"/>
      <c r="GM38" s="265"/>
      <c r="GN38" s="271"/>
      <c r="HA38" s="286"/>
      <c r="HB38" s="286"/>
      <c r="HC38" s="286"/>
      <c r="HD38" s="286"/>
      <c r="HE38" s="411"/>
      <c r="HF38" s="411"/>
      <c r="HG38" s="287">
        <f>HG34</f>
        <v>0</v>
      </c>
      <c r="HH38" s="287">
        <f>HH34</f>
        <v>0</v>
      </c>
      <c r="HI38" s="288">
        <f>HI34</f>
        <v>0</v>
      </c>
      <c r="HJ38" s="288">
        <f>HJ34</f>
        <v>0</v>
      </c>
      <c r="HK38" s="288">
        <f>HK34</f>
        <v>0</v>
      </c>
      <c r="HL38" s="288">
        <f>HL34</f>
        <v>0</v>
      </c>
      <c r="HM38" s="266"/>
      <c r="HN38" s="266"/>
      <c r="HO38" s="266"/>
      <c r="HP38" s="266"/>
      <c r="HQ38" s="286"/>
      <c r="HR38" s="286"/>
      <c r="HS38" s="286"/>
      <c r="HT38" s="286"/>
      <c r="HU38" s="411"/>
      <c r="HV38" s="411"/>
      <c r="HW38" s="287" t="str">
        <f>HW34</f>
        <v/>
      </c>
      <c r="HX38" s="287" t="str">
        <f>HX34</f>
        <v/>
      </c>
      <c r="HY38" s="288" t="str">
        <f>HY34</f>
        <v/>
      </c>
      <c r="HZ38" s="288" t="str">
        <f>HZ34</f>
        <v/>
      </c>
      <c r="IA38" s="288" t="str">
        <f>IA34</f>
        <v/>
      </c>
      <c r="IB38" s="288" t="str">
        <f>IB34</f>
        <v/>
      </c>
      <c r="IC38" s="266"/>
      <c r="ID38" s="266"/>
      <c r="IE38" s="266"/>
      <c r="IF38" s="271"/>
      <c r="JR38" s="280"/>
      <c r="JS38" s="280"/>
      <c r="JT38" s="280"/>
      <c r="JU38" s="280"/>
      <c r="JV38" s="280"/>
      <c r="JW38" s="280"/>
      <c r="JX38" s="280"/>
      <c r="JY38" s="280"/>
      <c r="LC38" s="406"/>
      <c r="LD38" s="407"/>
      <c r="LE38" s="407"/>
      <c r="LF38" s="408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>
      <c r="C40" s="161"/>
      <c r="D40" s="673"/>
      <c r="E40" s="690"/>
      <c r="F40" s="536"/>
      <c r="G40" s="536"/>
      <c r="H40" s="536"/>
      <c r="I40" s="536"/>
      <c r="J40" s="536"/>
      <c r="K40" s="184"/>
      <c r="L40" s="184"/>
      <c r="M40" s="184"/>
      <c r="N40" s="189" t="s">
        <v>1590</v>
      </c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4"/>
      <c r="AD40" s="184"/>
      <c r="AE40" s="184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 hidden="1">
      <c r="C41" s="161"/>
      <c r="E41" s="158"/>
      <c r="F41" s="545"/>
      <c r="G41" s="545"/>
      <c r="H41" s="545"/>
      <c r="I41" s="545"/>
      <c r="J41" s="545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257"/>
      <c r="BQ41" s="257"/>
      <c r="BR41" s="257"/>
      <c r="BS41" s="257"/>
      <c r="BT41" s="257"/>
      <c r="BU41" s="257"/>
      <c r="BV41" s="257"/>
      <c r="BW41" s="257"/>
      <c r="BX41" s="184"/>
      <c r="BY41" s="184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184"/>
      <c r="EJ41" s="185"/>
      <c r="EM41" s="258"/>
      <c r="EP41" s="259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60"/>
      <c r="HA41" s="259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60"/>
      <c r="LC41" s="259"/>
      <c r="LD41" s="257"/>
      <c r="LE41" s="257"/>
      <c r="LF41" s="260"/>
    </row>
    <row customHeight="1" ht="12">
      <c r="C42" s="161"/>
      <c r="F42" s="545"/>
      <c r="G42" s="545"/>
      <c r="H42" s="545"/>
      <c r="I42" s="545"/>
      <c r="J42" s="545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255"/>
      <c r="BQ42" s="255"/>
      <c r="BR42" s="255"/>
      <c r="BS42" s="255"/>
      <c r="BT42" s="255"/>
      <c r="BU42" s="255"/>
      <c r="BV42" s="255"/>
      <c r="BW42" s="255"/>
      <c r="BX42" s="193"/>
      <c r="BY42" s="193"/>
      <c r="BZ42" s="277"/>
      <c r="CA42" s="277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194"/>
      <c r="EJ42" s="278"/>
      <c r="EM42" s="258"/>
      <c r="EP42" s="279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3" t="s">
        <v>1335</v>
      </c>
      <c r="FR42" s="146">
        <f>FQ44+FQ38</f>
        <v>0</v>
      </c>
      <c r="FS42" s="253" t="s">
        <v>1335</v>
      </c>
      <c r="FT42" s="146">
        <f>FS44+FS38</f>
        <v>0</v>
      </c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6"/>
      <c r="HA42" s="279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6"/>
      <c r="LC42" s="279"/>
      <c r="LD42" s="255"/>
      <c r="LE42" s="255"/>
      <c r="LF42" s="256"/>
    </row>
    <row customHeight="1" ht="12" hidden="1">
      <c r="C43" s="132"/>
      <c r="D43" s="222"/>
      <c r="F43" s="545"/>
      <c r="G43" s="545"/>
      <c r="H43" s="545"/>
      <c r="I43" s="545"/>
      <c r="J43" s="545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257"/>
      <c r="BQ43" s="257"/>
      <c r="BR43" s="257"/>
      <c r="BS43" s="257"/>
      <c r="BT43" s="257"/>
      <c r="BU43" s="257"/>
      <c r="BV43" s="257"/>
      <c r="BW43" s="257"/>
      <c r="BX43" s="184"/>
      <c r="BY43" s="184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89"/>
      <c r="CR43" s="289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184"/>
      <c r="EJ43" s="185"/>
      <c r="EM43" s="258"/>
      <c r="EP43" s="259"/>
      <c r="EQ43" s="257"/>
      <c r="ER43" s="257"/>
      <c r="ES43" s="257"/>
      <c r="ET43" s="257"/>
      <c r="EU43" s="289"/>
      <c r="EV43" s="289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257"/>
      <c r="FL43" s="257"/>
      <c r="FM43" s="257"/>
      <c r="FN43" s="257"/>
      <c r="FO43" s="257"/>
      <c r="FP43" s="257"/>
      <c r="FQ43" s="257"/>
      <c r="FR43" s="257"/>
      <c r="FS43" s="257"/>
      <c r="FT43" s="257"/>
      <c r="FU43" s="257"/>
      <c r="FV43" s="257"/>
      <c r="FW43" s="257"/>
      <c r="FX43" s="257"/>
      <c r="FY43" s="257"/>
      <c r="FZ43" s="257"/>
      <c r="GA43" s="257"/>
      <c r="GB43" s="257"/>
      <c r="GC43" s="257"/>
      <c r="GD43" s="257"/>
      <c r="GE43" s="257"/>
      <c r="GF43" s="257"/>
      <c r="GG43" s="257"/>
      <c r="GH43" s="257"/>
      <c r="GI43" s="257"/>
      <c r="GJ43" s="257"/>
      <c r="GK43" s="257"/>
      <c r="GL43" s="257"/>
      <c r="GM43" s="257"/>
      <c r="GN43" s="260"/>
      <c r="HA43" s="259"/>
      <c r="HB43" s="257"/>
      <c r="HC43" s="257"/>
      <c r="HD43" s="257"/>
      <c r="HE43" s="257"/>
      <c r="HF43" s="257"/>
      <c r="HG43" s="257"/>
      <c r="HH43" s="257"/>
      <c r="HI43" s="289"/>
      <c r="HJ43" s="289"/>
      <c r="HK43" s="289"/>
      <c r="HL43" s="289"/>
      <c r="HM43" s="257"/>
      <c r="HN43" s="257"/>
      <c r="HO43" s="257"/>
      <c r="HP43" s="257"/>
      <c r="HQ43" s="257"/>
      <c r="HR43" s="257"/>
      <c r="HS43" s="257"/>
      <c r="HT43" s="257"/>
      <c r="HU43" s="257"/>
      <c r="HV43" s="257"/>
      <c r="HW43" s="257"/>
      <c r="HX43" s="257"/>
      <c r="HY43" s="289"/>
      <c r="HZ43" s="289"/>
      <c r="IA43" s="289"/>
      <c r="IB43" s="289"/>
      <c r="IC43" s="257"/>
      <c r="ID43" s="257"/>
      <c r="IE43" s="257"/>
      <c r="IF43" s="260"/>
      <c r="LC43" s="259"/>
      <c r="LD43" s="257"/>
      <c r="LE43" s="257"/>
      <c r="LF43" s="260"/>
    </row>
    <row customHeight="1" ht="12">
      <c r="C44" s="161"/>
      <c r="D44" s="671" t="s">
        <v>164</v>
      </c>
      <c r="E44" s="689" t="s">
        <v>164</v>
      </c>
      <c r="F44" s="536"/>
      <c r="G44" s="536"/>
      <c r="H44" s="536"/>
      <c r="I44" s="536"/>
      <c r="J44" s="536"/>
      <c r="K44" s="536"/>
      <c r="L44" s="261"/>
      <c r="M44" s="261">
        <v>4</v>
      </c>
      <c r="N44" s="677" t="s">
        <v>1591</v>
      </c>
      <c r="O44" s="678"/>
      <c r="P44" s="678"/>
      <c r="Q44" s="678"/>
      <c r="R44" s="678"/>
      <c r="S44" s="678"/>
      <c r="T44" s="678"/>
      <c r="U44" s="678"/>
      <c r="V44" s="678"/>
      <c r="W44" s="678"/>
      <c r="X44" s="678"/>
      <c r="Y44" s="678"/>
      <c r="Z44" s="678"/>
      <c r="AA44" s="678"/>
      <c r="AB44" s="678"/>
      <c r="AC44" s="678"/>
      <c r="AD44" s="678"/>
      <c r="AE44" s="678"/>
      <c r="AF44" s="678"/>
      <c r="AG44" s="678"/>
      <c r="AH44" s="678"/>
      <c r="AI44" s="678"/>
      <c r="AJ44" s="678"/>
      <c r="AK44" s="678"/>
      <c r="AL44" s="678"/>
      <c r="AM44" s="678"/>
      <c r="AN44" s="678"/>
      <c r="AO44" s="678"/>
      <c r="AP44" s="678"/>
      <c r="AQ44" s="678"/>
      <c r="AR44" s="678"/>
      <c r="AS44" s="678"/>
      <c r="AT44" s="678"/>
      <c r="AU44" s="678"/>
      <c r="AV44" s="678"/>
      <c r="AW44" s="678"/>
      <c r="AX44" s="678"/>
      <c r="AY44" s="678"/>
      <c r="AZ44" s="678"/>
      <c r="BA44" s="678"/>
      <c r="BB44" s="678"/>
      <c r="BC44" s="678"/>
      <c r="BD44" s="678"/>
      <c r="BE44" s="678"/>
      <c r="BF44" s="678"/>
      <c r="BG44" s="678"/>
      <c r="BH44" s="678"/>
      <c r="BI44" s="678"/>
      <c r="BJ44" s="678"/>
      <c r="BK44" s="678"/>
      <c r="BL44" s="678"/>
      <c r="BM44" s="678"/>
      <c r="BN44" s="678"/>
      <c r="BO44" s="678"/>
      <c r="BP44" s="262" t="str">
        <f>IF(CS44=0,"",DM44/CS44*1000)</f>
        <v/>
      </c>
      <c r="BQ44" s="262" t="str">
        <f>IF(CT44=0,"",DO44/CT44*1000)</f>
        <v/>
      </c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4">
        <f>SUM(HM44,HO44)</f>
        <v>0</v>
      </c>
      <c r="CT44" s="264">
        <f>SUM(HN44,HP44)</f>
        <v>0</v>
      </c>
      <c r="CU44" s="265"/>
      <c r="CV44" s="265"/>
      <c r="CW44" s="264">
        <f>SUM(CW45:CW46)</f>
        <v>0</v>
      </c>
      <c r="CX44" s="264">
        <f>SUM(CX45:CX46)</f>
        <v>0</v>
      </c>
      <c r="CY44" s="264">
        <f>SUM(CY45:CY46)</f>
        <v>0</v>
      </c>
      <c r="CZ44" s="264">
        <f>SUM(CZ45:CZ46)</f>
        <v>0</v>
      </c>
      <c r="DA44" s="265"/>
      <c r="DB44" s="265"/>
      <c r="DC44" s="264">
        <f>SUM(DC45:DC46)</f>
        <v>0</v>
      </c>
      <c r="DD44" s="264">
        <f>SUM(DD45:DD46)</f>
        <v>0</v>
      </c>
      <c r="DE44" s="264">
        <f>SUM(DE45:DE46)</f>
        <v>0</v>
      </c>
      <c r="DF44" s="264">
        <f>SUM(DF45:DF46)</f>
        <v>0</v>
      </c>
      <c r="DG44" s="266"/>
      <c r="DH44" s="264">
        <f>SUM(DH45:DH46)</f>
        <v>0</v>
      </c>
      <c r="DI44" s="264">
        <f>SUM(DI45:DI46)</f>
        <v>0</v>
      </c>
      <c r="DJ44" s="264">
        <f>SUM(DJ45:DJ46)</f>
        <v>0</v>
      </c>
      <c r="DK44" s="264">
        <f>SUM(DK45:DK46)</f>
        <v>0</v>
      </c>
      <c r="DL44" s="266"/>
      <c r="DM44" s="264">
        <f>SUM(DC44,DH44)</f>
        <v>0</v>
      </c>
      <c r="DN44" s="264">
        <f>SUM(DD44,DI44)</f>
        <v>0</v>
      </c>
      <c r="DO44" s="264">
        <f>SUM(DE44,DJ44)</f>
        <v>0</v>
      </c>
      <c r="DP44" s="264">
        <f>SUM(DF44,DK44)</f>
        <v>0</v>
      </c>
      <c r="DQ44" s="266"/>
      <c r="DR44" s="267"/>
      <c r="DS44" s="267"/>
      <c r="DT44" s="267"/>
      <c r="DU44" s="268">
        <f>'СУБС ПИ'!$J$33</f>
        <v>0</v>
      </c>
      <c r="DV44" s="268">
        <f>'СУБС ПИ'!$L$33</f>
        <v>0</v>
      </c>
      <c r="DW44" s="267"/>
      <c r="DX44" s="267"/>
      <c r="DY44" s="267"/>
      <c r="DZ44" s="264">
        <f>IF(DD44=0,0,DF44/DD44*100)</f>
        <v>0</v>
      </c>
      <c r="EA44" s="264">
        <f>IF(DI44=0,0,DK44/DI44*100)</f>
        <v>0</v>
      </c>
      <c r="EB44" s="264">
        <f>IF(DN44=0,0,DP44/DN44*100)</f>
        <v>0</v>
      </c>
      <c r="EC44" s="266"/>
      <c r="ED44" s="266"/>
      <c r="EE44" s="266"/>
      <c r="EF44" s="266"/>
      <c r="EG44" s="266"/>
      <c r="EH44" s="266"/>
      <c r="EI44" s="177"/>
      <c r="EJ44" s="269"/>
      <c r="EM44" s="258"/>
      <c r="EP44" s="270"/>
      <c r="EQ44" s="263"/>
      <c r="ER44" s="263"/>
      <c r="ES44" s="263"/>
      <c r="ET44" s="263"/>
      <c r="EU44" s="263"/>
      <c r="EV44" s="263"/>
      <c r="EW44" s="264">
        <f>SUM(IC44,IE44)</f>
        <v>0</v>
      </c>
      <c r="EX44" s="264">
        <f>SUM(ID44,IF44)</f>
        <v>0</v>
      </c>
      <c r="EY44" s="265"/>
      <c r="EZ44" s="265"/>
      <c r="FA44" s="264">
        <f>SUM(FA45:FA46)</f>
        <v>0</v>
      </c>
      <c r="FB44" s="264">
        <f>SUM(FB45:FB46)</f>
        <v>0</v>
      </c>
      <c r="FC44" s="264">
        <f>SUM(FC45:FC46)</f>
        <v>0</v>
      </c>
      <c r="FD44" s="264">
        <f>SUM(FD45:FD46)</f>
        <v>0</v>
      </c>
      <c r="FE44" s="265"/>
      <c r="FF44" s="265"/>
      <c r="FG44" s="264">
        <f>SUM(FG45:FG46)</f>
        <v>0</v>
      </c>
      <c r="FH44" s="264">
        <f>SUM(FH45:FH46)</f>
        <v>0</v>
      </c>
      <c r="FI44" s="264">
        <f>SUM(FI45:FI46)</f>
        <v>0</v>
      </c>
      <c r="FJ44" s="264">
        <f>SUM(FJ45:FJ46)</f>
        <v>0</v>
      </c>
      <c r="FK44" s="266"/>
      <c r="FL44" s="264">
        <f>SUM(FL45:FL46)</f>
        <v>0</v>
      </c>
      <c r="FM44" s="264">
        <f>SUM(FM45:FM46)</f>
        <v>0</v>
      </c>
      <c r="FN44" s="264">
        <f>SUM(FN45:FN46)</f>
        <v>0</v>
      </c>
      <c r="FO44" s="264">
        <f>SUM(FO45:FO46)</f>
        <v>0</v>
      </c>
      <c r="FP44" s="266"/>
      <c r="FQ44" s="264">
        <f>SUM(FG44,FL44)</f>
        <v>0</v>
      </c>
      <c r="FR44" s="264">
        <f>SUM(FH44,FM44)</f>
        <v>0</v>
      </c>
      <c r="FS44" s="264">
        <f>SUM(FI44,FN44)</f>
        <v>0</v>
      </c>
      <c r="FT44" s="264">
        <f>SUM(FJ44,FO44)</f>
        <v>0</v>
      </c>
      <c r="FU44" s="266"/>
      <c r="FV44" s="267"/>
      <c r="FW44" s="267"/>
      <c r="FX44" s="267"/>
      <c r="FY44" s="268">
        <f>'СУБС ПИ'!$N$33</f>
        <v>0</v>
      </c>
      <c r="FZ44" s="268">
        <f>'СУБС ПИ'!$P$33</f>
        <v>0</v>
      </c>
      <c r="GA44" s="267"/>
      <c r="GB44" s="267"/>
      <c r="GC44" s="267"/>
      <c r="GD44" s="264">
        <f>IF(FH44=0,0,FJ44/FH44*100)</f>
        <v>0</v>
      </c>
      <c r="GE44" s="264">
        <f>IF(FM44=0,0,FO44/FM44*100)</f>
        <v>0</v>
      </c>
      <c r="GF44" s="264">
        <f>IF(FR44=0,0,FT44/FR44*100)</f>
        <v>0</v>
      </c>
      <c r="GG44" s="266"/>
      <c r="GH44" s="266"/>
      <c r="GI44" s="266"/>
      <c r="GJ44" s="266"/>
      <c r="GK44" s="266"/>
      <c r="GL44" s="266"/>
      <c r="GM44" s="265"/>
      <c r="GN44" s="271"/>
      <c r="HA44" s="290" t="str">
        <f>IF(SUM(KD45:KD46)=0,"",SUM(KH45:KH46)/SUM(KD45:KD46))</f>
        <v/>
      </c>
      <c r="HB44" s="290" t="str">
        <f>IF(SUM(KE45:KE46)=0,"",SUM(KI45:KI46)/SUM(KE45:KE46))</f>
        <v/>
      </c>
      <c r="HC44" s="290" t="str">
        <f>IF(SUM(KL45:KL46)=0,"",SUM(KP45:KP46)/SUM(KL45:KL46))</f>
        <v/>
      </c>
      <c r="HD44" s="290" t="str">
        <f>IF(SUM(KM45:KM46)=0,"",SUM(KQ45:KQ46)/SUM(KM45:KM46))</f>
        <v/>
      </c>
      <c r="HE44" s="272"/>
      <c r="HF44" s="272"/>
      <c r="HG44" s="272"/>
      <c r="HH44" s="272"/>
      <c r="HI44" s="136"/>
      <c r="HJ44" s="136"/>
      <c r="HK44" s="136"/>
      <c r="HL44" s="136"/>
      <c r="HM44" s="264">
        <f>SUM(HM45:HM46)</f>
        <v>0</v>
      </c>
      <c r="HN44" s="264">
        <f>SUM(HN45:HN46)</f>
        <v>0</v>
      </c>
      <c r="HO44" s="264">
        <f>SUM(HO45:HO46)</f>
        <v>0</v>
      </c>
      <c r="HP44" s="264">
        <f>SUM(HP45:HP46)</f>
        <v>0</v>
      </c>
      <c r="HQ44" s="290" t="str">
        <f>IF(SUM(KF45:KF46)=0,"",SUM(KJ45:KJ46)/SUM(KF45:KF46))</f>
        <v/>
      </c>
      <c r="HR44" s="290" t="str">
        <f>IF(SUM(KG45:KG46)=0,"",SUM(KK45:KK46)/SUM(KG45:KG46))</f>
        <v/>
      </c>
      <c r="HS44" s="290" t="str">
        <f>IF(SUM(KN45:KN46)=0,"",SUM(KR45:KR46)/SUM(KN45:KN46))</f>
        <v/>
      </c>
      <c r="HT44" s="290" t="str">
        <f>IF(SUM(KO45:KO46)=0,"",SUM(KS45:KS46)/SUM(KO45:KO46))</f>
        <v/>
      </c>
      <c r="HU44" s="264" t="str">
        <f>IF(LEN(HE44)=0,"",HE44)</f>
        <v/>
      </c>
      <c r="HV44" s="264" t="str">
        <f>IF(LEN(HF44)=0,"",HF44)</f>
        <v/>
      </c>
      <c r="HW44" s="264" t="str">
        <f>IF(LEN(HG44)=0,"",HG44)</f>
        <v/>
      </c>
      <c r="HX44" s="264" t="str">
        <f>IF(LEN(HH44)=0,"",HH44)</f>
        <v/>
      </c>
      <c r="HY44" s="274" t="str">
        <f>IF(LEN(HI44)=0,"",HI44)</f>
        <v/>
      </c>
      <c r="HZ44" s="274" t="str">
        <f>IF(LEN(HJ44)=0,"",HJ44)</f>
        <v/>
      </c>
      <c r="IA44" s="274" t="str">
        <f>IF(LEN(HK44)=0,"",HK44)</f>
        <v/>
      </c>
      <c r="IB44" s="274" t="str">
        <f>IF(LEN(HL44)=0,"",HL44)</f>
        <v/>
      </c>
      <c r="IC44" s="264">
        <f>SUM(IC45:IC46)</f>
        <v>0</v>
      </c>
      <c r="ID44" s="264">
        <f>SUM(ID45:ID46)</f>
        <v>0</v>
      </c>
      <c r="IE44" s="264">
        <f>SUM(IE45:IE46)</f>
        <v>0</v>
      </c>
      <c r="IF44" s="275">
        <f>SUM(IF45:IF46)</f>
        <v>0</v>
      </c>
      <c r="JR44" s="276">
        <f>SUM(JR45:JR46)</f>
        <v>0</v>
      </c>
      <c r="JS44" s="276">
        <f>SUM(JS45:JS46)</f>
        <v>0</v>
      </c>
      <c r="JT44" s="276">
        <f>SUM(JT45:JT46)</f>
        <v>0</v>
      </c>
      <c r="JU44" s="276">
        <f>SUM(JU45:JU46)</f>
        <v>0</v>
      </c>
      <c r="JV44" s="276">
        <f>SUM(JV45:JV46)</f>
        <v>0</v>
      </c>
      <c r="JW44" s="276">
        <f>SUM(JW45:JW46)</f>
        <v>0</v>
      </c>
      <c r="JX44" s="276">
        <f>SUM(JX45:JX46)</f>
        <v>0</v>
      </c>
      <c r="JY44" s="276">
        <f>SUM(JY45:JY46)</f>
        <v>0</v>
      </c>
      <c r="LC44" s="406"/>
      <c r="LD44" s="407"/>
      <c r="LE44" s="407"/>
      <c r="LF44" s="408"/>
    </row>
    <row customHeight="1" ht="12" hidden="1">
      <c r="C45" s="161"/>
      <c r="D45" s="672"/>
      <c r="E45" s="690"/>
      <c r="F45" s="536"/>
      <c r="G45" s="536"/>
      <c r="H45" s="536"/>
      <c r="I45" s="536"/>
      <c r="J45" s="536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82"/>
      <c r="CR45" s="282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82"/>
      <c r="EV45" s="282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82"/>
      <c r="HJ45" s="282"/>
      <c r="HK45" s="282"/>
      <c r="HL45" s="282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82"/>
      <c r="HZ45" s="282"/>
      <c r="IA45" s="282"/>
      <c r="IB45" s="282"/>
      <c r="IC45" s="257"/>
      <c r="ID45" s="257"/>
      <c r="IE45" s="257"/>
      <c r="IF45" s="260"/>
      <c r="LC45" s="259"/>
      <c r="LD45" s="257"/>
      <c r="LE45" s="257"/>
      <c r="LF45" s="260"/>
    </row>
    <row customHeight="1" ht="12">
      <c r="C46" s="161"/>
      <c r="D46" s="704"/>
      <c r="E46" s="690"/>
      <c r="F46" s="536"/>
      <c r="G46" s="536"/>
      <c r="H46" s="536"/>
      <c r="I46" s="536"/>
      <c r="J46" s="536"/>
      <c r="K46" s="184"/>
      <c r="L46" s="184"/>
      <c r="M46" s="184"/>
      <c r="N46" s="189" t="s">
        <v>1592</v>
      </c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4"/>
      <c r="AD46" s="184"/>
      <c r="AE46" s="184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 hidden="1">
      <c r="C47" s="161"/>
      <c r="E47" s="158"/>
      <c r="F47" s="545"/>
      <c r="G47" s="545"/>
      <c r="H47" s="545"/>
      <c r="I47" s="545"/>
      <c r="J47" s="545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257"/>
      <c r="BQ47" s="257"/>
      <c r="BR47" s="257"/>
      <c r="BS47" s="257"/>
      <c r="BT47" s="257"/>
      <c r="BU47" s="257"/>
      <c r="BV47" s="257"/>
      <c r="BW47" s="257"/>
      <c r="BX47" s="184"/>
      <c r="BY47" s="184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184"/>
      <c r="EJ47" s="185"/>
      <c r="EM47" s="258"/>
      <c r="EP47" s="259"/>
      <c r="EQ47" s="257"/>
      <c r="ER47" s="257"/>
      <c r="ES47" s="257"/>
      <c r="ET47" s="257"/>
      <c r="EU47" s="257"/>
      <c r="EV47" s="257"/>
      <c r="EW47" s="257"/>
      <c r="EX47" s="257"/>
      <c r="EY47" s="257"/>
      <c r="EZ47" s="257"/>
      <c r="FA47" s="257"/>
      <c r="FB47" s="257"/>
      <c r="FC47" s="257"/>
      <c r="FD47" s="257"/>
      <c r="FE47" s="257"/>
      <c r="FF47" s="257"/>
      <c r="FG47" s="257"/>
      <c r="FH47" s="257"/>
      <c r="FI47" s="257"/>
      <c r="FJ47" s="257"/>
      <c r="FK47" s="257"/>
      <c r="FL47" s="257"/>
      <c r="FM47" s="257"/>
      <c r="FN47" s="257"/>
      <c r="FO47" s="257"/>
      <c r="FP47" s="257"/>
      <c r="FQ47" s="257"/>
      <c r="FR47" s="257"/>
      <c r="FS47" s="257"/>
      <c r="FT47" s="257"/>
      <c r="FU47" s="257"/>
      <c r="FV47" s="257"/>
      <c r="FW47" s="257"/>
      <c r="FX47" s="257"/>
      <c r="FY47" s="257"/>
      <c r="FZ47" s="257"/>
      <c r="GA47" s="257"/>
      <c r="GB47" s="257"/>
      <c r="GC47" s="257"/>
      <c r="GD47" s="257"/>
      <c r="GE47" s="257"/>
      <c r="GF47" s="257"/>
      <c r="GG47" s="257"/>
      <c r="GH47" s="257"/>
      <c r="GI47" s="257"/>
      <c r="GJ47" s="257"/>
      <c r="GK47" s="257"/>
      <c r="GL47" s="257"/>
      <c r="GM47" s="257"/>
      <c r="GN47" s="260"/>
      <c r="HA47" s="259"/>
      <c r="HB47" s="257"/>
      <c r="HC47" s="257"/>
      <c r="HD47" s="257"/>
      <c r="HE47" s="257"/>
      <c r="HF47" s="257"/>
      <c r="HG47" s="257"/>
      <c r="HH47" s="257"/>
      <c r="HI47" s="257"/>
      <c r="HJ47" s="257"/>
      <c r="HK47" s="257"/>
      <c r="HL47" s="257"/>
      <c r="HM47" s="257"/>
      <c r="HN47" s="257"/>
      <c r="HO47" s="257"/>
      <c r="HP47" s="257"/>
      <c r="HQ47" s="257"/>
      <c r="HR47" s="257"/>
      <c r="HS47" s="257"/>
      <c r="HT47" s="257"/>
      <c r="HU47" s="257"/>
      <c r="HV47" s="257"/>
      <c r="HW47" s="257"/>
      <c r="HX47" s="257"/>
      <c r="HY47" s="257"/>
      <c r="HZ47" s="257"/>
      <c r="IA47" s="257"/>
      <c r="IB47" s="257"/>
      <c r="IC47" s="257"/>
      <c r="ID47" s="257"/>
      <c r="IE47" s="257"/>
      <c r="IF47" s="260"/>
      <c r="LC47" s="259"/>
      <c r="LD47" s="257"/>
      <c r="LE47" s="257"/>
      <c r="LF47" s="260"/>
    </row>
    <row customHeight="1" ht="12">
      <c r="C48" s="161"/>
      <c r="F48" s="545"/>
      <c r="G48" s="545"/>
      <c r="H48" s="545"/>
      <c r="I48" s="545"/>
      <c r="J48" s="545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255"/>
      <c r="BQ48" s="255"/>
      <c r="BR48" s="255"/>
      <c r="BS48" s="255"/>
      <c r="BT48" s="255"/>
      <c r="BU48" s="255"/>
      <c r="BV48" s="255"/>
      <c r="BW48" s="255"/>
      <c r="BX48" s="193"/>
      <c r="BY48" s="193"/>
      <c r="BZ48" s="277"/>
      <c r="CA48" s="277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194"/>
      <c r="EJ48" s="278"/>
      <c r="EM48" s="258"/>
      <c r="EP48" s="279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6"/>
      <c r="HA48" s="279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6"/>
      <c r="LC48" s="279"/>
      <c r="LD48" s="255"/>
      <c r="LE48" s="255"/>
      <c r="LF48" s="256"/>
    </row>
    <row customHeight="1" ht="12" hidden="1">
      <c r="C49" s="132"/>
      <c r="D49" s="222"/>
      <c r="F49" s="545"/>
      <c r="G49" s="545"/>
      <c r="H49" s="545"/>
      <c r="I49" s="545"/>
      <c r="J49" s="545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257"/>
      <c r="BQ49" s="257"/>
      <c r="BR49" s="257"/>
      <c r="BS49" s="257"/>
      <c r="BT49" s="257"/>
      <c r="BU49" s="257"/>
      <c r="BV49" s="257"/>
      <c r="BW49" s="257"/>
      <c r="BX49" s="184"/>
      <c r="BY49" s="184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184"/>
      <c r="EJ49" s="185"/>
      <c r="EM49" s="258"/>
      <c r="EP49" s="259"/>
      <c r="EQ49" s="257"/>
      <c r="ER49" s="257"/>
      <c r="ES49" s="257"/>
      <c r="ET49" s="257"/>
      <c r="EU49" s="257"/>
      <c r="EV49" s="257"/>
      <c r="EW49" s="257"/>
      <c r="EX49" s="257"/>
      <c r="EY49" s="257"/>
      <c r="EZ49" s="257"/>
      <c r="FA49" s="257"/>
      <c r="FB49" s="257"/>
      <c r="FC49" s="257"/>
      <c r="FD49" s="257"/>
      <c r="FE49" s="257"/>
      <c r="FF49" s="257"/>
      <c r="FG49" s="257"/>
      <c r="FH49" s="257"/>
      <c r="FI49" s="257"/>
      <c r="FJ49" s="257"/>
      <c r="FK49" s="257"/>
      <c r="FL49" s="257"/>
      <c r="FM49" s="257"/>
      <c r="FN49" s="257"/>
      <c r="FO49" s="257"/>
      <c r="FP49" s="257"/>
      <c r="FQ49" s="257"/>
      <c r="FR49" s="257"/>
      <c r="FS49" s="257"/>
      <c r="FT49" s="257"/>
      <c r="FU49" s="257"/>
      <c r="FV49" s="257"/>
      <c r="FW49" s="257"/>
      <c r="FX49" s="257"/>
      <c r="FY49" s="257"/>
      <c r="FZ49" s="257"/>
      <c r="GA49" s="257"/>
      <c r="GB49" s="257"/>
      <c r="GC49" s="257"/>
      <c r="GD49" s="257"/>
      <c r="GE49" s="257"/>
      <c r="GF49" s="257"/>
      <c r="GG49" s="257"/>
      <c r="GH49" s="257"/>
      <c r="GI49" s="257"/>
      <c r="GJ49" s="257"/>
      <c r="GK49" s="257"/>
      <c r="GL49" s="257"/>
      <c r="GM49" s="257"/>
      <c r="GN49" s="260"/>
      <c r="HA49" s="259"/>
      <c r="HB49" s="257"/>
      <c r="HC49" s="257"/>
      <c r="HD49" s="257"/>
      <c r="HE49" s="289"/>
      <c r="HF49" s="289"/>
      <c r="HG49" s="289"/>
      <c r="HH49" s="289"/>
      <c r="HI49" s="257"/>
      <c r="HJ49" s="257"/>
      <c r="HK49" s="257"/>
      <c r="HL49" s="257"/>
      <c r="HM49" s="257"/>
      <c r="HN49" s="257"/>
      <c r="HO49" s="257"/>
      <c r="HP49" s="257"/>
      <c r="HQ49" s="257"/>
      <c r="HR49" s="257"/>
      <c r="HS49" s="257"/>
      <c r="HT49" s="257"/>
      <c r="HU49" s="289"/>
      <c r="HV49" s="289"/>
      <c r="HW49" s="289"/>
      <c r="HX49" s="289"/>
      <c r="HY49" s="257"/>
      <c r="HZ49" s="257"/>
      <c r="IA49" s="257"/>
      <c r="IB49" s="257"/>
      <c r="IC49" s="257"/>
      <c r="ID49" s="257"/>
      <c r="IE49" s="257"/>
      <c r="IF49" s="260"/>
      <c r="LC49" s="291"/>
      <c r="LD49" s="289"/>
      <c r="LE49" s="289"/>
      <c r="LF49" s="292"/>
    </row>
    <row customHeight="1" ht="12">
      <c r="C50" s="161"/>
      <c r="D50" s="671" t="s">
        <v>170</v>
      </c>
      <c r="E50" s="541" t="s">
        <v>170</v>
      </c>
      <c r="F50" s="536"/>
      <c r="G50" s="536"/>
      <c r="H50" s="536"/>
      <c r="I50" s="536"/>
      <c r="J50" s="536"/>
      <c r="K50" s="536"/>
      <c r="L50" s="261"/>
      <c r="M50" s="261">
        <v>5</v>
      </c>
      <c r="N50" s="790" t="s">
        <v>1593</v>
      </c>
      <c r="O50" s="791"/>
      <c r="P50" s="791"/>
      <c r="Q50" s="791"/>
      <c r="R50" s="791"/>
      <c r="S50" s="791"/>
      <c r="T50" s="791"/>
      <c r="U50" s="791"/>
      <c r="V50" s="791"/>
      <c r="W50" s="791"/>
      <c r="X50" s="791"/>
      <c r="Y50" s="791"/>
      <c r="Z50" s="791"/>
      <c r="AA50" s="791"/>
      <c r="AB50" s="791"/>
      <c r="AC50" s="791"/>
      <c r="AD50" s="791"/>
      <c r="AE50" s="791"/>
      <c r="AF50" s="791"/>
      <c r="AG50" s="791"/>
      <c r="AH50" s="791"/>
      <c r="AI50" s="791"/>
      <c r="AJ50" s="791"/>
      <c r="AK50" s="791"/>
      <c r="AL50" s="791"/>
      <c r="AM50" s="791"/>
      <c r="AN50" s="791"/>
      <c r="AO50" s="791"/>
      <c r="AP50" s="791"/>
      <c r="AQ50" s="791"/>
      <c r="AR50" s="791"/>
      <c r="AS50" s="791"/>
      <c r="AT50" s="791"/>
      <c r="AU50" s="791"/>
      <c r="AV50" s="791"/>
      <c r="AW50" s="791"/>
      <c r="AX50" s="791"/>
      <c r="AY50" s="791"/>
      <c r="AZ50" s="791"/>
      <c r="BA50" s="791"/>
      <c r="BB50" s="791"/>
      <c r="BC50" s="791"/>
      <c r="BD50" s="791"/>
      <c r="BE50" s="791"/>
      <c r="BF50" s="791"/>
      <c r="BG50" s="791"/>
      <c r="BH50" s="791"/>
      <c r="BI50" s="791"/>
      <c r="BJ50" s="791"/>
      <c r="BK50" s="791"/>
      <c r="BL50" s="791"/>
      <c r="BM50" s="791"/>
      <c r="BN50" s="791"/>
      <c r="BO50" s="791"/>
      <c r="BP50" s="262">
        <f>IF(CS50=0,"",DM50/CS50*1000)</f>
        <v>5.43</v>
      </c>
      <c r="BQ50" s="262">
        <f>IF(CT50=0,"",DO50/CT50*1000)</f>
        <v>5.52</v>
      </c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4">
        <f>SUM(CS52,CS57)</f>
        <v>34909</v>
      </c>
      <c r="CT50" s="264">
        <f>SUM(CT52,CT57)</f>
        <v>30563</v>
      </c>
      <c r="CU50" s="265"/>
      <c r="CV50" s="265"/>
      <c r="CW50" s="264">
        <f>SUM(CW52,CW57)</f>
        <v>34909</v>
      </c>
      <c r="CX50" s="264">
        <f>SUM(CX52,CX57)</f>
        <v>30563</v>
      </c>
      <c r="CY50" s="264">
        <f>SUM(CY52,CY57)</f>
        <v>0</v>
      </c>
      <c r="CZ50" s="264">
        <f>SUM(CZ52,CZ57)</f>
        <v>0</v>
      </c>
      <c r="DA50" s="265"/>
      <c r="DB50" s="265"/>
      <c r="DC50" s="264">
        <f>SUM(DC52,DC57)</f>
        <v>189.55587</v>
      </c>
      <c r="DD50" s="264">
        <f>SUM(DD52,DD57)</f>
        <v>189.55587</v>
      </c>
      <c r="DE50" s="264">
        <f>SUM(DE52,DE57)</f>
        <v>168.70776</v>
      </c>
      <c r="DF50" s="264">
        <f>SUM(DF52,DF57)</f>
        <v>192.69768</v>
      </c>
      <c r="DG50" s="266"/>
      <c r="DH50" s="264">
        <f>SUM(DH52,DH57)</f>
        <v>0</v>
      </c>
      <c r="DI50" s="264">
        <f>SUM(DI52,DI57)</f>
        <v>0</v>
      </c>
      <c r="DJ50" s="264">
        <f>SUM(DJ52,DJ57)</f>
        <v>0</v>
      </c>
      <c r="DK50" s="264">
        <f>SUM(DK52,DK57)</f>
        <v>0</v>
      </c>
      <c r="DL50" s="266"/>
      <c r="DM50" s="264">
        <f>SUM(DC50,DH50)</f>
        <v>189.55587</v>
      </c>
      <c r="DN50" s="264">
        <f>SUM(DD50,DI50)</f>
        <v>189.55587</v>
      </c>
      <c r="DO50" s="264">
        <f>SUM(DE50,DJ50)</f>
        <v>168.70776</v>
      </c>
      <c r="DP50" s="264">
        <f>SUM(DF50,DK50)</f>
        <v>192.69768</v>
      </c>
      <c r="DQ50" s="266"/>
      <c r="DR50" s="267"/>
      <c r="DS50" s="267"/>
      <c r="DT50" s="267"/>
      <c r="DU50" s="264">
        <f>SUM(DU52,DU57)</f>
        <v>0</v>
      </c>
      <c r="DV50" s="264">
        <f>SUM(DV52,DV57)</f>
        <v>0</v>
      </c>
      <c r="DW50" s="267"/>
      <c r="DX50" s="267"/>
      <c r="DY50" s="267"/>
      <c r="DZ50" s="264">
        <f>IF(DD50=0,0,DF50/DD50*100)</f>
        <v>101.657458563536</v>
      </c>
      <c r="EA50" s="264">
        <f>IF(DI50=0,0,DK50/DI50*100)</f>
        <v>0</v>
      </c>
      <c r="EB50" s="264">
        <f>IF(DN50=0,0,DP50/DN50*100)</f>
        <v>101.657458563536</v>
      </c>
      <c r="EC50" s="266"/>
      <c r="ED50" s="266"/>
      <c r="EE50" s="266"/>
      <c r="EF50" s="266"/>
      <c r="EG50" s="266"/>
      <c r="EH50" s="266"/>
      <c r="EI50" s="177"/>
      <c r="EJ50" s="269"/>
      <c r="EM50" s="258"/>
      <c r="EP50" s="270"/>
      <c r="EQ50" s="263"/>
      <c r="ER50" s="263"/>
      <c r="ES50" s="263"/>
      <c r="ET50" s="263"/>
      <c r="EU50" s="263"/>
      <c r="EV50" s="263"/>
      <c r="EW50" s="264">
        <f>SUM(EW52,EW57)</f>
        <v>416900</v>
      </c>
      <c r="EX50" s="264">
        <f>SUM(EX52,EX57)</f>
        <v>435378</v>
      </c>
      <c r="EY50" s="265"/>
      <c r="EZ50" s="265"/>
      <c r="FA50" s="264">
        <f>SUM(FA52,FA57)</f>
        <v>416900</v>
      </c>
      <c r="FB50" s="264">
        <f>SUM(FB52,FB57)</f>
        <v>435378</v>
      </c>
      <c r="FC50" s="264">
        <f>SUM(FC52,FC57)</f>
        <v>0</v>
      </c>
      <c r="FD50" s="264">
        <f>SUM(FD52,FD57)</f>
        <v>0</v>
      </c>
      <c r="FE50" s="265"/>
      <c r="FF50" s="265"/>
      <c r="FG50" s="264">
        <f>SUM(FG52,FG57)</f>
        <v>2263.767</v>
      </c>
      <c r="FH50" s="264">
        <f>SUM(FH52,FH57)</f>
        <v>2263.767</v>
      </c>
      <c r="FI50" s="264">
        <f>SUM(FI52,FI57)</f>
        <v>2403.28656</v>
      </c>
      <c r="FJ50" s="264">
        <f>SUM(FJ52,FJ57)</f>
        <v>2301.288</v>
      </c>
      <c r="FK50" s="266"/>
      <c r="FL50" s="264">
        <f>SUM(FL52,FL57)</f>
        <v>0</v>
      </c>
      <c r="FM50" s="264">
        <f>SUM(FM52,FM57)</f>
        <v>0</v>
      </c>
      <c r="FN50" s="264">
        <f>SUM(FN52,FN57)</f>
        <v>0</v>
      </c>
      <c r="FO50" s="264">
        <f>SUM(FO52,FO57)</f>
        <v>0</v>
      </c>
      <c r="FP50" s="266"/>
      <c r="FQ50" s="264">
        <f>SUM(FG50,FL50)</f>
        <v>2263.767</v>
      </c>
      <c r="FR50" s="264">
        <f>SUM(FH50,FM50)</f>
        <v>2263.767</v>
      </c>
      <c r="FS50" s="264">
        <f>SUM(FI50,FN50)</f>
        <v>2403.28656</v>
      </c>
      <c r="FT50" s="264">
        <f>SUM(FJ50,FO50)</f>
        <v>2301.288</v>
      </c>
      <c r="FU50" s="266"/>
      <c r="FV50" s="267"/>
      <c r="FW50" s="267"/>
      <c r="FX50" s="267"/>
      <c r="FY50" s="264">
        <f>SUM(FY52,FY57)</f>
        <v>0</v>
      </c>
      <c r="FZ50" s="264">
        <f>SUM(FZ52,FZ57)</f>
        <v>0</v>
      </c>
      <c r="GA50" s="267"/>
      <c r="GB50" s="267"/>
      <c r="GC50" s="267"/>
      <c r="GD50" s="264">
        <f>IF(FH50=0,0,FJ50/FH50*100)</f>
        <v>101.657458563536</v>
      </c>
      <c r="GE50" s="264">
        <f>IF(FM50=0,0,FO50/FM50*100)</f>
        <v>0</v>
      </c>
      <c r="GF50" s="264">
        <f>IF(FR50=0,0,FT50/FR50*100)</f>
        <v>101.657458563536</v>
      </c>
      <c r="GG50" s="266"/>
      <c r="GH50" s="266"/>
      <c r="GI50" s="266"/>
      <c r="GJ50" s="266"/>
      <c r="GK50" s="266"/>
      <c r="GL50" s="266"/>
      <c r="GM50" s="265"/>
      <c r="GN50" s="271"/>
      <c r="HA50" s="409"/>
      <c r="HB50" s="410"/>
      <c r="HC50" s="410"/>
      <c r="HD50" s="410"/>
      <c r="HE50" s="411"/>
      <c r="HF50" s="411"/>
      <c r="HG50" s="413">
        <f>SUM(HG52,HG57)</f>
        <v>0</v>
      </c>
      <c r="HH50" s="413">
        <f>SUM(HH52,HH57)</f>
        <v>0</v>
      </c>
      <c r="HI50" s="274">
        <f>SUM(HI52,HI57)</f>
        <v>475</v>
      </c>
      <c r="HJ50" s="274">
        <f>SUM(HJ52,HJ57)</f>
        <v>573</v>
      </c>
      <c r="HK50" s="274">
        <f>SUM(HK52,HK57)</f>
        <v>0</v>
      </c>
      <c r="HL50" s="274">
        <f>SUM(HL52,HL57)</f>
        <v>0</v>
      </c>
      <c r="HM50" s="264">
        <f>SUM(HM52,HM57)</f>
        <v>34909</v>
      </c>
      <c r="HN50" s="264">
        <f>SUM(HN52,HN57)</f>
        <v>30563</v>
      </c>
      <c r="HO50" s="264">
        <f>SUM(HO52,HO57)</f>
        <v>0</v>
      </c>
      <c r="HP50" s="264">
        <f>SUM(HP52,HP57)</f>
        <v>0</v>
      </c>
      <c r="HQ50" s="410"/>
      <c r="HR50" s="410"/>
      <c r="HS50" s="410"/>
      <c r="HT50" s="410"/>
      <c r="HU50" s="411"/>
      <c r="HV50" s="411"/>
      <c r="HW50" s="413">
        <f>SUM(HW52,HW57)</f>
        <v>0</v>
      </c>
      <c r="HX50" s="413">
        <f>SUM(HX52,HX57)</f>
        <v>0</v>
      </c>
      <c r="HY50" s="274">
        <f>SUM(HY52,HY57)</f>
        <v>475</v>
      </c>
      <c r="HZ50" s="274">
        <f>SUM(HZ52,HZ57)</f>
        <v>573</v>
      </c>
      <c r="IA50" s="274">
        <f>SUM(IA52,IA57)</f>
        <v>0</v>
      </c>
      <c r="IB50" s="274">
        <f>SUM(IB52,IB57)</f>
        <v>0</v>
      </c>
      <c r="IC50" s="264">
        <f>SUM(IC52,IC57)</f>
        <v>416900</v>
      </c>
      <c r="ID50" s="264">
        <f>SUM(ID52,ID57)</f>
        <v>435378</v>
      </c>
      <c r="IE50" s="264">
        <f>SUM(IE52,IE57)</f>
        <v>0</v>
      </c>
      <c r="IF50" s="275">
        <f>SUM(IF52,IF57)</f>
        <v>0</v>
      </c>
      <c r="JR50" s="280"/>
      <c r="JS50" s="280"/>
      <c r="JT50" s="280"/>
      <c r="JU50" s="280"/>
      <c r="JV50" s="280"/>
      <c r="JW50" s="280"/>
      <c r="JX50" s="280"/>
      <c r="JY50" s="280"/>
      <c r="LC50" s="406"/>
      <c r="LD50" s="407"/>
      <c r="LE50" s="407"/>
      <c r="LF50" s="408"/>
    </row>
    <row customHeight="1" ht="12" hidden="1">
      <c r="C51" s="161"/>
      <c r="D51" s="672"/>
      <c r="E51" s="281"/>
      <c r="F51" s="545"/>
      <c r="G51" s="545"/>
      <c r="H51" s="545"/>
      <c r="I51" s="545"/>
      <c r="J51" s="545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257"/>
      <c r="BQ51" s="257"/>
      <c r="BR51" s="257"/>
      <c r="BS51" s="257"/>
      <c r="BT51" s="257"/>
      <c r="BU51" s="257"/>
      <c r="BV51" s="257"/>
      <c r="BW51" s="257"/>
      <c r="BX51" s="184"/>
      <c r="BY51" s="184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184"/>
      <c r="EJ51" s="185"/>
      <c r="EM51" s="258"/>
      <c r="EP51" s="259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257"/>
      <c r="FL51" s="257"/>
      <c r="FM51" s="257"/>
      <c r="FN51" s="257"/>
      <c r="FO51" s="257"/>
      <c r="FP51" s="257"/>
      <c r="FQ51" s="257"/>
      <c r="FR51" s="257"/>
      <c r="FS51" s="257"/>
      <c r="FT51" s="257"/>
      <c r="FU51" s="257"/>
      <c r="FV51" s="257"/>
      <c r="FW51" s="257"/>
      <c r="FX51" s="257"/>
      <c r="FY51" s="257"/>
      <c r="FZ51" s="257"/>
      <c r="GA51" s="257"/>
      <c r="GB51" s="257"/>
      <c r="GC51" s="257"/>
      <c r="GD51" s="257"/>
      <c r="GE51" s="257"/>
      <c r="GF51" s="257"/>
      <c r="GG51" s="257"/>
      <c r="GH51" s="257"/>
      <c r="GI51" s="257"/>
      <c r="GJ51" s="257"/>
      <c r="GK51" s="257"/>
      <c r="GL51" s="257"/>
      <c r="GM51" s="257"/>
      <c r="GN51" s="260"/>
      <c r="HA51" s="259"/>
      <c r="HB51" s="257"/>
      <c r="HC51" s="257"/>
      <c r="HD51" s="257"/>
      <c r="HE51" s="282"/>
      <c r="HF51" s="282"/>
      <c r="HG51" s="282"/>
      <c r="HH51" s="282"/>
      <c r="HI51" s="257"/>
      <c r="HJ51" s="257"/>
      <c r="HK51" s="257"/>
      <c r="HL51" s="257"/>
      <c r="HM51" s="257"/>
      <c r="HN51" s="257"/>
      <c r="HO51" s="257"/>
      <c r="HP51" s="257"/>
      <c r="HQ51" s="257"/>
      <c r="HR51" s="257"/>
      <c r="HS51" s="257"/>
      <c r="HT51" s="257"/>
      <c r="HU51" s="282"/>
      <c r="HV51" s="282"/>
      <c r="HW51" s="282"/>
      <c r="HX51" s="282"/>
      <c r="HY51" s="257"/>
      <c r="HZ51" s="257"/>
      <c r="IA51" s="257"/>
      <c r="IB51" s="257"/>
      <c r="IC51" s="257"/>
      <c r="ID51" s="257"/>
      <c r="IE51" s="257"/>
      <c r="IF51" s="260"/>
      <c r="LC51" s="283"/>
      <c r="LD51" s="282"/>
      <c r="LE51" s="282"/>
      <c r="LF51" s="284"/>
    </row>
    <row customHeight="1" ht="12">
      <c r="C52" s="161"/>
      <c r="D52" s="672"/>
      <c r="E52" s="689" t="s">
        <v>1328</v>
      </c>
      <c r="F52" s="536"/>
      <c r="G52" s="536"/>
      <c r="H52" s="536"/>
      <c r="I52" s="536"/>
      <c r="J52" s="536"/>
      <c r="K52" s="536"/>
      <c r="L52" s="261"/>
      <c r="M52" s="261" t="s">
        <v>1329</v>
      </c>
      <c r="N52" s="683" t="s">
        <v>1594</v>
      </c>
      <c r="O52" s="684"/>
      <c r="P52" s="684"/>
      <c r="Q52" s="684"/>
      <c r="R52" s="684"/>
      <c r="S52" s="684"/>
      <c r="T52" s="684"/>
      <c r="U52" s="684"/>
      <c r="V52" s="684"/>
      <c r="W52" s="684"/>
      <c r="X52" s="684"/>
      <c r="Y52" s="684"/>
      <c r="Z52" s="684"/>
      <c r="AA52" s="684"/>
      <c r="AB52" s="684"/>
      <c r="AC52" s="684"/>
      <c r="AD52" s="684"/>
      <c r="AE52" s="684"/>
      <c r="AF52" s="684"/>
      <c r="AG52" s="684"/>
      <c r="AH52" s="684"/>
      <c r="AI52" s="684"/>
      <c r="AJ52" s="684"/>
      <c r="AK52" s="684"/>
      <c r="AL52" s="684"/>
      <c r="AM52" s="684"/>
      <c r="AN52" s="684"/>
      <c r="AO52" s="684"/>
      <c r="AP52" s="684"/>
      <c r="AQ52" s="684"/>
      <c r="AR52" s="684"/>
      <c r="AS52" s="684"/>
      <c r="AT52" s="684"/>
      <c r="AU52" s="684"/>
      <c r="AV52" s="684"/>
      <c r="AW52" s="684"/>
      <c r="AX52" s="684"/>
      <c r="AY52" s="684"/>
      <c r="AZ52" s="684"/>
      <c r="BA52" s="684"/>
      <c r="BB52" s="684"/>
      <c r="BC52" s="684"/>
      <c r="BD52" s="684"/>
      <c r="BE52" s="684"/>
      <c r="BF52" s="684"/>
      <c r="BG52" s="684"/>
      <c r="BH52" s="684"/>
      <c r="BI52" s="684"/>
      <c r="BJ52" s="684"/>
      <c r="BK52" s="684"/>
      <c r="BL52" s="684"/>
      <c r="BM52" s="684"/>
      <c r="BN52" s="684"/>
      <c r="BO52" s="684"/>
      <c r="BP52" s="262">
        <f>IF(CS52=0,"",DM52/CS52*1000)</f>
        <v>5.43</v>
      </c>
      <c r="BQ52" s="262">
        <f>IF(CT52=0,"",DO52/CT52*1000)</f>
        <v>5.52</v>
      </c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4">
        <f>SUM(HM52,HO52)</f>
        <v>34909</v>
      </c>
      <c r="CT52" s="264">
        <f>SUM(HN52,HP52)</f>
        <v>30563</v>
      </c>
      <c r="CU52" s="265"/>
      <c r="CV52" s="265"/>
      <c r="CW52" s="264">
        <f>SUM(CW53:CW55)</f>
        <v>34909</v>
      </c>
      <c r="CX52" s="264">
        <f>SUM(CX53:CX55)</f>
        <v>30563</v>
      </c>
      <c r="CY52" s="264">
        <f>SUM(CY53:CY55)</f>
        <v>0</v>
      </c>
      <c r="CZ52" s="264">
        <f>SUM(CZ53:CZ55)</f>
        <v>0</v>
      </c>
      <c r="DA52" s="265"/>
      <c r="DB52" s="265"/>
      <c r="DC52" s="264">
        <f>SUM(DC53:DC55)</f>
        <v>189.55587</v>
      </c>
      <c r="DD52" s="264">
        <f>SUM(DD53:DD55)</f>
        <v>189.55587</v>
      </c>
      <c r="DE52" s="264">
        <f>SUM(DE53:DE55)</f>
        <v>168.70776</v>
      </c>
      <c r="DF52" s="264">
        <f>SUM(DF53:DF55)</f>
        <v>192.69768</v>
      </c>
      <c r="DG52" s="266"/>
      <c r="DH52" s="264">
        <f>SUM(DH53:DH55)</f>
        <v>0</v>
      </c>
      <c r="DI52" s="264">
        <f>SUM(DI53:DI55)</f>
        <v>0</v>
      </c>
      <c r="DJ52" s="264">
        <f>SUM(DJ53:DJ55)</f>
        <v>0</v>
      </c>
      <c r="DK52" s="264">
        <f>SUM(DK53:DK55)</f>
        <v>0</v>
      </c>
      <c r="DL52" s="266"/>
      <c r="DM52" s="264">
        <f>SUM(DC52,DH52)</f>
        <v>189.55587</v>
      </c>
      <c r="DN52" s="264">
        <f>SUM(DD52,DI52)</f>
        <v>189.55587</v>
      </c>
      <c r="DO52" s="264">
        <f>SUM(DE52,DJ52)</f>
        <v>168.70776</v>
      </c>
      <c r="DP52" s="264">
        <f>SUM(DF52,DK52)</f>
        <v>192.69768</v>
      </c>
      <c r="DQ52" s="266"/>
      <c r="DR52" s="267"/>
      <c r="DS52" s="267"/>
      <c r="DT52" s="267"/>
      <c r="DU52" s="268">
        <f>'СУБС ПИ'!$J$34</f>
        <v>0</v>
      </c>
      <c r="DV52" s="268">
        <f>'СУБС ПИ'!$L$34</f>
        <v>0</v>
      </c>
      <c r="DW52" s="267"/>
      <c r="DX52" s="267"/>
      <c r="DY52" s="267"/>
      <c r="DZ52" s="264">
        <f>IF(DD52=0,0,DF52/DD52*100)</f>
        <v>101.657458563536</v>
      </c>
      <c r="EA52" s="264">
        <f>IF(DI52=0,0,DK52/DI52*100)</f>
        <v>0</v>
      </c>
      <c r="EB52" s="264">
        <f>IF(DN52=0,0,DP52/DN52*100)</f>
        <v>101.657458563536</v>
      </c>
      <c r="EC52" s="266"/>
      <c r="ED52" s="266"/>
      <c r="EE52" s="266"/>
      <c r="EF52" s="266"/>
      <c r="EG52" s="266"/>
      <c r="EH52" s="266"/>
      <c r="EI52" s="177"/>
      <c r="EJ52" s="269"/>
      <c r="EM52" s="258"/>
      <c r="EP52" s="270"/>
      <c r="EQ52" s="263"/>
      <c r="ER52" s="263"/>
      <c r="ES52" s="263"/>
      <c r="ET52" s="263"/>
      <c r="EU52" s="263"/>
      <c r="EV52" s="263"/>
      <c r="EW52" s="264">
        <f>SUM(IC52,IE52)</f>
        <v>416900</v>
      </c>
      <c r="EX52" s="264">
        <f>SUM(ID52,IF52)</f>
        <v>435378</v>
      </c>
      <c r="EY52" s="265"/>
      <c r="EZ52" s="265"/>
      <c r="FA52" s="264">
        <f>SUM(FA53:FA55)</f>
        <v>416900</v>
      </c>
      <c r="FB52" s="264">
        <f>SUM(FB53:FB55)</f>
        <v>435378</v>
      </c>
      <c r="FC52" s="264">
        <f>SUM(FC53:FC55)</f>
        <v>0</v>
      </c>
      <c r="FD52" s="264">
        <f>SUM(FD53:FD55)</f>
        <v>0</v>
      </c>
      <c r="FE52" s="265"/>
      <c r="FF52" s="265"/>
      <c r="FG52" s="264">
        <f>SUM(FG53:FG55)</f>
        <v>2263.767</v>
      </c>
      <c r="FH52" s="264">
        <f>SUM(FH53:FH55)</f>
        <v>2263.767</v>
      </c>
      <c r="FI52" s="264">
        <f>SUM(FI53:FI55)</f>
        <v>2403.28656</v>
      </c>
      <c r="FJ52" s="264">
        <f>SUM(FJ53:FJ55)</f>
        <v>2301.288</v>
      </c>
      <c r="FK52" s="266"/>
      <c r="FL52" s="264">
        <f>SUM(FL53:FL55)</f>
        <v>0</v>
      </c>
      <c r="FM52" s="264">
        <f>SUM(FM53:FM55)</f>
        <v>0</v>
      </c>
      <c r="FN52" s="264">
        <f>SUM(FN53:FN55)</f>
        <v>0</v>
      </c>
      <c r="FO52" s="264">
        <f>SUM(FO53:FO55)</f>
        <v>0</v>
      </c>
      <c r="FP52" s="266"/>
      <c r="FQ52" s="264">
        <f>SUM(FG52,FL52)</f>
        <v>2263.767</v>
      </c>
      <c r="FR52" s="264">
        <f>SUM(FH52,FM52)</f>
        <v>2263.767</v>
      </c>
      <c r="FS52" s="264">
        <f>SUM(FI52,FN52)</f>
        <v>2403.28656</v>
      </c>
      <c r="FT52" s="264">
        <f>SUM(FJ52,FO52)</f>
        <v>2301.288</v>
      </c>
      <c r="FU52" s="266"/>
      <c r="FV52" s="267"/>
      <c r="FW52" s="267"/>
      <c r="FX52" s="267"/>
      <c r="FY52" s="268">
        <f>'СУБС ПИ'!$N$34</f>
        <v>0</v>
      </c>
      <c r="FZ52" s="268">
        <f>'СУБС ПИ'!$P$34</f>
        <v>0</v>
      </c>
      <c r="GA52" s="267"/>
      <c r="GB52" s="267"/>
      <c r="GC52" s="267"/>
      <c r="GD52" s="264">
        <f>IF(FH52=0,0,FJ52/FH52*100)</f>
        <v>101.657458563536</v>
      </c>
      <c r="GE52" s="264">
        <f>IF(FM52=0,0,FO52/FM52*100)</f>
        <v>0</v>
      </c>
      <c r="GF52" s="264">
        <f>IF(FR52=0,0,FT52/FR52*100)</f>
        <v>101.657458563536</v>
      </c>
      <c r="GG52" s="266"/>
      <c r="GH52" s="266"/>
      <c r="GI52" s="266"/>
      <c r="GJ52" s="266"/>
      <c r="GK52" s="266"/>
      <c r="GL52" s="266"/>
      <c r="GM52" s="265"/>
      <c r="GN52" s="271"/>
      <c r="HA52" s="262" t="str">
        <f>IF(SUM(KD53:KD55)=0,"",SUM(KH53:KH55)/SUM(KD53:KD55))</f>
        <v/>
      </c>
      <c r="HB52" s="262" t="str">
        <f>IF(SUM(KE53:KE55)=0,"",SUM(KI53:KI55)/SUM(KE53:KE55))</f>
        <v/>
      </c>
      <c r="HC52" s="262" t="str">
        <f>IF(SUM(KL53:KL55)=0,"",SUM(KP53:KP55)/SUM(KL53:KL55))</f>
        <v/>
      </c>
      <c r="HD52" s="262" t="str">
        <f>IF(SUM(KM53:KM55)=0,"",SUM(KQ53:KQ55)/SUM(KM53:KM55))</f>
        <v/>
      </c>
      <c r="HE52" s="266"/>
      <c r="HF52" s="266"/>
      <c r="HG52" s="272"/>
      <c r="HH52" s="272"/>
      <c r="HI52" s="273">
        <v>475</v>
      </c>
      <c r="HJ52" s="273">
        <v>573</v>
      </c>
      <c r="HK52" s="273"/>
      <c r="HL52" s="273"/>
      <c r="HM52" s="264">
        <f>SUM(HM53:HM55)</f>
        <v>34909</v>
      </c>
      <c r="HN52" s="264">
        <f>SUM(HN53:HN55)</f>
        <v>30563</v>
      </c>
      <c r="HO52" s="264">
        <f>SUM(HO53:HO55)</f>
        <v>0</v>
      </c>
      <c r="HP52" s="264">
        <f>SUM(HP53:HP55)</f>
        <v>0</v>
      </c>
      <c r="HQ52" s="262" t="str">
        <f>IF(SUM(KF53:KF55)=0,"",SUM(KJ53:KJ55)/SUM(KF53:KF55))</f>
        <v/>
      </c>
      <c r="HR52" s="262" t="str">
        <f>IF(SUM(KG53:KG55)=0,"",SUM(KK53:KK55)/SUM(KG53:KG55))</f>
        <v/>
      </c>
      <c r="HS52" s="262" t="str">
        <f>IF(SUM(KN53:KN55)=0,"",SUM(KR53:KR55)/SUM(KN53:KN55))</f>
        <v/>
      </c>
      <c r="HT52" s="262" t="str">
        <f>IF(SUM(KO53:KO55)=0,"",SUM(KS53:KS55)/SUM(KO53:KO55))</f>
        <v/>
      </c>
      <c r="HU52" s="266"/>
      <c r="HV52" s="266"/>
      <c r="HW52" s="264" t="str">
        <f>IF(LEN(HG52)=0,"",HG52)</f>
        <v/>
      </c>
      <c r="HX52" s="264" t="str">
        <f>IF(LEN(HH52)=0,"",HH52)</f>
        <v/>
      </c>
      <c r="HY52" s="274">
        <f>IF(LEN(HI52)=0,"",HI52)</f>
        <v>475</v>
      </c>
      <c r="HZ52" s="274">
        <f>IF(LEN(HJ52)=0,"",HJ52)</f>
        <v>573</v>
      </c>
      <c r="IA52" s="274" t="str">
        <f>IF(LEN(HK52)=0,"",HK52)</f>
        <v/>
      </c>
      <c r="IB52" s="274" t="str">
        <f>IF(LEN(HL52)=0,"",HL52)</f>
        <v/>
      </c>
      <c r="IC52" s="264">
        <f>SUM(IC53:IC55)</f>
        <v>416900</v>
      </c>
      <c r="ID52" s="264">
        <f>SUM(ID53:ID55)</f>
        <v>435378</v>
      </c>
      <c r="IE52" s="264">
        <f>SUM(IE53:IE55)</f>
        <v>0</v>
      </c>
      <c r="IF52" s="275">
        <f>SUM(IF53:IF55)</f>
        <v>0</v>
      </c>
      <c r="JR52" s="276">
        <f>SUM(JR53:JR55)</f>
        <v>0</v>
      </c>
      <c r="JS52" s="276">
        <f>SUM(JS53:JS55)</f>
        <v>0</v>
      </c>
      <c r="JT52" s="276">
        <f>SUM(JT53:JT55)</f>
        <v>0</v>
      </c>
      <c r="JU52" s="276">
        <f>SUM(JU53:JU55)</f>
        <v>0</v>
      </c>
      <c r="JV52" s="276">
        <f>SUM(JV53:JV55)</f>
        <v>0</v>
      </c>
      <c r="JW52" s="276">
        <f>SUM(JW53:JW55)</f>
        <v>0</v>
      </c>
      <c r="JX52" s="276">
        <f>SUM(JX53:JX55)</f>
        <v>0</v>
      </c>
      <c r="JY52" s="276">
        <f>SUM(JY53:JY55)</f>
        <v>0</v>
      </c>
      <c r="LC52" s="406"/>
      <c r="LD52" s="407"/>
      <c r="LE52" s="407"/>
      <c r="LF52" s="408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24">
      <c r="A54" s="614" t="s">
        <v>1150</v>
      </c>
      <c r="B54" s="614" t="s">
        <v>1331</v>
      </c>
      <c r="C54" s="503" t="s">
        <v>1281</v>
      </c>
      <c r="D54" s="418"/>
      <c r="E54" s="418"/>
      <c r="F54" s="244"/>
      <c r="G54" s="793">
        <f>ROW('НМ 2'!$A$15)</f>
        <v>15</v>
      </c>
      <c r="H54" s="793">
        <f>ROW('ТФ 2'!$A$43)</f>
        <v>43</v>
      </c>
      <c r="I54" s="244"/>
      <c r="J54" s="244"/>
      <c r="K54" s="794" t="s">
        <v>34</v>
      </c>
      <c r="L54" s="794"/>
      <c r="M54" s="357" t="str">
        <f>IF('НМ 2'!$M$15="","",'НМ 2'!$M$15)</f>
        <v>2</v>
      </c>
      <c r="N54" s="797" t="str">
        <f>IF('НМ 2'!$N$15="","",'НМ 2'!$N$15)</f>
        <v>Электроснабжение. Расчёт по одноставочным тарифам</v>
      </c>
      <c r="O54" s="358"/>
      <c r="P54" s="358"/>
      <c r="Q54" s="797" t="str">
        <f>IF('НМ 2'!$Q$15="","",'НМ 2'!$Q$15)</f>
        <v>По-умолчанию</v>
      </c>
      <c r="R54" s="358"/>
      <c r="S54" s="358"/>
      <c r="T54" s="795" t="str">
        <f>IF('НМ 2'!$T$15="","",'НМ 2'!$T$15)</f>
        <v>ЧД</v>
      </c>
      <c r="U54" s="795" t="str">
        <f>IF('НМ 2'!$U$15="","",'НМ 2'!$U$15)</f>
        <v>ЖП</v>
      </c>
      <c r="V54" s="358"/>
      <c r="W54" s="358"/>
      <c r="X54" s="796"/>
      <c r="Y54" s="358"/>
      <c r="Z54" s="358"/>
      <c r="AA54" s="358"/>
      <c r="AB54" s="358"/>
      <c r="AC54" s="799" t="s">
        <v>1333</v>
      </c>
      <c r="AD54" s="799" t="str">
        <f>BL54&amp;"::"&amp;AE54</f>
        <v>да::ACTI</v>
      </c>
      <c r="AE54" s="799" t="s">
        <v>1293</v>
      </c>
      <c r="AF54" s="358"/>
      <c r="AG54" s="358"/>
      <c r="AH54" s="358"/>
      <c r="AI54" s="358"/>
      <c r="AJ54" s="358"/>
      <c r="AK54" s="358"/>
      <c r="AL54" s="358"/>
      <c r="AM54" s="358"/>
      <c r="AN54" s="357" t="str">
        <f>IF('ТФ 2'!$N$43="","",'ТФ 2'!$N$43)</f>
        <v>5.1.1</v>
      </c>
      <c r="AO54" s="797" t="str">
        <f>IF('ТФ 2'!$O$43="","",'ТФ 2'!$O$43)</f>
        <v>МП ЗР "Севержилкомсервис"</v>
      </c>
      <c r="AP54" s="359"/>
      <c r="AQ54" s="797" t="str">
        <f>IF('ТФ 2'!$Q$43="","",'ТФ 2'!$Q$43)</f>
        <v>8300010685</v>
      </c>
      <c r="AR54" s="797" t="str">
        <f>IF('ТФ 2'!$R$43="","",'ТФ 2'!$R$43)</f>
        <v>298301001</v>
      </c>
      <c r="AS54" s="797" t="str">
        <f>IF('ТФ 2'!$S$43="","",'ТФ 2'!$S$43)</f>
        <v>ОСН, 22</v>
      </c>
      <c r="AT54" s="797" t="str">
        <f>IF('ТФ 2'!$T$43="","",'ТФ 2'!$T$43)</f>
        <v/>
      </c>
      <c r="AU54" s="797" t="str">
        <f>IF('ТФ 2'!$U$43="","",'ТФ 2'!$U$43)</f>
        <v/>
      </c>
      <c r="AV54" s="797" t="str">
        <f>IF('ТФ 2'!$V$43="","",'ТФ 2'!$V$43)</f>
        <v/>
      </c>
      <c r="AW54" s="797"/>
      <c r="AX54" s="797" t="str">
        <f>IF('ТФ 2'!$X$43="","",'ТФ 2'!$X$43)</f>
        <v>при наличии</v>
      </c>
      <c r="AY54" s="358"/>
      <c r="AZ54" s="792"/>
      <c r="BA54" s="792"/>
      <c r="BB54" s="792"/>
      <c r="BC54" s="797" t="str">
        <f>IF('ТФ 2'!$AC$43="","",'ТФ 2'!$AC$43)</f>
        <v>сельское</v>
      </c>
      <c r="BD54" s="797" t="str">
        <f>IF('ТФ 2'!$AD$43="","",'ТФ 2'!$AD$43)</f>
        <v>электро</v>
      </c>
      <c r="BE54" s="797" t="str">
        <f>IF('ТФ 2'!$AE$43="","",'ТФ 2'!$AE$43)</f>
        <v>в пределах</v>
      </c>
      <c r="BF54" s="792"/>
      <c r="BG54" s="358"/>
      <c r="BH54" s="799"/>
      <c r="BI54" s="358"/>
      <c r="BJ54" s="358"/>
      <c r="BK54" s="358"/>
      <c r="BL54" s="801" t="s">
        <v>34</v>
      </c>
      <c r="BM54" s="802"/>
      <c r="BN54" s="358"/>
      <c r="BO54" s="358"/>
      <c r="BP54" s="332">
        <f>IF('ТФ 2'!$BQ$43="","",'ТФ 2'!$BQ$43)</f>
        <v>5.43</v>
      </c>
      <c r="BQ54" s="332">
        <f>IF('ТФ 2'!$BS$43="","",'ТФ 2'!$BS$43)</f>
        <v>5.52</v>
      </c>
      <c r="BR54" s="332">
        <f>IF('ТФ 2'!$BP$43="","",'ТФ 2'!$BP$43)</f>
        <v>89.09</v>
      </c>
      <c r="BS54" s="332">
        <f>IF('ТФ 2'!$BR$43="","",'ТФ 2'!$BR$43)</f>
        <v>90.57</v>
      </c>
      <c r="BT54" s="358"/>
      <c r="BU54" s="379"/>
      <c r="BV54" s="379"/>
      <c r="BW54" s="358"/>
      <c r="BX54" s="360" t="s">
        <v>40</v>
      </c>
      <c r="BY54" s="360" t="s">
        <v>40</v>
      </c>
      <c r="BZ54" s="361"/>
      <c r="CA54" s="361"/>
      <c r="CB54" s="358"/>
      <c r="CC54" s="358"/>
      <c r="CD54" s="358"/>
      <c r="CE54" s="358"/>
      <c r="CF54" s="358"/>
      <c r="CG54" s="358"/>
      <c r="CH54" s="358"/>
      <c r="CI54" s="358"/>
      <c r="CJ54" s="358"/>
      <c r="CK54" s="358"/>
      <c r="CL54" s="362"/>
      <c r="CM54" s="362"/>
      <c r="CN54" s="358"/>
      <c r="CO54" s="280"/>
      <c r="CP54" s="280"/>
      <c r="CQ54" s="363"/>
      <c r="CR54" s="363"/>
      <c r="CS54" s="364">
        <v>34909</v>
      </c>
      <c r="CT54" s="364">
        <v>30563</v>
      </c>
      <c r="CU54" s="358"/>
      <c r="CV54" s="358"/>
      <c r="CW54" s="365">
        <f>IF($AD54="да::ACTI",IF($U54="ЖП",CS54,0),0)</f>
        <v>34909</v>
      </c>
      <c r="CX54" s="365">
        <f>IF($AD54="да::ACTI",IF($U54="ЖП",CT54,0),0)</f>
        <v>30563</v>
      </c>
      <c r="CY54" s="365">
        <f>IF($AD54="да::ACTI",IF($U54="ЖП",0,CS54),0)</f>
        <v>0</v>
      </c>
      <c r="CZ54" s="365">
        <f>IF($AD54="да::ACTI",IF($U54="ЖП",0,CT54),0)</f>
        <v>0</v>
      </c>
      <c r="DA54" s="358"/>
      <c r="DB54" s="358"/>
      <c r="DC54" s="276">
        <f>CW54*IF(LEN($BP54)=0,0,$BP54)/1000</f>
        <v>189.55587</v>
      </c>
      <c r="DD54" s="276">
        <f>IF(LEN($BQ54)=0,0,DC54)</f>
        <v>189.55587</v>
      </c>
      <c r="DE54" s="276">
        <f>CX54*IF(LEN($BQ54)=0,0,$BQ54)/1000</f>
        <v>168.70776</v>
      </c>
      <c r="DF54" s="276">
        <f>CW54*IF(LEN($BQ54)=0,0,$BQ54)/1000</f>
        <v>192.69768</v>
      </c>
      <c r="DG54" s="280"/>
      <c r="DH54" s="276">
        <f>CY54*IF(LEN($BP54)=0,0,$BP54)/1000</f>
        <v>0</v>
      </c>
      <c r="DI54" s="276">
        <f>IF(LEN($BQ54)=0,0,DH54)</f>
        <v>0</v>
      </c>
      <c r="DJ54" s="276">
        <f>CZ54*IF(LEN($BQ54)=0,0,$BQ54)/1000</f>
        <v>0</v>
      </c>
      <c r="DK54" s="276">
        <f>CY54*IF(LEN($BQ54)=0,0,$BQ54)/1000</f>
        <v>0</v>
      </c>
      <c r="DL54" s="280"/>
      <c r="DM54" s="276">
        <f>SUM(DC54,DH54)</f>
        <v>189.55587</v>
      </c>
      <c r="DN54" s="276">
        <f>SUM(DD54,DI54)</f>
        <v>189.55587</v>
      </c>
      <c r="DO54" s="276">
        <f>SUM(DE54,DJ54)</f>
        <v>168.70776</v>
      </c>
      <c r="DP54" s="276">
        <f>SUM(DF54,DK54)</f>
        <v>192.69768</v>
      </c>
      <c r="DQ54" s="280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7"/>
      <c r="EL54" s="367"/>
      <c r="EM54" s="244"/>
      <c r="EN54" s="367"/>
      <c r="EO54" s="367"/>
      <c r="EP54" s="362"/>
      <c r="EQ54" s="362"/>
      <c r="ER54" s="367"/>
      <c r="ES54" s="280"/>
      <c r="ET54" s="280"/>
      <c r="EU54" s="363"/>
      <c r="EV54" s="363"/>
      <c r="EW54" s="364">
        <v>416900</v>
      </c>
      <c r="EX54" s="364">
        <v>435378</v>
      </c>
      <c r="EY54" s="367"/>
      <c r="EZ54" s="367"/>
      <c r="FA54" s="365">
        <f>IF($AE54="ACTI",IF($U54="ЖП",EW54,0),0)</f>
        <v>416900</v>
      </c>
      <c r="FB54" s="365">
        <f>IF($AE54="ACTI",IF($U54="ЖП",EX54,0),0)</f>
        <v>435378</v>
      </c>
      <c r="FC54" s="365">
        <f>IF($AE54="ACTI",IF($U54="ЖП",0,EW54),0)</f>
        <v>0</v>
      </c>
      <c r="FD54" s="365">
        <f>IF($AE54="ACTI",IF($U54="ЖП",0,EX54),0)</f>
        <v>0</v>
      </c>
      <c r="FE54" s="367"/>
      <c r="FF54" s="367"/>
      <c r="FG54" s="276">
        <f>FA54*IF(LEN($BP54)=0,0,$BP54)/1000</f>
        <v>2263.767</v>
      </c>
      <c r="FH54" s="276">
        <f>IF(LEN($BQ54)=0,0,FG54)</f>
        <v>2263.767</v>
      </c>
      <c r="FI54" s="276">
        <f>FB54*IF(LEN($BQ54)=0,0,$BQ54)/1000</f>
        <v>2403.28656</v>
      </c>
      <c r="FJ54" s="276">
        <f>FA54*IF(LEN($BQ54)=0,0,$BQ54)/1000</f>
        <v>2301.288</v>
      </c>
      <c r="FK54" s="280"/>
      <c r="FL54" s="276">
        <f>FC54*IF(LEN($BP54)=0,0,$BP54)/1000</f>
        <v>0</v>
      </c>
      <c r="FM54" s="276">
        <f>IF(LEN($BQ54)=0,0,FL54)</f>
        <v>0</v>
      </c>
      <c r="FN54" s="276">
        <f>FD54*IF(LEN($BQ54)=0,0,$BQ54)/1000</f>
        <v>0</v>
      </c>
      <c r="FO54" s="276">
        <f>FC54*IF(LEN($BQ54)=0,0,$BQ54)/1000</f>
        <v>0</v>
      </c>
      <c r="FP54" s="280"/>
      <c r="FQ54" s="276">
        <f>SUM(FG54,FL54)</f>
        <v>2263.767</v>
      </c>
      <c r="FR54" s="276">
        <f>SUM(FH54,FM54)</f>
        <v>2263.767</v>
      </c>
      <c r="FS54" s="276">
        <f>SUM(FI54,FN54)</f>
        <v>2403.28656</v>
      </c>
      <c r="FT54" s="276">
        <f>SUM(FJ54,FO54)</f>
        <v>2301.288</v>
      </c>
      <c r="FU54" s="280"/>
      <c r="FV54" s="361"/>
      <c r="FW54" s="361"/>
      <c r="FX54" s="361"/>
      <c r="FY54" s="366"/>
      <c r="FZ54" s="366"/>
      <c r="GA54" s="361"/>
      <c r="GB54" s="361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993"/>
      <c r="GP54" s="993"/>
      <c r="GQ54" s="993"/>
      <c r="GR54" s="993"/>
      <c r="GS54" s="993"/>
      <c r="GT54" s="993"/>
      <c r="GU54" s="993"/>
      <c r="GV54" s="993"/>
      <c r="GW54" s="993"/>
      <c r="GX54" s="993"/>
      <c r="GY54" s="993"/>
      <c r="GZ54" s="92"/>
      <c r="HA54" s="422"/>
      <c r="HB54" s="422"/>
      <c r="HC54" s="422"/>
      <c r="HD54" s="422"/>
      <c r="HE54" s="422"/>
      <c r="HF54" s="422"/>
      <c r="HG54" s="422"/>
      <c r="HH54" s="422"/>
      <c r="HI54" s="422"/>
      <c r="HJ54" s="422"/>
      <c r="HK54" s="422"/>
      <c r="HL54" s="423"/>
      <c r="HM54" s="365">
        <f>CW54</f>
        <v>34909</v>
      </c>
      <c r="HN54" s="365">
        <f>CX54</f>
        <v>30563</v>
      </c>
      <c r="HO54" s="365">
        <f>CY54</f>
        <v>0</v>
      </c>
      <c r="HP54" s="365">
        <f>CZ54</f>
        <v>0</v>
      </c>
      <c r="HQ54" s="424"/>
      <c r="HR54" s="422"/>
      <c r="HS54" s="422"/>
      <c r="HT54" s="422"/>
      <c r="HU54" s="422"/>
      <c r="HV54" s="422"/>
      <c r="HW54" s="422"/>
      <c r="HX54" s="422"/>
      <c r="HY54" s="422"/>
      <c r="HZ54" s="422"/>
      <c r="IA54" s="422"/>
      <c r="IB54" s="422"/>
      <c r="IC54" s="365">
        <f>FA54</f>
        <v>416900</v>
      </c>
      <c r="ID54" s="365">
        <f>FB54</f>
        <v>435378</v>
      </c>
      <c r="IE54" s="365">
        <f>FC54</f>
        <v>0</v>
      </c>
      <c r="IF54" s="365">
        <f>FD54</f>
        <v>0</v>
      </c>
      <c r="IG54" s="92"/>
      <c r="IH54" s="92"/>
      <c r="II54" s="92"/>
      <c r="IJ54" s="92"/>
      <c r="IK54" s="993"/>
      <c r="IL54" s="92"/>
      <c r="IM54" s="92"/>
      <c r="IN54" s="92"/>
      <c r="IO54" s="92"/>
      <c r="IP54" s="92"/>
      <c r="IQ54" s="92"/>
      <c r="IR54" s="92"/>
      <c r="IS54" s="92"/>
      <c r="IT54" s="92"/>
      <c r="IU54" s="92"/>
      <c r="IV54" s="92"/>
      <c r="IW54" s="92"/>
      <c r="IX54" s="92"/>
      <c r="IY54" s="92"/>
      <c r="IZ54" s="92"/>
      <c r="JA54" s="92"/>
      <c r="JB54" s="92"/>
      <c r="JC54" s="92"/>
      <c r="JD54" s="92"/>
      <c r="JE54" s="92"/>
      <c r="JF54" s="92"/>
      <c r="JG54" s="92"/>
      <c r="JH54" s="92"/>
      <c r="JI54" s="92"/>
      <c r="JJ54" s="92"/>
      <c r="JK54" s="92"/>
      <c r="JL54" s="92"/>
      <c r="JM54" s="92"/>
      <c r="JN54" s="92"/>
      <c r="JO54" s="92"/>
      <c r="JP54" s="92"/>
      <c r="JQ54" s="92"/>
      <c r="JR54" s="368"/>
      <c r="JS54" s="368"/>
      <c r="JT54" s="368"/>
      <c r="JU54" s="368"/>
      <c r="JV54" s="368"/>
      <c r="JW54" s="368"/>
      <c r="JX54" s="368"/>
      <c r="JY54" s="368"/>
      <c r="JZ54" s="92"/>
      <c r="KA54" s="92"/>
      <c r="KB54" s="92"/>
      <c r="KC54" s="92"/>
      <c r="KD54" s="368"/>
      <c r="KE54" s="368"/>
      <c r="KF54" s="368"/>
      <c r="KG54" s="368"/>
      <c r="KH54" s="368"/>
      <c r="KI54" s="368"/>
      <c r="KJ54" s="368"/>
      <c r="KK54" s="368"/>
      <c r="KL54" s="368"/>
      <c r="KM54" s="368"/>
      <c r="KN54" s="368"/>
      <c r="KO54" s="368"/>
      <c r="KP54" s="368"/>
      <c r="KQ54" s="368"/>
      <c r="KR54" s="368"/>
      <c r="KS54" s="368"/>
      <c r="KT54" s="422"/>
      <c r="KU54" s="422"/>
      <c r="KV54" s="422"/>
      <c r="KW54" s="422"/>
      <c r="KX54" s="422"/>
      <c r="KY54" s="422"/>
      <c r="KZ54" s="422"/>
      <c r="LA54" s="422"/>
      <c r="LB54" s="422"/>
      <c r="LC54" s="358"/>
      <c r="LD54" s="358"/>
      <c r="LE54" s="358"/>
      <c r="LF54" s="358"/>
      <c r="LG54" s="422"/>
      <c r="LH54" s="422"/>
      <c r="LI54" s="422"/>
      <c r="LJ54" s="422"/>
      <c r="LK54" s="422"/>
      <c r="LL54" s="422"/>
      <c r="LM54" s="422"/>
    </row>
    <row customHeight="1" ht="12">
      <c r="C55" s="161"/>
      <c r="D55" s="672"/>
      <c r="E55" s="690"/>
      <c r="F55" s="536"/>
      <c r="G55" s="536"/>
      <c r="H55" s="536"/>
      <c r="I55" s="536"/>
      <c r="J55" s="536"/>
      <c r="K55" s="184"/>
      <c r="L55" s="184"/>
      <c r="M55" s="184"/>
      <c r="N55" s="189" t="s">
        <v>1595</v>
      </c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4"/>
      <c r="AD55" s="184"/>
      <c r="AE55" s="184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EM55" s="258"/>
      <c r="EP55" s="259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60"/>
      <c r="HA55" s="259"/>
      <c r="HB55" s="257"/>
      <c r="HC55" s="257"/>
      <c r="HD55" s="257"/>
      <c r="HE55" s="257"/>
      <c r="HF55" s="257"/>
      <c r="HG55" s="257"/>
      <c r="HH55" s="257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57"/>
      <c r="HV55" s="257"/>
      <c r="HW55" s="257"/>
      <c r="HX55" s="257"/>
      <c r="HY55" s="257"/>
      <c r="HZ55" s="257"/>
      <c r="IA55" s="257"/>
      <c r="IB55" s="257"/>
      <c r="IC55" s="257"/>
      <c r="ID55" s="257"/>
      <c r="IE55" s="257"/>
      <c r="IF55" s="260"/>
      <c r="LC55" s="259"/>
      <c r="LD55" s="257"/>
      <c r="LE55" s="257"/>
      <c r="LF55" s="260"/>
    </row>
    <row customHeight="1" ht="12" hidden="1">
      <c r="C56" s="161"/>
      <c r="D56" s="672"/>
      <c r="E56" s="281"/>
      <c r="F56" s="545"/>
      <c r="G56" s="545"/>
      <c r="H56" s="545"/>
      <c r="I56" s="545"/>
      <c r="J56" s="545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672"/>
      <c r="E57" s="689" t="s">
        <v>1342</v>
      </c>
      <c r="F57" s="536"/>
      <c r="G57" s="536"/>
      <c r="H57" s="536"/>
      <c r="I57" s="536"/>
      <c r="J57" s="536"/>
      <c r="K57" s="536"/>
      <c r="L57" s="261"/>
      <c r="M57" s="261" t="s">
        <v>1343</v>
      </c>
      <c r="N57" s="686" t="s">
        <v>1596</v>
      </c>
      <c r="O57" s="687"/>
      <c r="P57" s="687"/>
      <c r="Q57" s="687"/>
      <c r="R57" s="687"/>
      <c r="S57" s="687"/>
      <c r="T57" s="687"/>
      <c r="U57" s="687"/>
      <c r="V57" s="687"/>
      <c r="W57" s="687"/>
      <c r="X57" s="687"/>
      <c r="Y57" s="687"/>
      <c r="Z57" s="687"/>
      <c r="AA57" s="687"/>
      <c r="AB57" s="687"/>
      <c r="AC57" s="687"/>
      <c r="AD57" s="687"/>
      <c r="AE57" s="687"/>
      <c r="AF57" s="687"/>
      <c r="AG57" s="687"/>
      <c r="AH57" s="687"/>
      <c r="AI57" s="687"/>
      <c r="AJ57" s="687"/>
      <c r="AK57" s="687"/>
      <c r="AL57" s="687"/>
      <c r="AM57" s="687"/>
      <c r="AN57" s="687"/>
      <c r="AO57" s="687"/>
      <c r="AP57" s="687"/>
      <c r="AQ57" s="687"/>
      <c r="AR57" s="687"/>
      <c r="AS57" s="687"/>
      <c r="AT57" s="687"/>
      <c r="AU57" s="687"/>
      <c r="AV57" s="687"/>
      <c r="AW57" s="687"/>
      <c r="AX57" s="687"/>
      <c r="AY57" s="687"/>
      <c r="AZ57" s="687"/>
      <c r="BA57" s="687"/>
      <c r="BB57" s="687"/>
      <c r="BC57" s="687"/>
      <c r="BD57" s="687"/>
      <c r="BE57" s="687"/>
      <c r="BF57" s="687"/>
      <c r="BG57" s="687"/>
      <c r="BH57" s="687"/>
      <c r="BI57" s="687"/>
      <c r="BJ57" s="687"/>
      <c r="BK57" s="687"/>
      <c r="BL57" s="687"/>
      <c r="BM57" s="687"/>
      <c r="BN57" s="687"/>
      <c r="BO57" s="687"/>
      <c r="BP57" s="262" t="str">
        <f>IF(CS57=0,"",DM57/CS57*1000)</f>
        <v/>
      </c>
      <c r="BQ57" s="262" t="str">
        <f>IF(CT57=0,"",DO57/CT57*1000)</f>
        <v/>
      </c>
      <c r="BR57" s="263"/>
      <c r="BS57" s="263"/>
      <c r="BT57" s="263"/>
      <c r="BU57" s="263"/>
      <c r="BV57" s="263"/>
      <c r="BW57" s="263"/>
      <c r="BX57" s="263"/>
      <c r="BY57" s="263"/>
      <c r="BZ57" s="263"/>
      <c r="CA57" s="263"/>
      <c r="CB57" s="263"/>
      <c r="CC57" s="263"/>
      <c r="CD57" s="263"/>
      <c r="CE57" s="263"/>
      <c r="CF57" s="263"/>
      <c r="CG57" s="263"/>
      <c r="CH57" s="263"/>
      <c r="CI57" s="263"/>
      <c r="CJ57" s="263"/>
      <c r="CK57" s="263"/>
      <c r="CL57" s="263"/>
      <c r="CM57" s="263"/>
      <c r="CN57" s="263"/>
      <c r="CO57" s="263"/>
      <c r="CP57" s="263"/>
      <c r="CQ57" s="263"/>
      <c r="CR57" s="263"/>
      <c r="CS57" s="264">
        <f>SUM(HM57,HO57)</f>
        <v>0</v>
      </c>
      <c r="CT57" s="264">
        <f>SUM(HN57,HP57)</f>
        <v>0</v>
      </c>
      <c r="CU57" s="265"/>
      <c r="CV57" s="265"/>
      <c r="CW57" s="264">
        <f>SUM(CW58:CW59)</f>
        <v>0</v>
      </c>
      <c r="CX57" s="264">
        <f>SUM(CX58:CX59)</f>
        <v>0</v>
      </c>
      <c r="CY57" s="264">
        <f>SUM(CY58:CY59)</f>
        <v>0</v>
      </c>
      <c r="CZ57" s="264">
        <f>SUM(CZ58:CZ59)</f>
        <v>0</v>
      </c>
      <c r="DA57" s="265"/>
      <c r="DB57" s="265"/>
      <c r="DC57" s="264">
        <f>SUM(DC58:DC59)</f>
        <v>0</v>
      </c>
      <c r="DD57" s="264">
        <f>SUM(DD58:DD59)</f>
        <v>0</v>
      </c>
      <c r="DE57" s="264">
        <f>SUM(DE58:DE59)</f>
        <v>0</v>
      </c>
      <c r="DF57" s="264">
        <f>SUM(DF58:DF59)</f>
        <v>0</v>
      </c>
      <c r="DG57" s="266"/>
      <c r="DH57" s="264">
        <f>SUM(DH58:DH59)</f>
        <v>0</v>
      </c>
      <c r="DI57" s="264">
        <f>SUM(DI58:DI59)</f>
        <v>0</v>
      </c>
      <c r="DJ57" s="264">
        <f>SUM(DJ58:DJ59)</f>
        <v>0</v>
      </c>
      <c r="DK57" s="264">
        <f>SUM(DK58:DK59)</f>
        <v>0</v>
      </c>
      <c r="DL57" s="266"/>
      <c r="DM57" s="264">
        <f>SUM(DC57,DH57)</f>
        <v>0</v>
      </c>
      <c r="DN57" s="264">
        <f>SUM(DD57,DI57)</f>
        <v>0</v>
      </c>
      <c r="DO57" s="264">
        <f>SUM(DE57,DJ57)</f>
        <v>0</v>
      </c>
      <c r="DP57" s="264">
        <f>SUM(DF57,DK57)</f>
        <v>0</v>
      </c>
      <c r="DQ57" s="266"/>
      <c r="DR57" s="267"/>
      <c r="DS57" s="267"/>
      <c r="DT57" s="267"/>
      <c r="DU57" s="268">
        <f>'СУБС ПИ'!$J$35</f>
        <v>0</v>
      </c>
      <c r="DV57" s="268">
        <f>'СУБС ПИ'!$L$35</f>
        <v>0</v>
      </c>
      <c r="DW57" s="267"/>
      <c r="DX57" s="267"/>
      <c r="DY57" s="267"/>
      <c r="DZ57" s="264">
        <f>IF(DD57=0,0,DF57/DD57*100)</f>
        <v>0</v>
      </c>
      <c r="EA57" s="264">
        <f>IF(DI57=0,0,DK57/DI57*100)</f>
        <v>0</v>
      </c>
      <c r="EB57" s="264">
        <f>IF(DN57=0,0,DP57/DN57*100)</f>
        <v>0</v>
      </c>
      <c r="EC57" s="266"/>
      <c r="ED57" s="266"/>
      <c r="EE57" s="266"/>
      <c r="EF57" s="266"/>
      <c r="EG57" s="266"/>
      <c r="EH57" s="266"/>
      <c r="EI57" s="177"/>
      <c r="EJ57" s="269"/>
      <c r="EM57" s="258"/>
      <c r="EP57" s="270"/>
      <c r="EQ57" s="263"/>
      <c r="ER57" s="263"/>
      <c r="ES57" s="263"/>
      <c r="ET57" s="263"/>
      <c r="EU57" s="263"/>
      <c r="EV57" s="263"/>
      <c r="EW57" s="264">
        <f>SUM(IC57,IE57)</f>
        <v>0</v>
      </c>
      <c r="EX57" s="264">
        <f>SUM(ID57,IF57)</f>
        <v>0</v>
      </c>
      <c r="EY57" s="265"/>
      <c r="EZ57" s="265"/>
      <c r="FA57" s="264">
        <f>SUM(FA58:FA59)</f>
        <v>0</v>
      </c>
      <c r="FB57" s="264">
        <f>SUM(FB58:FB59)</f>
        <v>0</v>
      </c>
      <c r="FC57" s="264">
        <f>SUM(FC58:FC59)</f>
        <v>0</v>
      </c>
      <c r="FD57" s="264">
        <f>SUM(FD58:FD59)</f>
        <v>0</v>
      </c>
      <c r="FE57" s="265"/>
      <c r="FF57" s="265"/>
      <c r="FG57" s="264">
        <f>SUM(FG58:FG59)</f>
        <v>0</v>
      </c>
      <c r="FH57" s="264">
        <f>SUM(FH58:FH59)</f>
        <v>0</v>
      </c>
      <c r="FI57" s="264">
        <f>SUM(FI58:FI59)</f>
        <v>0</v>
      </c>
      <c r="FJ57" s="264">
        <f>SUM(FJ58:FJ59)</f>
        <v>0</v>
      </c>
      <c r="FK57" s="266"/>
      <c r="FL57" s="264">
        <f>SUM(FL58:FL59)</f>
        <v>0</v>
      </c>
      <c r="FM57" s="264">
        <f>SUM(FM58:FM59)</f>
        <v>0</v>
      </c>
      <c r="FN57" s="264">
        <f>SUM(FN58:FN59)</f>
        <v>0</v>
      </c>
      <c r="FO57" s="264">
        <f>SUM(FO58:FO59)</f>
        <v>0</v>
      </c>
      <c r="FP57" s="266"/>
      <c r="FQ57" s="264">
        <f>SUM(FG57,FL57)</f>
        <v>0</v>
      </c>
      <c r="FR57" s="264">
        <f>SUM(FH57,FM57)</f>
        <v>0</v>
      </c>
      <c r="FS57" s="264">
        <f>SUM(FI57,FN57)</f>
        <v>0</v>
      </c>
      <c r="FT57" s="264">
        <f>SUM(FJ57,FO57)</f>
        <v>0</v>
      </c>
      <c r="FU57" s="266"/>
      <c r="FV57" s="267"/>
      <c r="FW57" s="267"/>
      <c r="FX57" s="267"/>
      <c r="FY57" s="268">
        <f>'СУБС ПИ'!$N$35</f>
        <v>0</v>
      </c>
      <c r="FZ57" s="268">
        <f>'СУБС ПИ'!$P$35</f>
        <v>0</v>
      </c>
      <c r="GA57" s="267"/>
      <c r="GB57" s="267"/>
      <c r="GC57" s="267"/>
      <c r="GD57" s="264">
        <f>IF(FH57=0,0,FJ57/FH57*100)</f>
        <v>0</v>
      </c>
      <c r="GE57" s="264">
        <f>IF(FM57=0,0,FO57/FM57*100)</f>
        <v>0</v>
      </c>
      <c r="GF57" s="264">
        <f>IF(FR57=0,0,FT57/FR57*100)</f>
        <v>0</v>
      </c>
      <c r="GG57" s="266"/>
      <c r="GH57" s="266"/>
      <c r="GI57" s="266"/>
      <c r="GJ57" s="266"/>
      <c r="GK57" s="266"/>
      <c r="GL57" s="266"/>
      <c r="GM57" s="265"/>
      <c r="GN57" s="271"/>
      <c r="HA57" s="409"/>
      <c r="HB57" s="410"/>
      <c r="HC57" s="410"/>
      <c r="HD57" s="410"/>
      <c r="HE57" s="266"/>
      <c r="HF57" s="266"/>
      <c r="HG57" s="272"/>
      <c r="HH57" s="272"/>
      <c r="HI57" s="273"/>
      <c r="HJ57" s="273"/>
      <c r="HK57" s="273"/>
      <c r="HL57" s="273"/>
      <c r="HM57" s="264">
        <f>SUM(HM58:HM59)</f>
        <v>0</v>
      </c>
      <c r="HN57" s="264">
        <f>SUM(HN58:HN59)</f>
        <v>0</v>
      </c>
      <c r="HO57" s="264">
        <f>SUM(HO58:HO59)</f>
        <v>0</v>
      </c>
      <c r="HP57" s="264">
        <f>SUM(HP58:HP59)</f>
        <v>0</v>
      </c>
      <c r="HQ57" s="410"/>
      <c r="HR57" s="410"/>
      <c r="HS57" s="410"/>
      <c r="HT57" s="410"/>
      <c r="HU57" s="266"/>
      <c r="HV57" s="266"/>
      <c r="HW57" s="264" t="str">
        <f>IF(LEN(HG57)=0,"",HG57)</f>
        <v/>
      </c>
      <c r="HX57" s="264" t="str">
        <f>IF(LEN(HH57)=0,"",HH57)</f>
        <v/>
      </c>
      <c r="HY57" s="274" t="str">
        <f>IF(LEN(HI57)=0,"",HI57)</f>
        <v/>
      </c>
      <c r="HZ57" s="274" t="str">
        <f>IF(LEN(HJ57)=0,"",HJ57)</f>
        <v/>
      </c>
      <c r="IA57" s="274" t="str">
        <f>IF(LEN(HK57)=0,"",HK57)</f>
        <v/>
      </c>
      <c r="IB57" s="274" t="str">
        <f>IF(LEN(HL57)=0,"",HL57)</f>
        <v/>
      </c>
      <c r="IC57" s="264">
        <f>SUM(IC58:IC59)</f>
        <v>0</v>
      </c>
      <c r="ID57" s="264">
        <f>SUM(ID58:ID59)</f>
        <v>0</v>
      </c>
      <c r="IE57" s="264">
        <f>SUM(IE58:IE59)</f>
        <v>0</v>
      </c>
      <c r="IF57" s="275">
        <f>SUM(IF58:IF59)</f>
        <v>0</v>
      </c>
      <c r="JR57" s="280"/>
      <c r="JS57" s="280"/>
      <c r="JT57" s="280"/>
      <c r="JU57" s="280"/>
      <c r="JV57" s="280"/>
      <c r="JW57" s="280"/>
      <c r="JX57" s="280"/>
      <c r="JY57" s="280"/>
      <c r="LC57" s="406"/>
      <c r="LD57" s="407"/>
      <c r="LE57" s="407"/>
      <c r="LF57" s="408"/>
    </row>
    <row customHeight="1" ht="12" hidden="1">
      <c r="C58" s="161"/>
      <c r="D58" s="672"/>
      <c r="E58" s="690"/>
      <c r="F58" s="536"/>
      <c r="G58" s="536"/>
      <c r="H58" s="536"/>
      <c r="I58" s="536"/>
      <c r="J58" s="536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D59" s="704"/>
      <c r="E59" s="690"/>
      <c r="F59" s="536"/>
      <c r="G59" s="536"/>
      <c r="H59" s="536"/>
      <c r="I59" s="536"/>
      <c r="J59" s="536"/>
      <c r="K59" s="184"/>
      <c r="L59" s="184"/>
      <c r="M59" s="184"/>
      <c r="N59" s="189" t="s">
        <v>1597</v>
      </c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4"/>
      <c r="AD59" s="184"/>
      <c r="AE59" s="184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EM59" s="258"/>
      <c r="EP59" s="259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257"/>
      <c r="FL59" s="257"/>
      <c r="FM59" s="257"/>
      <c r="FN59" s="257"/>
      <c r="FO59" s="257"/>
      <c r="FP59" s="257"/>
      <c r="FQ59" s="257"/>
      <c r="FR59" s="257"/>
      <c r="FS59" s="257"/>
      <c r="FT59" s="257"/>
      <c r="FU59" s="257"/>
      <c r="FV59" s="257"/>
      <c r="FW59" s="257"/>
      <c r="FX59" s="257"/>
      <c r="FY59" s="257"/>
      <c r="FZ59" s="257"/>
      <c r="GA59" s="257"/>
      <c r="GB59" s="257"/>
      <c r="GC59" s="257"/>
      <c r="GD59" s="257"/>
      <c r="GE59" s="257"/>
      <c r="GF59" s="257"/>
      <c r="GG59" s="257"/>
      <c r="GH59" s="257"/>
      <c r="GI59" s="257"/>
      <c r="GJ59" s="257"/>
      <c r="GK59" s="257"/>
      <c r="GL59" s="257"/>
      <c r="GM59" s="257"/>
      <c r="GN59" s="260"/>
      <c r="HA59" s="259"/>
      <c r="HB59" s="257"/>
      <c r="HC59" s="257"/>
      <c r="HD59" s="257"/>
      <c r="HE59" s="257"/>
      <c r="HF59" s="257"/>
      <c r="HG59" s="257"/>
      <c r="HH59" s="257"/>
      <c r="HI59" s="257"/>
      <c r="HJ59" s="257"/>
      <c r="HK59" s="257"/>
      <c r="HL59" s="257"/>
      <c r="HM59" s="257"/>
      <c r="HN59" s="257"/>
      <c r="HO59" s="257"/>
      <c r="HP59" s="257"/>
      <c r="HQ59" s="257"/>
      <c r="HR59" s="257"/>
      <c r="HS59" s="257"/>
      <c r="HT59" s="257"/>
      <c r="HU59" s="257"/>
      <c r="HV59" s="257"/>
      <c r="HW59" s="257"/>
      <c r="HX59" s="257"/>
      <c r="HY59" s="257"/>
      <c r="HZ59" s="257"/>
      <c r="IA59" s="257"/>
      <c r="IB59" s="257"/>
      <c r="IC59" s="257"/>
      <c r="ID59" s="257"/>
      <c r="IE59" s="257"/>
      <c r="IF59" s="260"/>
      <c r="LC59" s="259"/>
      <c r="LD59" s="257"/>
      <c r="LE59" s="257"/>
      <c r="LF59" s="260"/>
    </row>
    <row customHeight="1" ht="12" hidden="1">
      <c r="C60" s="161"/>
      <c r="E60" s="158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F61" s="545"/>
      <c r="G61" s="545"/>
      <c r="H61" s="545"/>
      <c r="I61" s="545"/>
      <c r="J61" s="545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255"/>
      <c r="BQ61" s="255"/>
      <c r="BR61" s="255"/>
      <c r="BS61" s="255"/>
      <c r="BT61" s="255"/>
      <c r="BU61" s="255"/>
      <c r="BV61" s="255"/>
      <c r="BW61" s="255"/>
      <c r="BX61" s="193"/>
      <c r="BY61" s="193"/>
      <c r="BZ61" s="277"/>
      <c r="CA61" s="277"/>
      <c r="CB61" s="255"/>
      <c r="CC61" s="255"/>
      <c r="CD61" s="255"/>
      <c r="CE61" s="255"/>
      <c r="CF61" s="255"/>
      <c r="CG61" s="255"/>
      <c r="CH61" s="255"/>
      <c r="CI61" s="255"/>
      <c r="CJ61" s="255"/>
      <c r="CK61" s="255"/>
      <c r="CL61" s="255"/>
      <c r="CM61" s="255"/>
      <c r="CN61" s="25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5"/>
      <c r="DK61" s="255"/>
      <c r="DL61" s="255"/>
      <c r="DM61" s="255"/>
      <c r="DN61" s="255"/>
      <c r="DO61" s="255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55"/>
      <c r="EA61" s="255"/>
      <c r="EB61" s="255"/>
      <c r="EC61" s="255"/>
      <c r="ED61" s="255"/>
      <c r="EE61" s="255"/>
      <c r="EF61" s="255"/>
      <c r="EG61" s="255"/>
      <c r="EH61" s="255"/>
      <c r="EI61" s="194"/>
      <c r="EJ61" s="278"/>
      <c r="EM61" s="258"/>
      <c r="EP61" s="279"/>
      <c r="EQ61" s="255"/>
      <c r="ER61" s="255"/>
      <c r="ES61" s="255"/>
      <c r="ET61" s="255"/>
      <c r="EU61" s="255"/>
      <c r="EV61" s="255"/>
      <c r="EW61" s="255"/>
      <c r="EX61" s="255"/>
      <c r="EY61" s="255"/>
      <c r="EZ61" s="255"/>
      <c r="FA61" s="255"/>
      <c r="FB61" s="255"/>
      <c r="FC61" s="255"/>
      <c r="FD61" s="255"/>
      <c r="FE61" s="255"/>
      <c r="FF61" s="255"/>
      <c r="FG61" s="255"/>
      <c r="FH61" s="255"/>
      <c r="FI61" s="255"/>
      <c r="FJ61" s="255"/>
      <c r="FK61" s="255"/>
      <c r="FL61" s="255"/>
      <c r="FM61" s="255"/>
      <c r="FN61" s="255"/>
      <c r="FO61" s="255"/>
      <c r="FP61" s="255"/>
      <c r="FQ61" s="255"/>
      <c r="FR61" s="255"/>
      <c r="FS61" s="255"/>
      <c r="FT61" s="255"/>
      <c r="FU61" s="255"/>
      <c r="FV61" s="255"/>
      <c r="FW61" s="255"/>
      <c r="FX61" s="255"/>
      <c r="FY61" s="255"/>
      <c r="FZ61" s="255"/>
      <c r="GA61" s="255"/>
      <c r="GB61" s="255"/>
      <c r="GC61" s="255"/>
      <c r="GD61" s="255"/>
      <c r="GE61" s="255"/>
      <c r="GF61" s="255"/>
      <c r="GG61" s="255"/>
      <c r="GH61" s="255"/>
      <c r="GI61" s="255"/>
      <c r="GJ61" s="255"/>
      <c r="GK61" s="255"/>
      <c r="GL61" s="255"/>
      <c r="GM61" s="255"/>
      <c r="GN61" s="256"/>
      <c r="HA61" s="279"/>
      <c r="HB61" s="255"/>
      <c r="HC61" s="255"/>
      <c r="HD61" s="255"/>
      <c r="HE61" s="255"/>
      <c r="HF61" s="255"/>
      <c r="HG61" s="255"/>
      <c r="HH61" s="255"/>
      <c r="HI61" s="255"/>
      <c r="HJ61" s="255"/>
      <c r="HK61" s="255"/>
      <c r="HL61" s="255"/>
      <c r="HM61" s="255"/>
      <c r="HN61" s="255"/>
      <c r="HO61" s="255"/>
      <c r="HP61" s="255"/>
      <c r="HQ61" s="255"/>
      <c r="HR61" s="255"/>
      <c r="HS61" s="255"/>
      <c r="HT61" s="255"/>
      <c r="HU61" s="255"/>
      <c r="HV61" s="255"/>
      <c r="HW61" s="255"/>
      <c r="HX61" s="255"/>
      <c r="HY61" s="255"/>
      <c r="HZ61" s="255"/>
      <c r="IA61" s="255"/>
      <c r="IB61" s="255"/>
      <c r="IC61" s="255"/>
      <c r="ID61" s="255"/>
      <c r="IE61" s="255"/>
      <c r="IF61" s="256"/>
      <c r="LC61" s="279"/>
      <c r="LD61" s="255"/>
      <c r="LE61" s="255"/>
      <c r="LF61" s="256"/>
    </row>
    <row customHeight="1" ht="12" hidden="1">
      <c r="C62" s="132"/>
      <c r="D62" s="222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1" t="s">
        <v>176</v>
      </c>
      <c r="E63" s="541" t="s">
        <v>176</v>
      </c>
      <c r="F63" s="536"/>
      <c r="G63" s="536"/>
      <c r="H63" s="536"/>
      <c r="I63" s="536"/>
      <c r="J63" s="536"/>
      <c r="K63" s="536"/>
      <c r="L63" s="261"/>
      <c r="M63" s="261">
        <v>6</v>
      </c>
      <c r="N63" s="790" t="s">
        <v>1598</v>
      </c>
      <c r="O63" s="791"/>
      <c r="P63" s="791"/>
      <c r="Q63" s="791"/>
      <c r="R63" s="791"/>
      <c r="S63" s="791"/>
      <c r="T63" s="791"/>
      <c r="U63" s="791"/>
      <c r="V63" s="791"/>
      <c r="W63" s="791"/>
      <c r="X63" s="791"/>
      <c r="Y63" s="791"/>
      <c r="Z63" s="791"/>
      <c r="AA63" s="791"/>
      <c r="AB63" s="791"/>
      <c r="AC63" s="791"/>
      <c r="AD63" s="791"/>
      <c r="AE63" s="791"/>
      <c r="AF63" s="791"/>
      <c r="AG63" s="791"/>
      <c r="AH63" s="791"/>
      <c r="AI63" s="791"/>
      <c r="AJ63" s="791"/>
      <c r="AK63" s="791"/>
      <c r="AL63" s="791"/>
      <c r="AM63" s="791"/>
      <c r="AN63" s="791"/>
      <c r="AO63" s="791"/>
      <c r="AP63" s="791"/>
      <c r="AQ63" s="791"/>
      <c r="AR63" s="791"/>
      <c r="AS63" s="791"/>
      <c r="AT63" s="791"/>
      <c r="AU63" s="791"/>
      <c r="AV63" s="791"/>
      <c r="AW63" s="791"/>
      <c r="AX63" s="791"/>
      <c r="AY63" s="791"/>
      <c r="AZ63" s="791"/>
      <c r="BA63" s="791"/>
      <c r="BB63" s="791"/>
      <c r="BC63" s="791"/>
      <c r="BD63" s="791"/>
      <c r="BE63" s="791"/>
      <c r="BF63" s="791"/>
      <c r="BG63" s="791"/>
      <c r="BH63" s="791"/>
      <c r="BI63" s="791"/>
      <c r="BJ63" s="791"/>
      <c r="BK63" s="791"/>
      <c r="BL63" s="791"/>
      <c r="BM63" s="791"/>
      <c r="BN63" s="791"/>
      <c r="BO63" s="791"/>
      <c r="BP63" s="285"/>
      <c r="BQ63" s="285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4">
        <f>SUM(DC65,DC69)</f>
        <v>0</v>
      </c>
      <c r="DD63" s="264">
        <f>SUM(DD65,DD69)</f>
        <v>0</v>
      </c>
      <c r="DE63" s="264">
        <f>SUM(DE65,DE69)</f>
        <v>0</v>
      </c>
      <c r="DF63" s="264">
        <f>SUM(DF65,DF69)</f>
        <v>0</v>
      </c>
      <c r="DG63" s="266"/>
      <c r="DH63" s="264">
        <f>SUM(DH65,DH69)</f>
        <v>0</v>
      </c>
      <c r="DI63" s="264">
        <f>SUM(DI65,DI69)</f>
        <v>0</v>
      </c>
      <c r="DJ63" s="264">
        <f>SUM(DJ65,DJ69)</f>
        <v>0</v>
      </c>
      <c r="DK63" s="264">
        <f>SUM(DK65,DK69)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4">
        <f>SUM(DU65,DU69)</f>
        <v>0</v>
      </c>
      <c r="DV63" s="264">
        <f>SUM(DV65,DV69)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4">
        <f>SUM(FG65,FG69)</f>
        <v>0</v>
      </c>
      <c r="FH63" s="264">
        <f>SUM(FH65,FH69)</f>
        <v>0</v>
      </c>
      <c r="FI63" s="264">
        <f>SUM(FI65,FI69)</f>
        <v>0</v>
      </c>
      <c r="FJ63" s="264">
        <f>SUM(FJ65,FJ69)</f>
        <v>0</v>
      </c>
      <c r="FK63" s="266"/>
      <c r="FL63" s="264">
        <f>SUM(FL65,FL69)</f>
        <v>0</v>
      </c>
      <c r="FM63" s="264">
        <f>SUM(FM65,FM69)</f>
        <v>0</v>
      </c>
      <c r="FN63" s="264">
        <f>SUM(FN65,FN69)</f>
        <v>0</v>
      </c>
      <c r="FO63" s="264">
        <f>SUM(FO65,FO69)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4">
        <f>SUM(FY65,FY69)</f>
        <v>0</v>
      </c>
      <c r="FZ63" s="264">
        <f>SUM(FZ65,FZ69)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409"/>
      <c r="HB63" s="410"/>
      <c r="HC63" s="410"/>
      <c r="HD63" s="410"/>
      <c r="HE63" s="264">
        <f>SUM(HE65,HE69)</f>
        <v>0</v>
      </c>
      <c r="HF63" s="264">
        <f>SUM(HF65,HF69)</f>
        <v>0</v>
      </c>
      <c r="HG63" s="264">
        <f>SUM(HG65,HG69)</f>
        <v>0</v>
      </c>
      <c r="HH63" s="264">
        <f>SUM(HH65,HH69)</f>
        <v>0</v>
      </c>
      <c r="HI63" s="274">
        <f>SUM(HI65,HI69)</f>
        <v>0</v>
      </c>
      <c r="HJ63" s="274">
        <f>SUM(HJ65,HJ69)</f>
        <v>0</v>
      </c>
      <c r="HK63" s="274">
        <f>SUM(HK65,HK69)</f>
        <v>0</v>
      </c>
      <c r="HL63" s="274">
        <f>SUM(HL65,HL69)</f>
        <v>0</v>
      </c>
      <c r="HM63" s="265"/>
      <c r="HN63" s="265"/>
      <c r="HO63" s="265"/>
      <c r="HP63" s="265"/>
      <c r="HQ63" s="410"/>
      <c r="HR63" s="410"/>
      <c r="HS63" s="410"/>
      <c r="HT63" s="410"/>
      <c r="HU63" s="264">
        <f>SUM(HU65,HU69)</f>
        <v>0</v>
      </c>
      <c r="HV63" s="264">
        <f>SUM(HV65,HV69)</f>
        <v>0</v>
      </c>
      <c r="HW63" s="264">
        <f>SUM(HW65,HW69)</f>
        <v>0</v>
      </c>
      <c r="HX63" s="264">
        <f>SUM(HX65,HX69)</f>
        <v>0</v>
      </c>
      <c r="HY63" s="274">
        <f>SUM(HY65,HY69)</f>
        <v>0</v>
      </c>
      <c r="HZ63" s="274">
        <f>SUM(HZ65,HZ69)</f>
        <v>0</v>
      </c>
      <c r="IA63" s="274">
        <f>SUM(IA65,IA69)</f>
        <v>0</v>
      </c>
      <c r="IB63" s="274">
        <f>SUM(IB65,IB69)</f>
        <v>0</v>
      </c>
      <c r="IC63" s="265"/>
      <c r="ID63" s="265"/>
      <c r="IE63" s="265"/>
      <c r="IF63" s="293"/>
      <c r="JR63" s="280"/>
      <c r="JS63" s="280"/>
      <c r="JT63" s="280"/>
      <c r="JU63" s="280"/>
      <c r="JV63" s="280"/>
      <c r="JW63" s="280"/>
      <c r="JX63" s="280"/>
      <c r="JY63" s="280"/>
      <c r="LC63" s="406"/>
      <c r="LD63" s="407"/>
      <c r="LE63" s="407"/>
      <c r="LF63" s="408"/>
    </row>
    <row customHeight="1" ht="12" hidden="1">
      <c r="C64" s="161"/>
      <c r="D64" s="672"/>
      <c r="E64" s="281"/>
      <c r="F64" s="545"/>
      <c r="G64" s="545"/>
      <c r="H64" s="545"/>
      <c r="I64" s="545"/>
      <c r="J64" s="545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89" t="s">
        <v>1346</v>
      </c>
      <c r="F65" s="536"/>
      <c r="G65" s="536"/>
      <c r="H65" s="536"/>
      <c r="I65" s="536"/>
      <c r="J65" s="536"/>
      <c r="K65" s="536"/>
      <c r="L65" s="261"/>
      <c r="M65" s="261" t="s">
        <v>1347</v>
      </c>
      <c r="N65" s="712" t="s">
        <v>1599</v>
      </c>
      <c r="O65" s="713"/>
      <c r="P65" s="713"/>
      <c r="Q65" s="713"/>
      <c r="R65" s="713"/>
      <c r="S65" s="713"/>
      <c r="T65" s="713"/>
      <c r="U65" s="713"/>
      <c r="V65" s="713"/>
      <c r="W65" s="713"/>
      <c r="X65" s="713"/>
      <c r="Y65" s="713"/>
      <c r="Z65" s="713"/>
      <c r="AA65" s="713"/>
      <c r="AB65" s="713"/>
      <c r="AC65" s="713"/>
      <c r="AD65" s="713"/>
      <c r="AE65" s="713"/>
      <c r="AF65" s="713"/>
      <c r="AG65" s="713"/>
      <c r="AH65" s="713"/>
      <c r="AI65" s="713"/>
      <c r="AJ65" s="713"/>
      <c r="AK65" s="713"/>
      <c r="AL65" s="713"/>
      <c r="AM65" s="713"/>
      <c r="AN65" s="713"/>
      <c r="AO65" s="713"/>
      <c r="AP65" s="713"/>
      <c r="AQ65" s="713"/>
      <c r="AR65" s="713"/>
      <c r="AS65" s="713"/>
      <c r="AT65" s="713"/>
      <c r="AU65" s="713"/>
      <c r="AV65" s="713"/>
      <c r="AW65" s="713"/>
      <c r="AX65" s="713"/>
      <c r="AY65" s="713"/>
      <c r="AZ65" s="713"/>
      <c r="BA65" s="713"/>
      <c r="BB65" s="713"/>
      <c r="BC65" s="713"/>
      <c r="BD65" s="713"/>
      <c r="BE65" s="713"/>
      <c r="BF65" s="713"/>
      <c r="BG65" s="713"/>
      <c r="BH65" s="713"/>
      <c r="BI65" s="713"/>
      <c r="BJ65" s="713"/>
      <c r="BK65" s="713"/>
      <c r="BL65" s="713"/>
      <c r="BM65" s="713"/>
      <c r="BN65" s="713"/>
      <c r="BO65" s="713"/>
      <c r="BP65" s="262" t="str">
        <f>IF(CS65=0,"",DM65/CS65*1000)</f>
        <v/>
      </c>
      <c r="BQ65" s="262" t="str">
        <f>IF(CT65=0,"",DO65/CT65*1000)</f>
        <v/>
      </c>
      <c r="BR65" s="263"/>
      <c r="BS65" s="263"/>
      <c r="BT65" s="263"/>
      <c r="BU65" s="263"/>
      <c r="BV65" s="263"/>
      <c r="BW65" s="263"/>
      <c r="BX65" s="263"/>
      <c r="BY65" s="263"/>
      <c r="BZ65" s="263"/>
      <c r="CA65" s="263"/>
      <c r="CB65" s="263"/>
      <c r="CC65" s="263"/>
      <c r="CD65" s="263"/>
      <c r="CE65" s="263"/>
      <c r="CF65" s="263"/>
      <c r="CG65" s="263"/>
      <c r="CH65" s="263"/>
      <c r="CI65" s="263"/>
      <c r="CJ65" s="263"/>
      <c r="CK65" s="263"/>
      <c r="CL65" s="263"/>
      <c r="CM65" s="263"/>
      <c r="CN65" s="263"/>
      <c r="CO65" s="263"/>
      <c r="CP65" s="263"/>
      <c r="CQ65" s="263"/>
      <c r="CR65" s="263"/>
      <c r="CS65" s="264">
        <f>SUM(HM65,HO65)</f>
        <v>0</v>
      </c>
      <c r="CT65" s="264">
        <f>SUM(HN65,HP65)</f>
        <v>0</v>
      </c>
      <c r="CU65" s="265"/>
      <c r="CV65" s="265"/>
      <c r="CW65" s="264">
        <f>SUM(CW66:CW67)</f>
        <v>0</v>
      </c>
      <c r="CX65" s="264">
        <f>SUM(CX66:CX67)</f>
        <v>0</v>
      </c>
      <c r="CY65" s="264">
        <f>SUM(CY66:CY67)</f>
        <v>0</v>
      </c>
      <c r="CZ65" s="264">
        <f>SUM(CZ66:CZ67)</f>
        <v>0</v>
      </c>
      <c r="DA65" s="265"/>
      <c r="DB65" s="265"/>
      <c r="DC65" s="264">
        <f>SUM(DC66:DC67)</f>
        <v>0</v>
      </c>
      <c r="DD65" s="264">
        <f>SUM(DD66:DD67)</f>
        <v>0</v>
      </c>
      <c r="DE65" s="264">
        <f>SUM(DE66:DE67)</f>
        <v>0</v>
      </c>
      <c r="DF65" s="264">
        <f>SUM(DF66:DF67)</f>
        <v>0</v>
      </c>
      <c r="DG65" s="266"/>
      <c r="DH65" s="264">
        <f>SUM(DH66:DH67)</f>
        <v>0</v>
      </c>
      <c r="DI65" s="264">
        <f>SUM(DI66:DI67)</f>
        <v>0</v>
      </c>
      <c r="DJ65" s="264">
        <f>SUM(DJ66:DJ67)</f>
        <v>0</v>
      </c>
      <c r="DK65" s="264">
        <f>SUM(DK66:DK67)</f>
        <v>0</v>
      </c>
      <c r="DL65" s="266"/>
      <c r="DM65" s="264">
        <f>SUM(DC65,DH65)</f>
        <v>0</v>
      </c>
      <c r="DN65" s="264">
        <f>SUM(DD65,DI65)</f>
        <v>0</v>
      </c>
      <c r="DO65" s="264">
        <f>SUM(DE65,DJ65)</f>
        <v>0</v>
      </c>
      <c r="DP65" s="264">
        <f>SUM(DF65,DK65)</f>
        <v>0</v>
      </c>
      <c r="DQ65" s="266"/>
      <c r="DR65" s="267"/>
      <c r="DS65" s="267"/>
      <c r="DT65" s="267"/>
      <c r="DU65" s="268">
        <f>'СУБС ПИ'!$J$36</f>
        <v>0</v>
      </c>
      <c r="DV65" s="268">
        <f>'СУБС ПИ'!$L$36</f>
        <v>0</v>
      </c>
      <c r="DW65" s="267"/>
      <c r="DX65" s="267"/>
      <c r="DY65" s="267"/>
      <c r="DZ65" s="264">
        <f>IF(DD65=0,0,DF65/DD65*100)</f>
        <v>0</v>
      </c>
      <c r="EA65" s="264">
        <f>IF(DI65=0,0,DK65/DI65*100)</f>
        <v>0</v>
      </c>
      <c r="EB65" s="264">
        <f>IF(DN65=0,0,DP65/DN65*100)</f>
        <v>0</v>
      </c>
      <c r="EC65" s="266"/>
      <c r="ED65" s="266"/>
      <c r="EE65" s="266"/>
      <c r="EF65" s="266"/>
      <c r="EG65" s="266"/>
      <c r="EH65" s="266"/>
      <c r="EI65" s="177"/>
      <c r="EJ65" s="269"/>
      <c r="EM65" s="258"/>
      <c r="EP65" s="270"/>
      <c r="EQ65" s="263"/>
      <c r="ER65" s="263"/>
      <c r="ES65" s="263"/>
      <c r="ET65" s="263"/>
      <c r="EU65" s="263"/>
      <c r="EV65" s="263"/>
      <c r="EW65" s="264">
        <f>SUM(IC65,IE65)</f>
        <v>0</v>
      </c>
      <c r="EX65" s="264">
        <f>SUM(ID65,IF65)</f>
        <v>0</v>
      </c>
      <c r="EY65" s="265"/>
      <c r="EZ65" s="265"/>
      <c r="FA65" s="264">
        <f>SUM(FA66:FA67)</f>
        <v>0</v>
      </c>
      <c r="FB65" s="264">
        <f>SUM(FB66:FB67)</f>
        <v>0</v>
      </c>
      <c r="FC65" s="264">
        <f>SUM(FC66:FC67)</f>
        <v>0</v>
      </c>
      <c r="FD65" s="264">
        <f>SUM(FD66:FD67)</f>
        <v>0</v>
      </c>
      <c r="FE65" s="265"/>
      <c r="FF65" s="265"/>
      <c r="FG65" s="264">
        <f>SUM(FG66:FG67)</f>
        <v>0</v>
      </c>
      <c r="FH65" s="264">
        <f>SUM(FH66:FH67)</f>
        <v>0</v>
      </c>
      <c r="FI65" s="264">
        <f>SUM(FI66:FI67)</f>
        <v>0</v>
      </c>
      <c r="FJ65" s="264">
        <f>SUM(FJ66:FJ67)</f>
        <v>0</v>
      </c>
      <c r="FK65" s="266"/>
      <c r="FL65" s="264">
        <f>SUM(FL66:FL67)</f>
        <v>0</v>
      </c>
      <c r="FM65" s="264">
        <f>SUM(FM66:FM67)</f>
        <v>0</v>
      </c>
      <c r="FN65" s="264">
        <f>SUM(FN66:FN67)</f>
        <v>0</v>
      </c>
      <c r="FO65" s="264">
        <f>SUM(FO66:FO67)</f>
        <v>0</v>
      </c>
      <c r="FP65" s="266"/>
      <c r="FQ65" s="264">
        <f>SUM(FG65,FL65)</f>
        <v>0</v>
      </c>
      <c r="FR65" s="264">
        <f>SUM(FH65,FM65)</f>
        <v>0</v>
      </c>
      <c r="FS65" s="264">
        <f>SUM(FI65,FN65)</f>
        <v>0</v>
      </c>
      <c r="FT65" s="264">
        <f>SUM(FJ65,FO65)</f>
        <v>0</v>
      </c>
      <c r="FU65" s="266"/>
      <c r="FV65" s="267"/>
      <c r="FW65" s="267"/>
      <c r="FX65" s="267"/>
      <c r="FY65" s="268">
        <f>'СУБС ПИ'!$N$36</f>
        <v>0</v>
      </c>
      <c r="FZ65" s="268">
        <f>'СУБС ПИ'!$P$36</f>
        <v>0</v>
      </c>
      <c r="GA65" s="267"/>
      <c r="GB65" s="267"/>
      <c r="GC65" s="267"/>
      <c r="GD65" s="264">
        <f>IF(FH65=0,0,FJ65/FH65*100)</f>
        <v>0</v>
      </c>
      <c r="GE65" s="264">
        <f>IF(FM65=0,0,FO65/FM65*100)</f>
        <v>0</v>
      </c>
      <c r="GF65" s="264">
        <f>IF(FR65=0,0,FT65/FR65*100)</f>
        <v>0</v>
      </c>
      <c r="GG65" s="266"/>
      <c r="GH65" s="266"/>
      <c r="GI65" s="266"/>
      <c r="GJ65" s="266"/>
      <c r="GK65" s="266"/>
      <c r="GL65" s="266"/>
      <c r="GM65" s="265"/>
      <c r="GN65" s="271"/>
      <c r="HA65" s="262" t="str">
        <f>IF(SUM(KD66:KD67)=0,"",SUM(KH66:KH67)/SUM(KD66:KD67))</f>
        <v/>
      </c>
      <c r="HB65" s="262" t="str">
        <f>IF(SUM(KE66:KE67)=0,"",SUM(KI66:KI67)/SUM(KE66:KE67))</f>
        <v/>
      </c>
      <c r="HC65" s="262" t="str">
        <f>IF(SUM(KL66:KL67)=0,"",SUM(KP66:KP67)/SUM(KL66:KL67))</f>
        <v/>
      </c>
      <c r="HD65" s="262" t="str">
        <f>IF(SUM(KM66:KM67)=0,"",SUM(KQ66:KQ67)/SUM(KM66:KM67))</f>
        <v/>
      </c>
      <c r="HE65" s="272"/>
      <c r="HF65" s="272"/>
      <c r="HG65" s="272"/>
      <c r="HH65" s="272"/>
      <c r="HI65" s="273"/>
      <c r="HJ65" s="273"/>
      <c r="HK65" s="273"/>
      <c r="HL65" s="273"/>
      <c r="HM65" s="264">
        <f>SUM(HM66:HM67)</f>
        <v>0</v>
      </c>
      <c r="HN65" s="264">
        <f>SUM(HN66:HN67)</f>
        <v>0</v>
      </c>
      <c r="HO65" s="264">
        <f>SUM(HO66:HO67)</f>
        <v>0</v>
      </c>
      <c r="HP65" s="264">
        <f>SUM(HP66:HP67)</f>
        <v>0</v>
      </c>
      <c r="HQ65" s="262" t="str">
        <f>IF(SUM(KF66:KF67)=0,"",SUM(KJ66:KJ67)/SUM(KF66:KF67))</f>
        <v/>
      </c>
      <c r="HR65" s="262" t="str">
        <f>IF(SUM(KG66:KG67)=0,"",SUM(KK66:KK67)/SUM(KG66:KG67))</f>
        <v/>
      </c>
      <c r="HS65" s="262" t="str">
        <f>IF(SUM(KN66:KN67)=0,"",SUM(KR66:KR67)/SUM(KN66:KN67))</f>
        <v/>
      </c>
      <c r="HT65" s="262" t="str">
        <f>IF(SUM(KO66:KO67)=0,"",SUM(KS66:KS67)/SUM(KO66:KO67))</f>
        <v/>
      </c>
      <c r="HU65" s="264" t="str">
        <f>IF(LEN(HE65)=0,"",HE65)</f>
        <v/>
      </c>
      <c r="HV65" s="264" t="str">
        <f>IF(LEN(HF65)=0,"",HF65)</f>
        <v/>
      </c>
      <c r="HW65" s="264" t="str">
        <f>IF(LEN(HG65)=0,"",HG65)</f>
        <v/>
      </c>
      <c r="HX65" s="264" t="str">
        <f>IF(LEN(HH65)=0,"",HH65)</f>
        <v/>
      </c>
      <c r="HY65" s="274" t="str">
        <f>IF(LEN(HI65)=0,"",HI65)</f>
        <v/>
      </c>
      <c r="HZ65" s="274" t="str">
        <f>IF(LEN(HJ65)=0,"",HJ65)</f>
        <v/>
      </c>
      <c r="IA65" s="274" t="str">
        <f>IF(LEN(HK65)=0,"",HK65)</f>
        <v/>
      </c>
      <c r="IB65" s="274" t="str">
        <f>IF(LEN(HL65)=0,"",HL65)</f>
        <v/>
      </c>
      <c r="IC65" s="264">
        <f>SUM(IC66:IC67)</f>
        <v>0</v>
      </c>
      <c r="ID65" s="264">
        <f>SUM(ID66:ID67)</f>
        <v>0</v>
      </c>
      <c r="IE65" s="264">
        <f>SUM(IE66:IE67)</f>
        <v>0</v>
      </c>
      <c r="IF65" s="275">
        <f>SUM(IF66:IF67)</f>
        <v>0</v>
      </c>
      <c r="JR65" s="276">
        <f>SUM(JR66:JR67)</f>
        <v>0</v>
      </c>
      <c r="JS65" s="276">
        <f>SUM(JS66:JS67)</f>
        <v>0</v>
      </c>
      <c r="JT65" s="276">
        <f>SUM(JT66:JT67)</f>
        <v>0</v>
      </c>
      <c r="JU65" s="276">
        <f>SUM(JU66:JU67)</f>
        <v>0</v>
      </c>
      <c r="JV65" s="276">
        <f>SUM(JV66:JV67)</f>
        <v>0</v>
      </c>
      <c r="JW65" s="276">
        <f>SUM(JW66:JW67)</f>
        <v>0</v>
      </c>
      <c r="JX65" s="276">
        <f>SUM(JX66:JX67)</f>
        <v>0</v>
      </c>
      <c r="JY65" s="276">
        <f>SUM(JY66:JY67)</f>
        <v>0</v>
      </c>
      <c r="LC65" s="406"/>
      <c r="LD65" s="407"/>
      <c r="LE65" s="407"/>
      <c r="LF65" s="408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90"/>
      <c r="F67" s="536"/>
      <c r="G67" s="536"/>
      <c r="H67" s="536"/>
      <c r="I67" s="536"/>
      <c r="J67" s="536"/>
      <c r="K67" s="184"/>
      <c r="L67" s="184"/>
      <c r="M67" s="184"/>
      <c r="N67" s="189" t="s">
        <v>1600</v>
      </c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4"/>
      <c r="AD67" s="184"/>
      <c r="AE67" s="184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EM67" s="258"/>
      <c r="EP67" s="259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FZ67" s="257"/>
      <c r="GA67" s="257"/>
      <c r="GB67" s="257"/>
      <c r="GC67" s="257"/>
      <c r="GD67" s="257"/>
      <c r="GE67" s="257"/>
      <c r="GF67" s="257"/>
      <c r="GG67" s="257"/>
      <c r="GH67" s="257"/>
      <c r="GI67" s="257"/>
      <c r="GJ67" s="257"/>
      <c r="GK67" s="257"/>
      <c r="GL67" s="257"/>
      <c r="GM67" s="257"/>
      <c r="GN67" s="260"/>
      <c r="HA67" s="259"/>
      <c r="HB67" s="257"/>
      <c r="HC67" s="257"/>
      <c r="HD67" s="257"/>
      <c r="HE67" s="257"/>
      <c r="HF67" s="257"/>
      <c r="HG67" s="257"/>
      <c r="HH67" s="257"/>
      <c r="HI67" s="257"/>
      <c r="HJ67" s="257"/>
      <c r="HK67" s="257"/>
      <c r="HL67" s="257"/>
      <c r="HM67" s="257"/>
      <c r="HN67" s="257"/>
      <c r="HO67" s="257"/>
      <c r="HP67" s="257"/>
      <c r="HQ67" s="257"/>
      <c r="HR67" s="257"/>
      <c r="HS67" s="257"/>
      <c r="HT67" s="257"/>
      <c r="HU67" s="257"/>
      <c r="HV67" s="257"/>
      <c r="HW67" s="257"/>
      <c r="HX67" s="257"/>
      <c r="HY67" s="257"/>
      <c r="HZ67" s="257"/>
      <c r="IA67" s="257"/>
      <c r="IB67" s="257"/>
      <c r="IC67" s="257"/>
      <c r="ID67" s="257"/>
      <c r="IE67" s="257"/>
      <c r="IF67" s="260"/>
      <c r="LC67" s="259"/>
      <c r="LD67" s="257"/>
      <c r="LE67" s="257"/>
      <c r="LF67" s="260"/>
    </row>
    <row customHeight="1" ht="12" hidden="1">
      <c r="C68" s="161"/>
      <c r="D68" s="672"/>
      <c r="E68" s="281"/>
      <c r="F68" s="545"/>
      <c r="G68" s="545"/>
      <c r="H68" s="545"/>
      <c r="I68" s="545"/>
      <c r="J68" s="545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672"/>
      <c r="E69" s="689" t="s">
        <v>1350</v>
      </c>
      <c r="F69" s="536"/>
      <c r="G69" s="536"/>
      <c r="H69" s="536"/>
      <c r="I69" s="536"/>
      <c r="J69" s="536"/>
      <c r="K69" s="536"/>
      <c r="L69" s="261"/>
      <c r="M69" s="261" t="s">
        <v>1351</v>
      </c>
      <c r="N69" s="715" t="s">
        <v>1601</v>
      </c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  <c r="AA69" s="716"/>
      <c r="AB69" s="716"/>
      <c r="AC69" s="716"/>
      <c r="AD69" s="716"/>
      <c r="AE69" s="716"/>
      <c r="AF69" s="716"/>
      <c r="AG69" s="716"/>
      <c r="AH69" s="716"/>
      <c r="AI69" s="716"/>
      <c r="AJ69" s="716"/>
      <c r="AK69" s="716"/>
      <c r="AL69" s="716"/>
      <c r="AM69" s="716"/>
      <c r="AN69" s="716"/>
      <c r="AO69" s="716"/>
      <c r="AP69" s="716"/>
      <c r="AQ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262" t="str">
        <f>IF(CS69=0,"",DM69/CS69*1000)</f>
        <v/>
      </c>
      <c r="BQ69" s="262" t="str">
        <f>IF(CT69=0,"",DO69/CT69*1000)</f>
        <v/>
      </c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4">
        <f>SUM(HM69,HO69)</f>
        <v>0</v>
      </c>
      <c r="CT69" s="264">
        <f>SUM(HN69,HP69)</f>
        <v>0</v>
      </c>
      <c r="CU69" s="265"/>
      <c r="CV69" s="265"/>
      <c r="CW69" s="266"/>
      <c r="CX69" s="266"/>
      <c r="CY69" s="266"/>
      <c r="CZ69" s="266"/>
      <c r="DA69" s="265"/>
      <c r="DB69" s="265"/>
      <c r="DC69" s="264">
        <f>SUM(DC70:DC71)</f>
        <v>0</v>
      </c>
      <c r="DD69" s="264">
        <f>SUM(DD70:DD71)</f>
        <v>0</v>
      </c>
      <c r="DE69" s="264">
        <f>SUM(DE70:DE71)</f>
        <v>0</v>
      </c>
      <c r="DF69" s="264">
        <f>SUM(DF70:DF71)</f>
        <v>0</v>
      </c>
      <c r="DG69" s="266"/>
      <c r="DH69" s="264">
        <f>SUM(DH70:DH71)</f>
        <v>0</v>
      </c>
      <c r="DI69" s="264">
        <f>SUM(DI70:DI71)</f>
        <v>0</v>
      </c>
      <c r="DJ69" s="264">
        <f>SUM(DJ70:DJ71)</f>
        <v>0</v>
      </c>
      <c r="DK69" s="264">
        <f>SUM(DK70:DK71)</f>
        <v>0</v>
      </c>
      <c r="DL69" s="266"/>
      <c r="DM69" s="264">
        <f>SUM(DC69,DH69)</f>
        <v>0</v>
      </c>
      <c r="DN69" s="264">
        <f>SUM(DD69,DI69)</f>
        <v>0</v>
      </c>
      <c r="DO69" s="264">
        <f>SUM(DE69,DJ69)</f>
        <v>0</v>
      </c>
      <c r="DP69" s="264">
        <f>SUM(DF69,DK69)</f>
        <v>0</v>
      </c>
      <c r="DQ69" s="266"/>
      <c r="DR69" s="267"/>
      <c r="DS69" s="267"/>
      <c r="DT69" s="267"/>
      <c r="DU69" s="268">
        <f>'СУБС ПИ'!$J$37</f>
        <v>0</v>
      </c>
      <c r="DV69" s="268">
        <f>'СУБС ПИ'!$L$37</f>
        <v>0</v>
      </c>
      <c r="DW69" s="267"/>
      <c r="DX69" s="267"/>
      <c r="DY69" s="267"/>
      <c r="DZ69" s="264">
        <f>IF(DD69=0,0,DF69/DD69*100)</f>
        <v>0</v>
      </c>
      <c r="EA69" s="264">
        <f>IF(DI69=0,0,DK69/DI69*100)</f>
        <v>0</v>
      </c>
      <c r="EB69" s="264">
        <f>IF(DN69=0,0,DP69/DN69*100)</f>
        <v>0</v>
      </c>
      <c r="EC69" s="266"/>
      <c r="ED69" s="266"/>
      <c r="EE69" s="266"/>
      <c r="EF69" s="266"/>
      <c r="EG69" s="266"/>
      <c r="EH69" s="266"/>
      <c r="EI69" s="177"/>
      <c r="EJ69" s="269"/>
      <c r="EM69" s="258"/>
      <c r="EP69" s="270"/>
      <c r="EQ69" s="263"/>
      <c r="ER69" s="263"/>
      <c r="ES69" s="263"/>
      <c r="ET69" s="263"/>
      <c r="EU69" s="263"/>
      <c r="EV69" s="263"/>
      <c r="EW69" s="264">
        <f>SUM(IC69,IE69)</f>
        <v>0</v>
      </c>
      <c r="EX69" s="264">
        <f>SUM(ID69,IF69)</f>
        <v>0</v>
      </c>
      <c r="EY69" s="265"/>
      <c r="EZ69" s="265"/>
      <c r="FA69" s="266"/>
      <c r="FB69" s="266"/>
      <c r="FC69" s="266"/>
      <c r="FD69" s="266"/>
      <c r="FE69" s="265"/>
      <c r="FF69" s="265"/>
      <c r="FG69" s="264">
        <f>SUM(FG70:FG71)</f>
        <v>0</v>
      </c>
      <c r="FH69" s="264">
        <f>SUM(FH70:FH71)</f>
        <v>0</v>
      </c>
      <c r="FI69" s="264">
        <f>SUM(FI70:FI71)</f>
        <v>0</v>
      </c>
      <c r="FJ69" s="264">
        <f>SUM(FJ70:FJ71)</f>
        <v>0</v>
      </c>
      <c r="FK69" s="266"/>
      <c r="FL69" s="264">
        <f>SUM(FL70:FL71)</f>
        <v>0</v>
      </c>
      <c r="FM69" s="264">
        <f>SUM(FM70:FM71)</f>
        <v>0</v>
      </c>
      <c r="FN69" s="264">
        <f>SUM(FN70:FN71)</f>
        <v>0</v>
      </c>
      <c r="FO69" s="264">
        <f>SUM(FO70:FO71)</f>
        <v>0</v>
      </c>
      <c r="FP69" s="266"/>
      <c r="FQ69" s="264">
        <f>SUM(FG69,FL69)</f>
        <v>0</v>
      </c>
      <c r="FR69" s="264">
        <f>SUM(FH69,FM69)</f>
        <v>0</v>
      </c>
      <c r="FS69" s="264">
        <f>SUM(FI69,FN69)</f>
        <v>0</v>
      </c>
      <c r="FT69" s="264">
        <f>SUM(FJ69,FO69)</f>
        <v>0</v>
      </c>
      <c r="FU69" s="266"/>
      <c r="FV69" s="267"/>
      <c r="FW69" s="267"/>
      <c r="FX69" s="267"/>
      <c r="FY69" s="268">
        <f>'СУБС ПИ'!$N$37</f>
        <v>0</v>
      </c>
      <c r="FZ69" s="268">
        <f>'СУБС ПИ'!$P$37</f>
        <v>0</v>
      </c>
      <c r="GA69" s="267"/>
      <c r="GB69" s="267"/>
      <c r="GC69" s="267"/>
      <c r="GD69" s="264">
        <f>IF(FH69=0,0,FJ69/FH69*100)</f>
        <v>0</v>
      </c>
      <c r="GE69" s="264">
        <f>IF(FM69=0,0,FO69/FM69*100)</f>
        <v>0</v>
      </c>
      <c r="GF69" s="264">
        <f>IF(FR69=0,0,FT69/FR69*100)</f>
        <v>0</v>
      </c>
      <c r="GG69" s="266"/>
      <c r="GH69" s="266"/>
      <c r="GI69" s="266"/>
      <c r="GJ69" s="266"/>
      <c r="GK69" s="266"/>
      <c r="GL69" s="266"/>
      <c r="GM69" s="265"/>
      <c r="GN69" s="271"/>
      <c r="HA69" s="262" t="str">
        <f>IF(SUM(KD70:KD71)=0,"",SUM(KH70:KH71)/SUM(KD70:KD71))</f>
        <v/>
      </c>
      <c r="HB69" s="262" t="str">
        <f>IF(SUM(KE70:KE71)=0,"",SUM(KI70:KI71)/SUM(KE70:KE71))</f>
        <v/>
      </c>
      <c r="HC69" s="262" t="str">
        <f>IF(SUM(KL70:KL71)=0,"",SUM(KP70:KP71)/SUM(KL70:KL71))</f>
        <v/>
      </c>
      <c r="HD69" s="262" t="str">
        <f>IF(SUM(KM70:KM71)=0,"",SUM(KQ70:KQ71)/SUM(KM70:KM71))</f>
        <v/>
      </c>
      <c r="HE69" s="272"/>
      <c r="HF69" s="272"/>
      <c r="HG69" s="272"/>
      <c r="HH69" s="272"/>
      <c r="HI69" s="273"/>
      <c r="HJ69" s="273"/>
      <c r="HK69" s="273"/>
      <c r="HL69" s="273"/>
      <c r="HM69" s="264">
        <f>SUM(HM70:HM71)</f>
        <v>0</v>
      </c>
      <c r="HN69" s="264">
        <f>SUM(HN70:HN71)</f>
        <v>0</v>
      </c>
      <c r="HO69" s="264">
        <f>SUM(HO70:HO71)</f>
        <v>0</v>
      </c>
      <c r="HP69" s="264">
        <f>SUM(HP70:HP71)</f>
        <v>0</v>
      </c>
      <c r="HQ69" s="262" t="str">
        <f>IF(SUM(KF70:KF71)=0,"",SUM(KJ70:KJ71)/SUM(KF70:KF71))</f>
        <v/>
      </c>
      <c r="HR69" s="262" t="str">
        <f>IF(SUM(KG70:KG71)=0,"",SUM(KK70:KK71)/SUM(KG70:KG71))</f>
        <v/>
      </c>
      <c r="HS69" s="262" t="str">
        <f>IF(SUM(KN70:KN71)=0,"",SUM(KR70:KR71)/SUM(KN70:KN71))</f>
        <v/>
      </c>
      <c r="HT69" s="262" t="str">
        <f>IF(SUM(KO70:KO71)=0,"",SUM(KS70:KS71)/SUM(KO70:KO71))</f>
        <v/>
      </c>
      <c r="HU69" s="264" t="str">
        <f>IF(LEN(HE69)=0,"",HE69)</f>
        <v/>
      </c>
      <c r="HV69" s="264" t="str">
        <f>IF(LEN(HF69)=0,"",HF69)</f>
        <v/>
      </c>
      <c r="HW69" s="264" t="str">
        <f>IF(LEN(HG69)=0,"",HG69)</f>
        <v/>
      </c>
      <c r="HX69" s="264" t="str">
        <f>IF(LEN(HH69)=0,"",HH69)</f>
        <v/>
      </c>
      <c r="HY69" s="274" t="str">
        <f>IF(LEN(HI69)=0,"",HI69)</f>
        <v/>
      </c>
      <c r="HZ69" s="274" t="str">
        <f>IF(LEN(HJ69)=0,"",HJ69)</f>
        <v/>
      </c>
      <c r="IA69" s="274" t="str">
        <f>IF(LEN(HK69)=0,"",HK69)</f>
        <v/>
      </c>
      <c r="IB69" s="274" t="str">
        <f>IF(LEN(HL69)=0,"",HL69)</f>
        <v/>
      </c>
      <c r="IC69" s="264">
        <f>SUM(IC70:IC71)</f>
        <v>0</v>
      </c>
      <c r="ID69" s="264">
        <f>SUM(ID70:ID71)</f>
        <v>0</v>
      </c>
      <c r="IE69" s="264">
        <f>SUM(IE70:IE71)</f>
        <v>0</v>
      </c>
      <c r="IF69" s="275">
        <f>SUM(IF70:IF71)</f>
        <v>0</v>
      </c>
      <c r="JR69" s="276">
        <f>SUM(JR70:JR71)</f>
        <v>0</v>
      </c>
      <c r="JS69" s="276">
        <f>SUM(JS70:JS71)</f>
        <v>0</v>
      </c>
      <c r="JT69" s="276">
        <f>SUM(JT70:JT71)</f>
        <v>0</v>
      </c>
      <c r="JU69" s="276">
        <f>SUM(JU70:JU71)</f>
        <v>0</v>
      </c>
      <c r="JV69" s="276">
        <f>SUM(JV70:JV71)</f>
        <v>0</v>
      </c>
      <c r="JW69" s="276">
        <f>SUM(JW70:JW71)</f>
        <v>0</v>
      </c>
      <c r="JX69" s="276">
        <f>SUM(JX70:JX71)</f>
        <v>0</v>
      </c>
      <c r="JY69" s="276">
        <f>SUM(JY70:JY71)</f>
        <v>0</v>
      </c>
      <c r="LC69" s="406"/>
      <c r="LD69" s="407"/>
      <c r="LE69" s="407"/>
      <c r="LF69" s="408"/>
    </row>
    <row customHeight="1" ht="12" hidden="1">
      <c r="C70" s="161"/>
      <c r="D70" s="672"/>
      <c r="E70" s="690"/>
      <c r="F70" s="536"/>
      <c r="G70" s="536"/>
      <c r="H70" s="536"/>
      <c r="I70" s="536"/>
      <c r="J70" s="536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D71" s="704"/>
      <c r="E71" s="690"/>
      <c r="F71" s="536"/>
      <c r="G71" s="536"/>
      <c r="H71" s="536"/>
      <c r="I71" s="536"/>
      <c r="J71" s="536"/>
      <c r="K71" s="184"/>
      <c r="L71" s="184"/>
      <c r="M71" s="184"/>
      <c r="N71" s="189" t="s">
        <v>1602</v>
      </c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4"/>
      <c r="AD71" s="184"/>
      <c r="AE71" s="184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EM71" s="258"/>
      <c r="EP71" s="259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257"/>
      <c r="FL71" s="257"/>
      <c r="FM71" s="257"/>
      <c r="FN71" s="257"/>
      <c r="FO71" s="257"/>
      <c r="FP71" s="257"/>
      <c r="FQ71" s="257"/>
      <c r="FR71" s="257"/>
      <c r="FS71" s="257"/>
      <c r="FT71" s="257"/>
      <c r="FU71" s="257"/>
      <c r="FV71" s="257"/>
      <c r="FW71" s="257"/>
      <c r="FX71" s="257"/>
      <c r="FY71" s="257"/>
      <c r="FZ71" s="257"/>
      <c r="GA71" s="257"/>
      <c r="GB71" s="257"/>
      <c r="GC71" s="257"/>
      <c r="GD71" s="257"/>
      <c r="GE71" s="257"/>
      <c r="GF71" s="257"/>
      <c r="GG71" s="257"/>
      <c r="GH71" s="257"/>
      <c r="GI71" s="257"/>
      <c r="GJ71" s="257"/>
      <c r="GK71" s="257"/>
      <c r="GL71" s="257"/>
      <c r="GM71" s="257"/>
      <c r="GN71" s="260"/>
      <c r="HA71" s="259"/>
      <c r="HB71" s="257"/>
      <c r="HC71" s="257"/>
      <c r="HD71" s="257"/>
      <c r="HE71" s="257"/>
      <c r="HF71" s="257"/>
      <c r="HG71" s="257"/>
      <c r="HH71" s="257"/>
      <c r="HI71" s="257"/>
      <c r="HJ71" s="257"/>
      <c r="HK71" s="257"/>
      <c r="HL71" s="257"/>
      <c r="HM71" s="257"/>
      <c r="HN71" s="257"/>
      <c r="HO71" s="257"/>
      <c r="HP71" s="257"/>
      <c r="HQ71" s="257"/>
      <c r="HR71" s="257"/>
      <c r="HS71" s="257"/>
      <c r="HT71" s="257"/>
      <c r="HU71" s="257"/>
      <c r="HV71" s="257"/>
      <c r="HW71" s="257"/>
      <c r="HX71" s="257"/>
      <c r="HY71" s="257"/>
      <c r="HZ71" s="257"/>
      <c r="IA71" s="257"/>
      <c r="IB71" s="257"/>
      <c r="IC71" s="257"/>
      <c r="ID71" s="257"/>
      <c r="IE71" s="257"/>
      <c r="IF71" s="260"/>
      <c r="LC71" s="259"/>
      <c r="LD71" s="257"/>
      <c r="LE71" s="257"/>
      <c r="LF71" s="260"/>
    </row>
    <row customHeight="1" ht="12" hidden="1">
      <c r="C72" s="161"/>
      <c r="E72" s="158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F73" s="545"/>
      <c r="G73" s="545"/>
      <c r="H73" s="545"/>
      <c r="I73" s="545"/>
      <c r="J73" s="545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255"/>
      <c r="BQ73" s="255"/>
      <c r="BR73" s="255"/>
      <c r="BS73" s="255"/>
      <c r="BT73" s="255"/>
      <c r="BU73" s="255"/>
      <c r="BV73" s="255"/>
      <c r="BW73" s="255"/>
      <c r="BX73" s="193"/>
      <c r="BY73" s="193"/>
      <c r="BZ73" s="277"/>
      <c r="CA73" s="277"/>
      <c r="CB73" s="255"/>
      <c r="CC73" s="255"/>
      <c r="CD73" s="255"/>
      <c r="CE73" s="255"/>
      <c r="CF73" s="255"/>
      <c r="CG73" s="255"/>
      <c r="CH73" s="255"/>
      <c r="CI73" s="255"/>
      <c r="CJ73" s="255"/>
      <c r="CK73" s="255"/>
      <c r="CL73" s="255"/>
      <c r="CM73" s="255"/>
      <c r="CN73" s="255"/>
      <c r="CO73" s="255"/>
      <c r="CP73" s="255"/>
      <c r="CQ73" s="255"/>
      <c r="CR73" s="255"/>
      <c r="CS73" s="255"/>
      <c r="CT73" s="255"/>
      <c r="CU73" s="255"/>
      <c r="CV73" s="255"/>
      <c r="CW73" s="255"/>
      <c r="CX73" s="255"/>
      <c r="CY73" s="255"/>
      <c r="CZ73" s="255"/>
      <c r="DA73" s="255"/>
      <c r="DB73" s="255"/>
      <c r="DC73" s="255"/>
      <c r="DD73" s="255"/>
      <c r="DE73" s="255"/>
      <c r="DF73" s="255"/>
      <c r="DG73" s="255"/>
      <c r="DH73" s="255"/>
      <c r="DI73" s="255"/>
      <c r="DJ73" s="255"/>
      <c r="DK73" s="255"/>
      <c r="DL73" s="255"/>
      <c r="DM73" s="255"/>
      <c r="DN73" s="255"/>
      <c r="DO73" s="255"/>
      <c r="DP73" s="255"/>
      <c r="DQ73" s="255"/>
      <c r="DR73" s="255"/>
      <c r="DS73" s="255"/>
      <c r="DT73" s="255"/>
      <c r="DU73" s="255"/>
      <c r="DV73" s="255"/>
      <c r="DW73" s="255"/>
      <c r="DX73" s="255"/>
      <c r="DY73" s="255"/>
      <c r="DZ73" s="255"/>
      <c r="EA73" s="255"/>
      <c r="EB73" s="255"/>
      <c r="EC73" s="255"/>
      <c r="ED73" s="255"/>
      <c r="EE73" s="255"/>
      <c r="EF73" s="255"/>
      <c r="EG73" s="255"/>
      <c r="EH73" s="255"/>
      <c r="EI73" s="194"/>
      <c r="EJ73" s="278"/>
      <c r="EM73" s="258"/>
      <c r="EP73" s="279"/>
      <c r="EQ73" s="255"/>
      <c r="ER73" s="255"/>
      <c r="ES73" s="255"/>
      <c r="ET73" s="255"/>
      <c r="EU73" s="255"/>
      <c r="EV73" s="255"/>
      <c r="EW73" s="255"/>
      <c r="EX73" s="255"/>
      <c r="EY73" s="255"/>
      <c r="EZ73" s="255"/>
      <c r="FA73" s="255"/>
      <c r="FB73" s="255"/>
      <c r="FC73" s="255"/>
      <c r="FD73" s="255"/>
      <c r="FE73" s="255"/>
      <c r="FF73" s="255"/>
      <c r="FG73" s="255"/>
      <c r="FH73" s="255"/>
      <c r="FI73" s="255"/>
      <c r="FJ73" s="255"/>
      <c r="FK73" s="255"/>
      <c r="FL73" s="255"/>
      <c r="FM73" s="255"/>
      <c r="FN73" s="255"/>
      <c r="FO73" s="255"/>
      <c r="FP73" s="255"/>
      <c r="FQ73" s="255"/>
      <c r="FR73" s="255"/>
      <c r="FS73" s="255"/>
      <c r="FT73" s="255"/>
      <c r="FU73" s="255"/>
      <c r="FV73" s="255"/>
      <c r="FW73" s="255"/>
      <c r="FX73" s="255"/>
      <c r="FY73" s="255"/>
      <c r="FZ73" s="255"/>
      <c r="GA73" s="255"/>
      <c r="GB73" s="255"/>
      <c r="GC73" s="255"/>
      <c r="GD73" s="255"/>
      <c r="GE73" s="255"/>
      <c r="GF73" s="255"/>
      <c r="GG73" s="255"/>
      <c r="GH73" s="255"/>
      <c r="GI73" s="255"/>
      <c r="GJ73" s="255"/>
      <c r="GK73" s="255"/>
      <c r="GL73" s="255"/>
      <c r="GM73" s="255"/>
      <c r="GN73" s="256"/>
      <c r="HA73" s="279"/>
      <c r="HB73" s="255"/>
      <c r="HC73" s="255"/>
      <c r="HD73" s="255"/>
      <c r="HE73" s="255"/>
      <c r="HF73" s="255"/>
      <c r="HG73" s="255"/>
      <c r="HH73" s="255"/>
      <c r="HI73" s="255"/>
      <c r="HJ73" s="255"/>
      <c r="HK73" s="255"/>
      <c r="HL73" s="255"/>
      <c r="HM73" s="255"/>
      <c r="HN73" s="255"/>
      <c r="HO73" s="255"/>
      <c r="HP73" s="255"/>
      <c r="HQ73" s="255"/>
      <c r="HR73" s="255"/>
      <c r="HS73" s="255"/>
      <c r="HT73" s="255"/>
      <c r="HU73" s="255"/>
      <c r="HV73" s="255"/>
      <c r="HW73" s="255"/>
      <c r="HX73" s="255"/>
      <c r="HY73" s="255"/>
      <c r="HZ73" s="255"/>
      <c r="IA73" s="255"/>
      <c r="IB73" s="255"/>
      <c r="IC73" s="255"/>
      <c r="ID73" s="255"/>
      <c r="IE73" s="255"/>
      <c r="IF73" s="256"/>
      <c r="LC73" s="279"/>
      <c r="LD73" s="255"/>
      <c r="LE73" s="255"/>
      <c r="LF73" s="256"/>
    </row>
    <row customHeight="1" ht="12" hidden="1">
      <c r="C74" s="132"/>
      <c r="D74" s="222"/>
      <c r="F74" s="545"/>
      <c r="G74" s="545"/>
      <c r="H74" s="545"/>
      <c r="I74" s="545"/>
      <c r="J74" s="545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671" t="s">
        <v>183</v>
      </c>
      <c r="E75" s="689" t="s">
        <v>183</v>
      </c>
      <c r="F75" s="536"/>
      <c r="G75" s="536"/>
      <c r="H75" s="536"/>
      <c r="I75" s="536"/>
      <c r="J75" s="536"/>
      <c r="K75" s="536"/>
      <c r="L75" s="261"/>
      <c r="M75" s="261">
        <v>7</v>
      </c>
      <c r="N75" s="706" t="s">
        <v>1603</v>
      </c>
      <c r="O75" s="707"/>
      <c r="P75" s="707"/>
      <c r="Q75" s="707"/>
      <c r="R75" s="707"/>
      <c r="S75" s="707"/>
      <c r="T75" s="707"/>
      <c r="U75" s="707"/>
      <c r="V75" s="707"/>
      <c r="W75" s="707"/>
      <c r="X75" s="707"/>
      <c r="Y75" s="707"/>
      <c r="Z75" s="707"/>
      <c r="AA75" s="707"/>
      <c r="AB75" s="707"/>
      <c r="AC75" s="707"/>
      <c r="AD75" s="707"/>
      <c r="AE75" s="707"/>
      <c r="AF75" s="707"/>
      <c r="AG75" s="707"/>
      <c r="AH75" s="707"/>
      <c r="AI75" s="707"/>
      <c r="AJ75" s="707"/>
      <c r="AK75" s="707"/>
      <c r="AL75" s="707"/>
      <c r="AM75" s="707"/>
      <c r="AN75" s="707"/>
      <c r="AO75" s="707"/>
      <c r="AP75" s="707"/>
      <c r="AQ75" s="707"/>
      <c r="AR75" s="707"/>
      <c r="AS75" s="707"/>
      <c r="AT75" s="707"/>
      <c r="AU75" s="707"/>
      <c r="AV75" s="707"/>
      <c r="AW75" s="707"/>
      <c r="AX75" s="707"/>
      <c r="AY75" s="707"/>
      <c r="AZ75" s="707"/>
      <c r="BA75" s="707"/>
      <c r="BB75" s="707"/>
      <c r="BC75" s="707"/>
      <c r="BD75" s="707"/>
      <c r="BE75" s="707"/>
      <c r="BF75" s="707"/>
      <c r="BG75" s="707"/>
      <c r="BH75" s="707"/>
      <c r="BI75" s="707"/>
      <c r="BJ75" s="707"/>
      <c r="BK75" s="707"/>
      <c r="BL75" s="707"/>
      <c r="BM75" s="707"/>
      <c r="BN75" s="707"/>
      <c r="BO75" s="707"/>
      <c r="BP75" s="262">
        <f>IF(CS75=0,"",DM75/CS75*1000)</f>
        <v>3468.76879991307</v>
      </c>
      <c r="BQ75" s="262">
        <f>IF(CT75=0,"",DO75/CT75*1000)</f>
        <v>3523.63078937618</v>
      </c>
      <c r="BR75" s="263"/>
      <c r="BS75" s="263"/>
      <c r="BT75" s="263"/>
      <c r="BU75" s="263"/>
      <c r="BV75" s="263"/>
      <c r="BW75" s="263"/>
      <c r="BX75" s="263"/>
      <c r="BY75" s="263"/>
      <c r="BZ75" s="263"/>
      <c r="CA75" s="263"/>
      <c r="CB75" s="263"/>
      <c r="CC75" s="263"/>
      <c r="CD75" s="263"/>
      <c r="CE75" s="263"/>
      <c r="CF75" s="263"/>
      <c r="CG75" s="263"/>
      <c r="CH75" s="263"/>
      <c r="CI75" s="263"/>
      <c r="CJ75" s="263"/>
      <c r="CK75" s="263"/>
      <c r="CL75" s="263"/>
      <c r="CM75" s="263"/>
      <c r="CN75" s="263"/>
      <c r="CO75" s="263"/>
      <c r="CP75" s="263"/>
      <c r="CQ75" s="263"/>
      <c r="CR75" s="263"/>
      <c r="CS75" s="264">
        <f>SUM(HM75,HO75)</f>
        <v>131.23066</v>
      </c>
      <c r="CT75" s="264">
        <f>SUM(HN75,HP75)</f>
        <v>118.91998</v>
      </c>
      <c r="CU75" s="265"/>
      <c r="CV75" s="265"/>
      <c r="CW75" s="266"/>
      <c r="CX75" s="266"/>
      <c r="CY75" s="266"/>
      <c r="CZ75" s="266"/>
      <c r="DA75" s="265"/>
      <c r="DB75" s="265"/>
      <c r="DC75" s="264">
        <f>SUM(DC76:DC83)</f>
        <v>455.208819</v>
      </c>
      <c r="DD75" s="264">
        <f>SUM(DD76:DD83)</f>
        <v>455.208819</v>
      </c>
      <c r="DE75" s="264">
        <f>SUM(DE76:DE83)</f>
        <v>419.030103</v>
      </c>
      <c r="DF75" s="264">
        <f>SUM(DF76:DF83)</f>
        <v>462.789886</v>
      </c>
      <c r="DG75" s="266"/>
      <c r="DH75" s="264">
        <f>SUM(DH76:DH83)</f>
        <v>0</v>
      </c>
      <c r="DI75" s="264">
        <f>SUM(DI76:DI83)</f>
        <v>0</v>
      </c>
      <c r="DJ75" s="264">
        <f>SUM(DJ76:DJ83)</f>
        <v>0</v>
      </c>
      <c r="DK75" s="264">
        <f>SUM(DK76:DK83)</f>
        <v>0</v>
      </c>
      <c r="DL75" s="266"/>
      <c r="DM75" s="264">
        <f>SUM(DC75,DH75)</f>
        <v>455.208819</v>
      </c>
      <c r="DN75" s="264">
        <f>SUM(DD75,DI75)</f>
        <v>455.208819</v>
      </c>
      <c r="DO75" s="264">
        <f>SUM(DE75,DJ75)</f>
        <v>419.030103</v>
      </c>
      <c r="DP75" s="264">
        <f>SUM(DF75,DK75)</f>
        <v>462.789886</v>
      </c>
      <c r="DQ75" s="266"/>
      <c r="DR75" s="267"/>
      <c r="DS75" s="267"/>
      <c r="DT75" s="267"/>
      <c r="DU75" s="268">
        <f>'СУБС ПИ'!$J$38</f>
        <v>0</v>
      </c>
      <c r="DV75" s="268">
        <f>'СУБС ПИ'!$L$38</f>
        <v>0</v>
      </c>
      <c r="DW75" s="267"/>
      <c r="DX75" s="267"/>
      <c r="DY75" s="267"/>
      <c r="DZ75" s="264">
        <f>IF(DD75=0,0,DF75/DD75*100)</f>
        <v>101.665404246046</v>
      </c>
      <c r="EA75" s="264">
        <f>IF(DI75=0,0,DK75/DI75*100)</f>
        <v>0</v>
      </c>
      <c r="EB75" s="264">
        <f>IF(DN75=0,0,DP75/DN75*100)</f>
        <v>101.665404246046</v>
      </c>
      <c r="EC75" s="266"/>
      <c r="ED75" s="266"/>
      <c r="EE75" s="266"/>
      <c r="EF75" s="266"/>
      <c r="EG75" s="266"/>
      <c r="EH75" s="266"/>
      <c r="EI75" s="177"/>
      <c r="EJ75" s="269"/>
      <c r="EM75" s="258"/>
      <c r="EP75" s="270"/>
      <c r="EQ75" s="263"/>
      <c r="ER75" s="263"/>
      <c r="ES75" s="263"/>
      <c r="ET75" s="263"/>
      <c r="EU75" s="263"/>
      <c r="EV75" s="263"/>
      <c r="EW75" s="264">
        <f>SUM(IC75,IE75)</f>
        <v>1312.3066</v>
      </c>
      <c r="EX75" s="264">
        <f>SUM(ID75,IF75)</f>
        <v>1189.1998</v>
      </c>
      <c r="EY75" s="265"/>
      <c r="EZ75" s="265"/>
      <c r="FA75" s="266"/>
      <c r="FB75" s="266"/>
      <c r="FC75" s="266"/>
      <c r="FD75" s="266"/>
      <c r="FE75" s="265"/>
      <c r="FF75" s="265"/>
      <c r="FG75" s="264">
        <f>SUM(FG76:FG83)</f>
        <v>4552.08819</v>
      </c>
      <c r="FH75" s="264">
        <f>SUM(FH76:FH83)</f>
        <v>4552.08819</v>
      </c>
      <c r="FI75" s="264">
        <f>SUM(FI76:FI83)</f>
        <v>4190.30103</v>
      </c>
      <c r="FJ75" s="264">
        <f>SUM(FJ76:FJ83)</f>
        <v>4627.89886</v>
      </c>
      <c r="FK75" s="266"/>
      <c r="FL75" s="264">
        <f>SUM(FL76:FL83)</f>
        <v>0</v>
      </c>
      <c r="FM75" s="264">
        <f>SUM(FM76:FM83)</f>
        <v>0</v>
      </c>
      <c r="FN75" s="264">
        <f>SUM(FN76:FN83)</f>
        <v>0</v>
      </c>
      <c r="FO75" s="264">
        <f>SUM(FO76:FO83)</f>
        <v>0</v>
      </c>
      <c r="FP75" s="266"/>
      <c r="FQ75" s="264">
        <f>SUM(FG75,FL75)</f>
        <v>4552.08819</v>
      </c>
      <c r="FR75" s="264">
        <f>SUM(FH75,FM75)</f>
        <v>4552.08819</v>
      </c>
      <c r="FS75" s="264">
        <f>SUM(FI75,FN75)</f>
        <v>4190.30103</v>
      </c>
      <c r="FT75" s="264">
        <f>SUM(FJ75,FO75)</f>
        <v>4627.89886</v>
      </c>
      <c r="FU75" s="266"/>
      <c r="FV75" s="267"/>
      <c r="FW75" s="267"/>
      <c r="FX75" s="267"/>
      <c r="FY75" s="268">
        <f>'СУБС ПИ'!$N$38</f>
        <v>0</v>
      </c>
      <c r="FZ75" s="268">
        <f>'СУБС ПИ'!$P$38</f>
        <v>0</v>
      </c>
      <c r="GA75" s="267"/>
      <c r="GB75" s="267"/>
      <c r="GC75" s="267"/>
      <c r="GD75" s="264">
        <f>IF(FH75=0,0,FJ75/FH75*100)</f>
        <v>101.665404246046</v>
      </c>
      <c r="GE75" s="264">
        <f>IF(FM75=0,0,FO75/FM75*100)</f>
        <v>0</v>
      </c>
      <c r="GF75" s="264">
        <f>IF(FR75=0,0,FT75/FR75*100)</f>
        <v>101.665404246046</v>
      </c>
      <c r="GG75" s="266"/>
      <c r="GH75" s="266"/>
      <c r="GI75" s="266"/>
      <c r="GJ75" s="266"/>
      <c r="GK75" s="266"/>
      <c r="GL75" s="266"/>
      <c r="GM75" s="265"/>
      <c r="GN75" s="271"/>
      <c r="HA75" s="409"/>
      <c r="HB75" s="410"/>
      <c r="HC75" s="410"/>
      <c r="HD75" s="410"/>
      <c r="HE75" s="272"/>
      <c r="HF75" s="272"/>
      <c r="HG75" s="272"/>
      <c r="HH75" s="272"/>
      <c r="HI75" s="273">
        <v>267</v>
      </c>
      <c r="HJ75" s="273">
        <v>254</v>
      </c>
      <c r="HK75" s="273"/>
      <c r="HL75" s="273"/>
      <c r="HM75" s="264">
        <f>SUM(HM76:HM83)</f>
        <v>131.23066</v>
      </c>
      <c r="HN75" s="264">
        <f>SUM(HN76:HN83)</f>
        <v>118.91998</v>
      </c>
      <c r="HO75" s="264">
        <f>SUM(HO76:HO83)</f>
        <v>0</v>
      </c>
      <c r="HP75" s="264">
        <f>SUM(HP76:HP83)</f>
        <v>0</v>
      </c>
      <c r="HQ75" s="410"/>
      <c r="HR75" s="410"/>
      <c r="HS75" s="410"/>
      <c r="HT75" s="410"/>
      <c r="HU75" s="264" t="str">
        <f>IF(LEN(HE75)=0,"",HE75)</f>
        <v/>
      </c>
      <c r="HV75" s="264" t="str">
        <f>IF(LEN(HF75)=0,"",HF75)</f>
        <v/>
      </c>
      <c r="HW75" s="264" t="str">
        <f>IF(LEN(HG75)=0,"",HG75)</f>
        <v/>
      </c>
      <c r="HX75" s="264" t="str">
        <f>IF(LEN(HH75)=0,"",HH75)</f>
        <v/>
      </c>
      <c r="HY75" s="274">
        <f>IF(LEN(HI75)=0,"",HI75)</f>
        <v>267</v>
      </c>
      <c r="HZ75" s="274">
        <f>IF(LEN(HJ75)=0,"",HJ75)</f>
        <v>254</v>
      </c>
      <c r="IA75" s="274" t="str">
        <f>IF(LEN(HK75)=0,"",HK75)</f>
        <v/>
      </c>
      <c r="IB75" s="274" t="str">
        <f>IF(LEN(HL75)=0,"",HL75)</f>
        <v/>
      </c>
      <c r="IC75" s="264">
        <f>SUM(IC76:IC83)</f>
        <v>1312.3066</v>
      </c>
      <c r="ID75" s="264">
        <f>SUM(ID76:ID83)</f>
        <v>1189.1998</v>
      </c>
      <c r="IE75" s="264">
        <f>SUM(IE76:IE83)</f>
        <v>0</v>
      </c>
      <c r="IF75" s="275">
        <f>SUM(IF76:IF83)</f>
        <v>0</v>
      </c>
      <c r="JR75" s="280"/>
      <c r="JS75" s="280"/>
      <c r="JT75" s="280"/>
      <c r="JU75" s="280"/>
      <c r="JV75" s="280"/>
      <c r="JW75" s="280"/>
      <c r="JX75" s="280"/>
      <c r="JY75" s="280"/>
      <c r="LC75" s="406"/>
      <c r="LD75" s="407"/>
      <c r="LE75" s="407"/>
      <c r="LF75" s="408"/>
    </row>
    <row customHeight="1" ht="12" hidden="1">
      <c r="C76" s="161"/>
      <c r="D76" s="672"/>
      <c r="E76" s="690"/>
      <c r="F76" s="536"/>
      <c r="G76" s="536"/>
      <c r="H76" s="536"/>
      <c r="I76" s="536"/>
      <c r="J76" s="536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24">
      <c r="A77" s="614" t="s">
        <v>1151</v>
      </c>
      <c r="B77" s="614" t="s">
        <v>1355</v>
      </c>
      <c r="C77" s="503" t="s">
        <v>1281</v>
      </c>
      <c r="D77" s="418"/>
      <c r="E77" s="418"/>
      <c r="F77" s="244"/>
      <c r="G77" s="793">
        <f>ROW('НМ 2'!$A$16)</f>
        <v>16</v>
      </c>
      <c r="H77" s="793">
        <f>ROW('ТФ 2'!$A$60)</f>
        <v>60</v>
      </c>
      <c r="I77" s="244"/>
      <c r="J77" s="244"/>
      <c r="K77" s="794" t="s">
        <v>34</v>
      </c>
      <c r="L77" s="794"/>
      <c r="M77" s="594" t="str">
        <f>IF('НМ 2'!$M$16="","",'НМ 2'!$M$16)</f>
        <v>3</v>
      </c>
      <c r="N77" s="512" t="str">
        <f>IF('НМ 2'!$N$16="","",'НМ 2'!$N$16)</f>
        <v>Поставки твёрдого топлива при наличии печного отопления</v>
      </c>
      <c r="O77" s="358"/>
      <c r="P77" s="358"/>
      <c r="Q77" s="378"/>
      <c r="R77" s="358"/>
      <c r="S77" s="358"/>
      <c r="T77" s="795" t="str">
        <f>IF('НМ 2'!$T$16="","",'НМ 2'!$T$16)</f>
        <v>ЧД</v>
      </c>
      <c r="U77" s="795" t="str">
        <f>IF('НМ 2'!$U$16="","",'НМ 2'!$U$16)</f>
        <v>ЖП</v>
      </c>
      <c r="V77" s="358"/>
      <c r="W77" s="358"/>
      <c r="X77" s="796"/>
      <c r="Y77" s="358"/>
      <c r="Z77" s="358"/>
      <c r="AA77" s="358"/>
      <c r="AB77" s="358"/>
      <c r="AC77" s="799" t="s">
        <v>1333</v>
      </c>
      <c r="AD77" s="799" t="str">
        <f>BL77&amp;"::"&amp;AE77</f>
        <v>да::ACTI</v>
      </c>
      <c r="AE77" s="799" t="s">
        <v>1293</v>
      </c>
      <c r="AF77" s="358"/>
      <c r="AG77" s="358"/>
      <c r="AH77" s="358"/>
      <c r="AI77" s="358"/>
      <c r="AJ77" s="358"/>
      <c r="AK77" s="358"/>
      <c r="AL77" s="358"/>
      <c r="AM77" s="358"/>
      <c r="AN77" s="357" t="str">
        <f>IF('ТФ 2'!$N$60="","",'ТФ 2'!$N$60)</f>
        <v>7.1</v>
      </c>
      <c r="AO77" s="797" t="str">
        <f>IF('ТФ 2'!$O$60="","",'ТФ 2'!$O$60)</f>
        <v>МП ЗР "Севержилкомсервис"</v>
      </c>
      <c r="AP77" s="359"/>
      <c r="AQ77" s="797" t="str">
        <f>IF('ТФ 2'!$Q$60="","",'ТФ 2'!$Q$60)</f>
        <v>8300010685</v>
      </c>
      <c r="AR77" s="797" t="str">
        <f>IF('ТФ 2'!$R$60="","",'ТФ 2'!$R$60)</f>
        <v>298301001</v>
      </c>
      <c r="AS77" s="797" t="str">
        <f>IF('ТФ 2'!$S$60="","",'ТФ 2'!$S$60)</f>
        <v>ОСН, 22</v>
      </c>
      <c r="AT77" s="797" t="str">
        <f>IF('ТФ 2'!$T$60="","",'ТФ 2'!$T$60)</f>
        <v/>
      </c>
      <c r="AU77" s="797" t="str">
        <f>IF('ТФ 2'!$U$60="","",'ТФ 2'!$U$60)</f>
        <v/>
      </c>
      <c r="AV77" s="797" t="str">
        <f>IF('ТФ 2'!$V$60="","",'ТФ 2'!$V$60)</f>
        <v/>
      </c>
      <c r="AW77" s="797" t="str">
        <f>IF('ТФ 2'!$W$60="","",'ТФ 2'!$W$60)</f>
        <v>уголь</v>
      </c>
      <c r="AX77" s="797"/>
      <c r="AY77" s="358"/>
      <c r="AZ77" s="792"/>
      <c r="BA77" s="792"/>
      <c r="BB77" s="792"/>
      <c r="BC77" s="797"/>
      <c r="BD77" s="797"/>
      <c r="BE77" s="797"/>
      <c r="BF77" s="792"/>
      <c r="BG77" s="358"/>
      <c r="BH77" s="799"/>
      <c r="BI77" s="358"/>
      <c r="BJ77" s="358"/>
      <c r="BK77" s="358"/>
      <c r="BL77" s="801" t="s">
        <v>34</v>
      </c>
      <c r="BM77" s="802"/>
      <c r="BN77" s="358"/>
      <c r="BO77" s="358"/>
      <c r="BP77" s="332">
        <f>IF('ТФ 2'!$BQ$60="","",'ТФ 2'!$BQ$60)</f>
        <v>3627.99</v>
      </c>
      <c r="BQ77" s="332">
        <f>IF('ТФ 2'!$BS$60="","",'ТФ 2'!$BS$60)</f>
        <v>3688.46</v>
      </c>
      <c r="BR77" s="332">
        <f>IF('ТФ 2'!$BP$60="","",'ТФ 2'!$BP$60)</f>
        <v>41638.67</v>
      </c>
      <c r="BS77" s="332">
        <f>IF('ТФ 2'!$BR$60="","",'ТФ 2'!$BR$60)</f>
        <v>42332.65</v>
      </c>
      <c r="BT77" s="358"/>
      <c r="BU77" s="379" t="str">
        <f>IF('ТФ 2'!$AS$60="","",'ТФ 2'!$AS$60)</f>
        <v>т</v>
      </c>
      <c r="BV77" s="379" t="str">
        <f>IF('ТФ 2'!$Y$60="","",'ТФ 2'!$Y$60)</f>
        <v>т</v>
      </c>
      <c r="BW77" s="358"/>
      <c r="BX77" s="358"/>
      <c r="BY77" s="358"/>
      <c r="BZ77" s="358"/>
      <c r="CA77" s="358"/>
      <c r="CB77" s="358"/>
      <c r="CC77" s="358"/>
      <c r="CD77" s="358"/>
      <c r="CE77" s="358"/>
      <c r="CF77" s="358"/>
      <c r="CG77" s="358"/>
      <c r="CH77" s="358"/>
      <c r="CI77" s="358"/>
      <c r="CJ77" s="358"/>
      <c r="CK77" s="358"/>
      <c r="CL77" s="358"/>
      <c r="CM77" s="358"/>
      <c r="CN77" s="358"/>
      <c r="CO77" s="358"/>
      <c r="CP77" s="358"/>
      <c r="CQ77" s="358"/>
      <c r="CR77" s="358"/>
      <c r="CS77" s="364">
        <v>109.1</v>
      </c>
      <c r="CT77" s="364">
        <v>39.6</v>
      </c>
      <c r="CU77" s="358"/>
      <c r="CV77" s="358"/>
      <c r="CW77" s="365">
        <f>IF($AD77="да::ACTI",IF($U77="ЖП",CS77,0),0)</f>
        <v>109.1</v>
      </c>
      <c r="CX77" s="365">
        <f>IF($AD77="да::ACTI",IF($U77="ЖП",CT77,0),0)</f>
        <v>39.6</v>
      </c>
      <c r="CY77" s="365">
        <f>IF($AD77="да::ACTI",IF($U77="ЖП",0,CS77),0)</f>
        <v>0</v>
      </c>
      <c r="CZ77" s="365">
        <f>IF($AD77="да::ACTI",IF($U77="ЖП",0,CT77),0)</f>
        <v>0</v>
      </c>
      <c r="DA77" s="358"/>
      <c r="DB77" s="358"/>
      <c r="DC77" s="276">
        <f>CW77*IF(LEN($BP77)=0,0,$BP77)/1000</f>
        <v>395.813709</v>
      </c>
      <c r="DD77" s="276">
        <f>IF(LEN($BQ77)=0,0,DC77)</f>
        <v>395.813709</v>
      </c>
      <c r="DE77" s="276">
        <f>CX77*IF(LEN($BQ77)=0,0,$BQ77)/1000</f>
        <v>146.063016</v>
      </c>
      <c r="DF77" s="276">
        <f>CW77*IF(LEN($BQ77)=0,0,$BQ77)/1000</f>
        <v>402.410986</v>
      </c>
      <c r="DG77" s="280"/>
      <c r="DH77" s="276">
        <f>CY77*IF(LEN($BP77)=0,0,$BP77)/1000</f>
        <v>0</v>
      </c>
      <c r="DI77" s="276">
        <f>IF(LEN($BQ77)=0,0,DH77)</f>
        <v>0</v>
      </c>
      <c r="DJ77" s="276">
        <f>CZ77*IF(LEN($BQ77)=0,0,$BQ77)/1000</f>
        <v>0</v>
      </c>
      <c r="DK77" s="276">
        <f>CY77*IF(LEN($BQ77)=0,0,$BQ77)/1000</f>
        <v>0</v>
      </c>
      <c r="DL77" s="280"/>
      <c r="DM77" s="276">
        <f>SUM(DC77,DH77)</f>
        <v>395.813709</v>
      </c>
      <c r="DN77" s="276">
        <f>SUM(DD77,DI77)</f>
        <v>395.813709</v>
      </c>
      <c r="DO77" s="276">
        <f>SUM(DE77,DJ77)</f>
        <v>146.063016</v>
      </c>
      <c r="DP77" s="276">
        <f>SUM(DF77,DK77)</f>
        <v>402.410986</v>
      </c>
      <c r="DQ77" s="280"/>
      <c r="DR77" s="366"/>
      <c r="DS77" s="366"/>
      <c r="DT77" s="366"/>
      <c r="DU77" s="366"/>
      <c r="DV77" s="366"/>
      <c r="DW77" s="366"/>
      <c r="DX77" s="366"/>
      <c r="DY77" s="366"/>
      <c r="DZ77" s="366"/>
      <c r="EA77" s="366"/>
      <c r="EB77" s="366"/>
      <c r="EC77" s="366"/>
      <c r="ED77" s="366"/>
      <c r="EE77" s="366"/>
      <c r="EF77" s="366"/>
      <c r="EG77" s="366"/>
      <c r="EH77" s="366"/>
      <c r="EI77" s="366"/>
      <c r="EJ77" s="366"/>
      <c r="EK77" s="358"/>
      <c r="EL77" s="358"/>
      <c r="EM77" s="244"/>
      <c r="EN77" s="358"/>
      <c r="EO77" s="358"/>
      <c r="EP77" s="358"/>
      <c r="EQ77" s="358"/>
      <c r="ER77" s="358"/>
      <c r="ES77" s="358"/>
      <c r="ET77" s="358"/>
      <c r="EU77" s="358"/>
      <c r="EV77" s="358"/>
      <c r="EW77" s="364">
        <v>1091</v>
      </c>
      <c r="EX77" s="364">
        <v>396</v>
      </c>
      <c r="EY77" s="358"/>
      <c r="EZ77" s="358"/>
      <c r="FA77" s="365">
        <f>IF($AE77="ACTI",IF($U77="ЖП",EW77,0),0)</f>
        <v>1091</v>
      </c>
      <c r="FB77" s="365">
        <f>IF($AE77="ACTI",IF($U77="ЖП",EX77,0),0)</f>
        <v>396</v>
      </c>
      <c r="FC77" s="365">
        <f>IF($AE77="ACTI",IF($U77="ЖП",0,EW77),0)</f>
        <v>0</v>
      </c>
      <c r="FD77" s="365">
        <f>IF($AE77="ACTI",IF($U77="ЖП",0,EX77),0)</f>
        <v>0</v>
      </c>
      <c r="FE77" s="358"/>
      <c r="FF77" s="358"/>
      <c r="FG77" s="276">
        <f>FA77*IF(LEN($BP77)=0,0,$BP77)/1000</f>
        <v>3958.13709</v>
      </c>
      <c r="FH77" s="276">
        <f>IF(LEN($BQ77)=0,0,FG77)</f>
        <v>3958.13709</v>
      </c>
      <c r="FI77" s="276">
        <f>FB77*IF(LEN($BQ77)=0,0,$BQ77)/1000</f>
        <v>1460.63016</v>
      </c>
      <c r="FJ77" s="276">
        <f>FA77*IF(LEN($BQ77)=0,0,$BQ77)/1000</f>
        <v>4024.10986</v>
      </c>
      <c r="FK77" s="280"/>
      <c r="FL77" s="276">
        <f>FC77*IF(LEN($BP77)=0,0,$BP77)/1000</f>
        <v>0</v>
      </c>
      <c r="FM77" s="276">
        <f>IF(LEN($BQ77)=0,0,FL77)</f>
        <v>0</v>
      </c>
      <c r="FN77" s="276">
        <f>FD77*IF(LEN($BQ77)=0,0,$BQ77)/1000</f>
        <v>0</v>
      </c>
      <c r="FO77" s="276">
        <f>FC77*IF(LEN($BQ77)=0,0,$BQ77)/1000</f>
        <v>0</v>
      </c>
      <c r="FP77" s="280"/>
      <c r="FQ77" s="276">
        <f>SUM(FG77,FL77)</f>
        <v>3958.13709</v>
      </c>
      <c r="FR77" s="276">
        <f>SUM(FH77,FM77)</f>
        <v>3958.13709</v>
      </c>
      <c r="FS77" s="276">
        <f>SUM(FI77,FN77)</f>
        <v>1460.63016</v>
      </c>
      <c r="FT77" s="276">
        <f>SUM(FJ77,FO77)</f>
        <v>4024.10986</v>
      </c>
      <c r="FU77" s="280"/>
      <c r="FV77" s="366"/>
      <c r="FW77" s="366"/>
      <c r="FX77" s="366"/>
      <c r="FY77" s="366"/>
      <c r="FZ77" s="366"/>
      <c r="GA77" s="366"/>
      <c r="GB77" s="366"/>
      <c r="GC77" s="366"/>
      <c r="GD77" s="366"/>
      <c r="GE77" s="366"/>
      <c r="GF77" s="366"/>
      <c r="GG77" s="366"/>
      <c r="GH77" s="366"/>
      <c r="GI77" s="366"/>
      <c r="GJ77" s="366"/>
      <c r="GK77" s="366"/>
      <c r="GL77" s="366"/>
      <c r="GM77" s="366"/>
      <c r="GN77" s="366"/>
      <c r="GO77" s="993"/>
      <c r="GP77" s="993"/>
      <c r="GQ77" s="993"/>
      <c r="GR77" s="993"/>
      <c r="GS77" s="993"/>
      <c r="GT77" s="993"/>
      <c r="GU77" s="993"/>
      <c r="GV77" s="993"/>
      <c r="GW77" s="993"/>
      <c r="GX77" s="993"/>
      <c r="GY77" s="993"/>
      <c r="GZ77" s="92"/>
      <c r="HA77" s="422"/>
      <c r="HB77" s="422"/>
      <c r="HC77" s="422"/>
      <c r="HD77" s="422"/>
      <c r="HE77" s="422"/>
      <c r="HF77" s="422"/>
      <c r="HG77" s="422"/>
      <c r="HH77" s="422"/>
      <c r="HI77" s="422"/>
      <c r="HJ77" s="422"/>
      <c r="HK77" s="422"/>
      <c r="HL77" s="422"/>
      <c r="HM77" s="365">
        <f>CW77*IF($LC77="да",$LF77,1)</f>
        <v>114.83866</v>
      </c>
      <c r="HN77" s="365">
        <f>CX77*IF($LD77="да",$LF77,1)</f>
        <v>41.68296</v>
      </c>
      <c r="HO77" s="365">
        <f>CY77*IF($LC77="да",$LF77,1)</f>
        <v>0</v>
      </c>
      <c r="HP77" s="365">
        <f>CZ77*IF($LD77="да",$LF77,1)</f>
        <v>0</v>
      </c>
      <c r="HQ77" s="422"/>
      <c r="HR77" s="422"/>
      <c r="HS77" s="422"/>
      <c r="HT77" s="422"/>
      <c r="HU77" s="422"/>
      <c r="HV77" s="422"/>
      <c r="HW77" s="422"/>
      <c r="HX77" s="422"/>
      <c r="HY77" s="422"/>
      <c r="HZ77" s="422"/>
      <c r="IA77" s="422"/>
      <c r="IB77" s="422"/>
      <c r="IC77" s="365">
        <f>FA77*IF($LC77="да",$LF77,1)</f>
        <v>1148.3866</v>
      </c>
      <c r="ID77" s="365">
        <f>FB77*IF($LD77="да",$LF77,1)</f>
        <v>416.8296</v>
      </c>
      <c r="IE77" s="365">
        <f>FC77*IF($LC77="да",$LF77,1)</f>
        <v>0</v>
      </c>
      <c r="IF77" s="365">
        <f>FD77*IF($LD77="да",$LF77,1)</f>
        <v>0</v>
      </c>
      <c r="IG77" s="92"/>
      <c r="IH77" s="92"/>
      <c r="II77" s="92"/>
      <c r="IJ77" s="92"/>
      <c r="IK77" s="993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422"/>
      <c r="JS77" s="422"/>
      <c r="JT77" s="422"/>
      <c r="JU77" s="422"/>
      <c r="JV77" s="422"/>
      <c r="JW77" s="422"/>
      <c r="JX77" s="422"/>
      <c r="JY77" s="422"/>
      <c r="JZ77" s="92"/>
      <c r="KA77" s="92"/>
      <c r="KB77" s="92"/>
      <c r="KC77" s="92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422"/>
      <c r="KU77" s="422"/>
      <c r="KV77" s="422"/>
      <c r="KW77" s="422"/>
      <c r="KX77" s="422"/>
      <c r="KY77" s="422"/>
      <c r="KZ77" s="422"/>
      <c r="LA77" s="422"/>
      <c r="LB77" s="422"/>
      <c r="LC77" s="379" t="str">
        <f>IF(OR(LEN($BU77)=0,$BU77="м3"),"нет","да")</f>
        <v>да</v>
      </c>
      <c r="LD77" s="379" t="str">
        <f>IF(OR(LEN($BV77)=0,$BV77="м3"),"нет","да")</f>
        <v>да</v>
      </c>
      <c r="LE77" s="380"/>
      <c r="LF77" s="379">
        <v>1.0526</v>
      </c>
      <c r="LG77" s="422"/>
      <c r="LH77" s="422"/>
      <c r="LI77" s="422"/>
      <c r="LJ77" s="422"/>
      <c r="LK77" s="422"/>
      <c r="LL77" s="422"/>
      <c r="LM77" s="422"/>
    </row>
    <row customHeight="1" ht="24">
      <c r="A78" s="614" t="s">
        <v>1151</v>
      </c>
      <c r="B78" s="614" t="s">
        <v>1364</v>
      </c>
      <c r="C78" s="503" t="s">
        <v>1281</v>
      </c>
      <c r="D78" s="418"/>
      <c r="E78" s="418"/>
      <c r="F78" s="244"/>
      <c r="G78" s="793">
        <f>ROW('НМ 2'!$A$16)</f>
        <v>16</v>
      </c>
      <c r="H78" s="793">
        <f>ROW('ТФ 2'!$A$61)</f>
        <v>61</v>
      </c>
      <c r="I78" s="244"/>
      <c r="J78" s="244"/>
      <c r="K78" s="794"/>
      <c r="L78" s="794"/>
      <c r="M78" s="594" t="str">
        <f>IF('НМ 2'!$M$16="","",'НМ 2'!$M$16)</f>
        <v>3</v>
      </c>
      <c r="N78" s="512" t="str">
        <f>IF('НМ 2'!$N$16="","",'НМ 2'!$N$16)</f>
        <v>Поставки твёрдого топлива при наличии печного отопления</v>
      </c>
      <c r="O78" s="358"/>
      <c r="P78" s="358"/>
      <c r="Q78" s="378"/>
      <c r="R78" s="358"/>
      <c r="S78" s="358"/>
      <c r="T78" s="795" t="str">
        <f>IF('НМ 2'!$T$16="","",'НМ 2'!$T$16)</f>
        <v>ЧД</v>
      </c>
      <c r="U78" s="795" t="str">
        <f>IF('НМ 2'!$U$16="","",'НМ 2'!$U$16)</f>
        <v>ЖП</v>
      </c>
      <c r="V78" s="358"/>
      <c r="W78" s="358"/>
      <c r="X78" s="796"/>
      <c r="Y78" s="358"/>
      <c r="Z78" s="358"/>
      <c r="AA78" s="358"/>
      <c r="AB78" s="358"/>
      <c r="AC78" s="799" t="s">
        <v>1333</v>
      </c>
      <c r="AD78" s="799" t="str">
        <f>BL78&amp;"::"&amp;AE78</f>
        <v>да::ACTI</v>
      </c>
      <c r="AE78" s="799" t="s">
        <v>1293</v>
      </c>
      <c r="AF78" s="358"/>
      <c r="AG78" s="358"/>
      <c r="AH78" s="358"/>
      <c r="AI78" s="358"/>
      <c r="AJ78" s="358"/>
      <c r="AK78" s="358"/>
      <c r="AL78" s="358"/>
      <c r="AM78" s="358"/>
      <c r="AN78" s="357" t="str">
        <f>IF('ТФ 2'!$N$61="","",'ТФ 2'!$N$61)</f>
        <v>7.2</v>
      </c>
      <c r="AO78" s="797" t="str">
        <f>IF('ТФ 2'!$O$61="","",'ТФ 2'!$O$61)</f>
        <v>МП ЗР "Севержилкомсервис"</v>
      </c>
      <c r="AP78" s="359"/>
      <c r="AQ78" s="797" t="str">
        <f>IF('ТФ 2'!$Q$61="","",'ТФ 2'!$Q$61)</f>
        <v>8300010685</v>
      </c>
      <c r="AR78" s="797" t="str">
        <f>IF('ТФ 2'!$R$61="","",'ТФ 2'!$R$61)</f>
        <v>298301001</v>
      </c>
      <c r="AS78" s="797" t="str">
        <f>IF('ТФ 2'!$S$61="","",'ТФ 2'!$S$61)</f>
        <v>ОСН, 22</v>
      </c>
      <c r="AT78" s="797" t="str">
        <f>IF('ТФ 2'!$T$61="","",'ТФ 2'!$T$61)</f>
        <v/>
      </c>
      <c r="AU78" s="797" t="str">
        <f>IF('ТФ 2'!$U$61="","",'ТФ 2'!$U$61)</f>
        <v/>
      </c>
      <c r="AV78" s="797" t="str">
        <f>IF('ТФ 2'!$V$61="","",'ТФ 2'!$V$61)</f>
        <v/>
      </c>
      <c r="AW78" s="797" t="str">
        <f>IF('ТФ 2'!$W$61="","",'ТФ 2'!$W$61)</f>
        <v>дрова</v>
      </c>
      <c r="AX78" s="797"/>
      <c r="AY78" s="358"/>
      <c r="AZ78" s="792"/>
      <c r="BA78" s="792"/>
      <c r="BB78" s="792"/>
      <c r="BC78" s="797"/>
      <c r="BD78" s="797"/>
      <c r="BE78" s="797"/>
      <c r="BF78" s="792"/>
      <c r="BG78" s="358"/>
      <c r="BH78" s="799"/>
      <c r="BI78" s="358"/>
      <c r="BJ78" s="358"/>
      <c r="BK78" s="358"/>
      <c r="BL78" s="801" t="s">
        <v>34</v>
      </c>
      <c r="BM78" s="802"/>
      <c r="BN78" s="358"/>
      <c r="BO78" s="358"/>
      <c r="BP78" s="332">
        <f>IF('ТФ 2'!$BQ$61="","",'ТФ 2'!$BQ$61)</f>
        <v>2123.19</v>
      </c>
      <c r="BQ78" s="332">
        <f>IF('ТФ 2'!$BS$61="","",'ТФ 2'!$BS$61)</f>
        <v>2158.58</v>
      </c>
      <c r="BR78" s="332">
        <f>IF('ТФ 2'!$BP$61="","",'ТФ 2'!$BP$61)</f>
        <v>30318.17</v>
      </c>
      <c r="BS78" s="332">
        <f>IF('ТФ 2'!$BR$61="","",'ТФ 2'!$BR$61)</f>
        <v>30823.47</v>
      </c>
      <c r="BT78" s="358"/>
      <c r="BU78" s="379" t="str">
        <f>IF('ТФ 2'!$AS$61="","",'ТФ 2'!$AS$61)</f>
        <v>м3</v>
      </c>
      <c r="BV78" s="379" t="str">
        <f>IF('ТФ 2'!$Y$61="","",'ТФ 2'!$Y$61)</f>
        <v>м3</v>
      </c>
      <c r="BW78" s="358"/>
      <c r="BX78" s="358"/>
      <c r="BY78" s="358"/>
      <c r="BZ78" s="358"/>
      <c r="CA78" s="358"/>
      <c r="CB78" s="358"/>
      <c r="CC78" s="358"/>
      <c r="CD78" s="358"/>
      <c r="CE78" s="358"/>
      <c r="CF78" s="358"/>
      <c r="CG78" s="358"/>
      <c r="CH78" s="358"/>
      <c r="CI78" s="358"/>
      <c r="CJ78" s="358"/>
      <c r="CK78" s="358"/>
      <c r="CL78" s="358"/>
      <c r="CM78" s="358"/>
      <c r="CN78" s="358"/>
      <c r="CO78" s="358"/>
      <c r="CP78" s="358"/>
      <c r="CQ78" s="358"/>
      <c r="CR78" s="358"/>
      <c r="CS78" s="364">
        <v>9</v>
      </c>
      <c r="CT78" s="364">
        <v>6</v>
      </c>
      <c r="CU78" s="358"/>
      <c r="CV78" s="358"/>
      <c r="CW78" s="365">
        <f>IF($AD78="да::ACTI",IF($U78="ЖП",CS78,0),0)</f>
        <v>9</v>
      </c>
      <c r="CX78" s="365">
        <f>IF($AD78="да::ACTI",IF($U78="ЖП",CT78,0),0)</f>
        <v>6</v>
      </c>
      <c r="CY78" s="365">
        <f>IF($AD78="да::ACTI",IF($U78="ЖП",0,CS78),0)</f>
        <v>0</v>
      </c>
      <c r="CZ78" s="365">
        <f>IF($AD78="да::ACTI",IF($U78="ЖП",0,CT78),0)</f>
        <v>0</v>
      </c>
      <c r="DA78" s="358"/>
      <c r="DB78" s="358"/>
      <c r="DC78" s="276">
        <f>CW78*IF(LEN($BP78)=0,0,$BP78)/1000</f>
        <v>19.10871</v>
      </c>
      <c r="DD78" s="276">
        <f>IF(LEN($BQ78)=0,0,DC78)</f>
        <v>19.10871</v>
      </c>
      <c r="DE78" s="276">
        <f>CX78*IF(LEN($BQ78)=0,0,$BQ78)/1000</f>
        <v>12.95148</v>
      </c>
      <c r="DF78" s="276">
        <f>CW78*IF(LEN($BQ78)=0,0,$BQ78)/1000</f>
        <v>19.42722</v>
      </c>
      <c r="DG78" s="280"/>
      <c r="DH78" s="276">
        <f>CY78*IF(LEN($BP78)=0,0,$BP78)/1000</f>
        <v>0</v>
      </c>
      <c r="DI78" s="276">
        <f>IF(LEN($BQ78)=0,0,DH78)</f>
        <v>0</v>
      </c>
      <c r="DJ78" s="276">
        <f>CZ78*IF(LEN($BQ78)=0,0,$BQ78)/1000</f>
        <v>0</v>
      </c>
      <c r="DK78" s="276">
        <f>CY78*IF(LEN($BQ78)=0,0,$BQ78)/1000</f>
        <v>0</v>
      </c>
      <c r="DL78" s="280"/>
      <c r="DM78" s="276">
        <f>SUM(DC78,DH78)</f>
        <v>19.10871</v>
      </c>
      <c r="DN78" s="276">
        <f>SUM(DD78,DI78)</f>
        <v>19.10871</v>
      </c>
      <c r="DO78" s="276">
        <f>SUM(DE78,DJ78)</f>
        <v>12.95148</v>
      </c>
      <c r="DP78" s="276">
        <f>SUM(DF78,DK78)</f>
        <v>19.42722</v>
      </c>
      <c r="DQ78" s="280"/>
      <c r="DR78" s="366"/>
      <c r="DS78" s="366"/>
      <c r="DT78" s="366"/>
      <c r="DU78" s="366"/>
      <c r="DV78" s="366"/>
      <c r="DW78" s="366"/>
      <c r="DX78" s="366"/>
      <c r="DY78" s="366"/>
      <c r="DZ78" s="366"/>
      <c r="EA78" s="366"/>
      <c r="EB78" s="366"/>
      <c r="EC78" s="366"/>
      <c r="ED78" s="366"/>
      <c r="EE78" s="366"/>
      <c r="EF78" s="366"/>
      <c r="EG78" s="366"/>
      <c r="EH78" s="366"/>
      <c r="EI78" s="366"/>
      <c r="EJ78" s="366"/>
      <c r="EK78" s="358"/>
      <c r="EL78" s="358"/>
      <c r="EM78" s="244"/>
      <c r="EN78" s="358"/>
      <c r="EO78" s="358"/>
      <c r="EP78" s="358"/>
      <c r="EQ78" s="358"/>
      <c r="ER78" s="358"/>
      <c r="ES78" s="358"/>
      <c r="ET78" s="358"/>
      <c r="EU78" s="358"/>
      <c r="EV78" s="358"/>
      <c r="EW78" s="364">
        <v>90</v>
      </c>
      <c r="EX78" s="364">
        <v>60</v>
      </c>
      <c r="EY78" s="358"/>
      <c r="EZ78" s="358"/>
      <c r="FA78" s="365">
        <f>IF($AE78="ACTI",IF($U78="ЖП",EW78,0),0)</f>
        <v>90</v>
      </c>
      <c r="FB78" s="365">
        <f>IF($AE78="ACTI",IF($U78="ЖП",EX78,0),0)</f>
        <v>60</v>
      </c>
      <c r="FC78" s="365">
        <f>IF($AE78="ACTI",IF($U78="ЖП",0,EW78),0)</f>
        <v>0</v>
      </c>
      <c r="FD78" s="365">
        <f>IF($AE78="ACTI",IF($U78="ЖП",0,EX78),0)</f>
        <v>0</v>
      </c>
      <c r="FE78" s="358"/>
      <c r="FF78" s="358"/>
      <c r="FG78" s="276">
        <f>FA78*IF(LEN($BP78)=0,0,$BP78)/1000</f>
        <v>191.0871</v>
      </c>
      <c r="FH78" s="276">
        <f>IF(LEN($BQ78)=0,0,FG78)</f>
        <v>191.0871</v>
      </c>
      <c r="FI78" s="276">
        <f>FB78*IF(LEN($BQ78)=0,0,$BQ78)/1000</f>
        <v>129.5148</v>
      </c>
      <c r="FJ78" s="276">
        <f>FA78*IF(LEN($BQ78)=0,0,$BQ78)/1000</f>
        <v>194.2722</v>
      </c>
      <c r="FK78" s="280"/>
      <c r="FL78" s="276">
        <f>FC78*IF(LEN($BP78)=0,0,$BP78)/1000</f>
        <v>0</v>
      </c>
      <c r="FM78" s="276">
        <f>IF(LEN($BQ78)=0,0,FL78)</f>
        <v>0</v>
      </c>
      <c r="FN78" s="276">
        <f>FD78*IF(LEN($BQ78)=0,0,$BQ78)/1000</f>
        <v>0</v>
      </c>
      <c r="FO78" s="276">
        <f>FC78*IF(LEN($BQ78)=0,0,$BQ78)/1000</f>
        <v>0</v>
      </c>
      <c r="FP78" s="280"/>
      <c r="FQ78" s="276">
        <f>SUM(FG78,FL78)</f>
        <v>191.0871</v>
      </c>
      <c r="FR78" s="276">
        <f>SUM(FH78,FM78)</f>
        <v>191.0871</v>
      </c>
      <c r="FS78" s="276">
        <f>SUM(FI78,FN78)</f>
        <v>129.5148</v>
      </c>
      <c r="FT78" s="276">
        <f>SUM(FJ78,FO78)</f>
        <v>194.2722</v>
      </c>
      <c r="FU78" s="280"/>
      <c r="FV78" s="366"/>
      <c r="FW78" s="366"/>
      <c r="FX78" s="366"/>
      <c r="FY78" s="366"/>
      <c r="FZ78" s="366"/>
      <c r="GA78" s="366"/>
      <c r="GB78" s="366"/>
      <c r="GC78" s="366"/>
      <c r="GD78" s="366"/>
      <c r="GE78" s="366"/>
      <c r="GF78" s="366"/>
      <c r="GG78" s="366"/>
      <c r="GH78" s="366"/>
      <c r="GI78" s="366"/>
      <c r="GJ78" s="366"/>
      <c r="GK78" s="366"/>
      <c r="GL78" s="366"/>
      <c r="GM78" s="366"/>
      <c r="GN78" s="366"/>
      <c r="GO78" s="993"/>
      <c r="GP78" s="993"/>
      <c r="GQ78" s="993"/>
      <c r="GR78" s="993"/>
      <c r="GS78" s="993"/>
      <c r="GT78" s="993"/>
      <c r="GU78" s="993"/>
      <c r="GV78" s="993"/>
      <c r="GW78" s="993"/>
      <c r="GX78" s="993"/>
      <c r="GY78" s="993"/>
      <c r="GZ78" s="92"/>
      <c r="HA78" s="422"/>
      <c r="HB78" s="422"/>
      <c r="HC78" s="422"/>
      <c r="HD78" s="422"/>
      <c r="HE78" s="422"/>
      <c r="HF78" s="422"/>
      <c r="HG78" s="422"/>
      <c r="HH78" s="422"/>
      <c r="HI78" s="422"/>
      <c r="HJ78" s="422"/>
      <c r="HK78" s="422"/>
      <c r="HL78" s="422"/>
      <c r="HM78" s="365">
        <f>CW78*IF($LC78="да",$LF78,1)</f>
        <v>9</v>
      </c>
      <c r="HN78" s="365">
        <f>CX78*IF($LD78="да",$LF78,1)</f>
        <v>6</v>
      </c>
      <c r="HO78" s="365">
        <f>CY78*IF($LC78="да",$LF78,1)</f>
        <v>0</v>
      </c>
      <c r="HP78" s="365">
        <f>CZ78*IF($LD78="да",$LF78,1)</f>
        <v>0</v>
      </c>
      <c r="HQ78" s="422"/>
      <c r="HR78" s="422"/>
      <c r="HS78" s="422"/>
      <c r="HT78" s="422"/>
      <c r="HU78" s="422"/>
      <c r="HV78" s="422"/>
      <c r="HW78" s="422"/>
      <c r="HX78" s="422"/>
      <c r="HY78" s="422"/>
      <c r="HZ78" s="422"/>
      <c r="IA78" s="422"/>
      <c r="IB78" s="422"/>
      <c r="IC78" s="365">
        <f>FA78*IF($LC78="да",$LF78,1)</f>
        <v>90</v>
      </c>
      <c r="ID78" s="365">
        <f>FB78*IF($LD78="да",$LF78,1)</f>
        <v>60</v>
      </c>
      <c r="IE78" s="365">
        <f>FC78*IF($LC78="да",$LF78,1)</f>
        <v>0</v>
      </c>
      <c r="IF78" s="365">
        <f>FD78*IF($LD78="да",$LF78,1)</f>
        <v>0</v>
      </c>
      <c r="IG78" s="92"/>
      <c r="IH78" s="92"/>
      <c r="II78" s="92"/>
      <c r="IJ78" s="92"/>
      <c r="IK78" s="993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422"/>
      <c r="JS78" s="422"/>
      <c r="JT78" s="422"/>
      <c r="JU78" s="422"/>
      <c r="JV78" s="422"/>
      <c r="JW78" s="422"/>
      <c r="JX78" s="422"/>
      <c r="JY78" s="422"/>
      <c r="JZ78" s="92"/>
      <c r="KA78" s="92"/>
      <c r="KB78" s="92"/>
      <c r="KC78" s="92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422"/>
      <c r="KU78" s="422"/>
      <c r="KV78" s="422"/>
      <c r="KW78" s="422"/>
      <c r="KX78" s="422"/>
      <c r="KY78" s="422"/>
      <c r="KZ78" s="422"/>
      <c r="LA78" s="422"/>
      <c r="LB78" s="422"/>
      <c r="LC78" s="379" t="str">
        <f>IF(OR(LEN($BU78)=0,$BU78="м3"),"нет","да")</f>
        <v>нет</v>
      </c>
      <c r="LD78" s="379" t="str">
        <f>IF(OR(LEN($BV78)=0,$BV78="м3"),"нет","да")</f>
        <v>нет</v>
      </c>
      <c r="LE78" s="380"/>
      <c r="LF78" s="379">
        <v>1</v>
      </c>
      <c r="LG78" s="422"/>
      <c r="LH78" s="422"/>
      <c r="LI78" s="422"/>
      <c r="LJ78" s="422"/>
      <c r="LK78" s="422"/>
      <c r="LL78" s="422"/>
      <c r="LM78" s="422"/>
    </row>
    <row customHeight="1" ht="24">
      <c r="A79" s="614" t="s">
        <v>1151</v>
      </c>
      <c r="B79" s="614" t="s">
        <v>1367</v>
      </c>
      <c r="C79" s="503" t="s">
        <v>1281</v>
      </c>
      <c r="D79" s="418"/>
      <c r="E79" s="418"/>
      <c r="F79" s="244"/>
      <c r="G79" s="793">
        <f>ROW('НМ 2'!$A$16)</f>
        <v>16</v>
      </c>
      <c r="H79" s="793">
        <f>ROW('ТФ 2'!$A$62)</f>
        <v>62</v>
      </c>
      <c r="I79" s="244"/>
      <c r="J79" s="244"/>
      <c r="K79" s="794"/>
      <c r="L79" s="794"/>
      <c r="M79" s="594" t="str">
        <f>IF('НМ 2'!$M$16="","",'НМ 2'!$M$16)</f>
        <v>3</v>
      </c>
      <c r="N79" s="512" t="str">
        <f>IF('НМ 2'!$N$16="","",'НМ 2'!$N$16)</f>
        <v>Поставки твёрдого топлива при наличии печного отопления</v>
      </c>
      <c r="O79" s="358"/>
      <c r="P79" s="358"/>
      <c r="Q79" s="378"/>
      <c r="R79" s="358"/>
      <c r="S79" s="358"/>
      <c r="T79" s="795" t="str">
        <f>IF('НМ 2'!$T$16="","",'НМ 2'!$T$16)</f>
        <v>ЧД</v>
      </c>
      <c r="U79" s="795" t="str">
        <f>IF('НМ 2'!$U$16="","",'НМ 2'!$U$16)</f>
        <v>ЖП</v>
      </c>
      <c r="V79" s="358"/>
      <c r="W79" s="358"/>
      <c r="X79" s="796"/>
      <c r="Y79" s="358"/>
      <c r="Z79" s="358"/>
      <c r="AA79" s="358"/>
      <c r="AB79" s="358"/>
      <c r="AC79" s="799" t="s">
        <v>1333</v>
      </c>
      <c r="AD79" s="799" t="str">
        <f>BL79&amp;"::"&amp;AE79</f>
        <v>да::ACTI</v>
      </c>
      <c r="AE79" s="799" t="s">
        <v>1293</v>
      </c>
      <c r="AF79" s="358"/>
      <c r="AG79" s="358"/>
      <c r="AH79" s="358"/>
      <c r="AI79" s="358"/>
      <c r="AJ79" s="358"/>
      <c r="AK79" s="358"/>
      <c r="AL79" s="358"/>
      <c r="AM79" s="358"/>
      <c r="AN79" s="357" t="str">
        <f>IF('ТФ 2'!$N$62="","",'ТФ 2'!$N$62)</f>
        <v>7.3</v>
      </c>
      <c r="AO79" s="797" t="str">
        <f>IF('ТФ 2'!$O$62="","",'ТФ 2'!$O$62)</f>
        <v>МП ЗР "Севержилкомсервис"</v>
      </c>
      <c r="AP79" s="359"/>
      <c r="AQ79" s="797" t="str">
        <f>IF('ТФ 2'!$Q$62="","",'ТФ 2'!$Q$62)</f>
        <v>8300010685</v>
      </c>
      <c r="AR79" s="797" t="str">
        <f>IF('ТФ 2'!$R$62="","",'ТФ 2'!$R$62)</f>
        <v>298301001</v>
      </c>
      <c r="AS79" s="797" t="str">
        <f>IF('ТФ 2'!$S$62="","",'ТФ 2'!$S$62)</f>
        <v>ОСН, 22</v>
      </c>
      <c r="AT79" s="797" t="str">
        <f>IF('ТФ 2'!$T$62="","",'ТФ 2'!$T$62)</f>
        <v/>
      </c>
      <c r="AU79" s="797" t="str">
        <f>IF('ТФ 2'!$U$62="","",'ТФ 2'!$U$62)</f>
        <v/>
      </c>
      <c r="AV79" s="797" t="str">
        <f>IF('ТФ 2'!$V$62="","",'ТФ 2'!$V$62)</f>
        <v/>
      </c>
      <c r="AW79" s="797" t="str">
        <f>IF('ТФ 2'!$W$62="","",'ТФ 2'!$W$62)</f>
        <v>топливные брикеты</v>
      </c>
      <c r="AX79" s="797"/>
      <c r="AY79" s="358"/>
      <c r="AZ79" s="792"/>
      <c r="BA79" s="792"/>
      <c r="BB79" s="792"/>
      <c r="BC79" s="797"/>
      <c r="BD79" s="797"/>
      <c r="BE79" s="797"/>
      <c r="BF79" s="792"/>
      <c r="BG79" s="358"/>
      <c r="BH79" s="799"/>
      <c r="BI79" s="358"/>
      <c r="BJ79" s="358"/>
      <c r="BK79" s="358"/>
      <c r="BL79" s="801" t="s">
        <v>34</v>
      </c>
      <c r="BM79" s="802"/>
      <c r="BN79" s="358"/>
      <c r="BO79" s="358"/>
      <c r="BP79" s="332">
        <f>IF('ТФ 2'!$BQ$62="","",'ТФ 2'!$BQ$62)</f>
        <v>5.45</v>
      </c>
      <c r="BQ79" s="332">
        <f>IF('ТФ 2'!$BS$62="","",'ТФ 2'!$BS$62)</f>
        <v>5.54</v>
      </c>
      <c r="BR79" s="332">
        <f>IF('ТФ 2'!$BP$62="","",'ТФ 2'!$BP$62)</f>
        <v>41.39</v>
      </c>
      <c r="BS79" s="332">
        <f>IF('ТФ 2'!$BR$62="","",'ТФ 2'!$BR$62)</f>
        <v>42.08</v>
      </c>
      <c r="BT79" s="358"/>
      <c r="BU79" s="379" t="str">
        <f>IF('ТФ 2'!$AS$62="","",'ТФ 2'!$AS$62)</f>
        <v>кг</v>
      </c>
      <c r="BV79" s="379" t="str">
        <f>IF('ТФ 2'!$Y$62="","",'ТФ 2'!$Y$62)</f>
        <v>кг</v>
      </c>
      <c r="BW79" s="358"/>
      <c r="BX79" s="358"/>
      <c r="BY79" s="358"/>
      <c r="BZ79" s="358"/>
      <c r="CA79" s="358"/>
      <c r="CB79" s="358"/>
      <c r="CC79" s="358"/>
      <c r="CD79" s="358"/>
      <c r="CE79" s="358"/>
      <c r="CF79" s="358"/>
      <c r="CG79" s="358"/>
      <c r="CH79" s="358"/>
      <c r="CI79" s="358"/>
      <c r="CJ79" s="358"/>
      <c r="CK79" s="358"/>
      <c r="CL79" s="358"/>
      <c r="CM79" s="358"/>
      <c r="CN79" s="358"/>
      <c r="CO79" s="358"/>
      <c r="CP79" s="358"/>
      <c r="CQ79" s="358"/>
      <c r="CR79" s="358"/>
      <c r="CS79" s="364">
        <v>7392</v>
      </c>
      <c r="CT79" s="364">
        <v>3528</v>
      </c>
      <c r="CU79" s="358"/>
      <c r="CV79" s="358"/>
      <c r="CW79" s="365">
        <f>IF($AD79="да::ACTI",IF($U79="ЖП",CS79,0),0)</f>
        <v>7392</v>
      </c>
      <c r="CX79" s="365">
        <f>IF($AD79="да::ACTI",IF($U79="ЖП",CT79,0),0)</f>
        <v>3528</v>
      </c>
      <c r="CY79" s="365">
        <f>IF($AD79="да::ACTI",IF($U79="ЖП",0,CS79),0)</f>
        <v>0</v>
      </c>
      <c r="CZ79" s="365">
        <f>IF($AD79="да::ACTI",IF($U79="ЖП",0,CT79),0)</f>
        <v>0</v>
      </c>
      <c r="DA79" s="358"/>
      <c r="DB79" s="358"/>
      <c r="DC79" s="276">
        <f>CW79*IF(LEN($BP79)=0,0,$BP79)/1000</f>
        <v>40.2864</v>
      </c>
      <c r="DD79" s="276">
        <f>IF(LEN($BQ79)=0,0,DC79)</f>
        <v>40.2864</v>
      </c>
      <c r="DE79" s="276">
        <f>CX79*IF(LEN($BQ79)=0,0,$BQ79)/1000</f>
        <v>19.54512</v>
      </c>
      <c r="DF79" s="276">
        <f>CW79*IF(LEN($BQ79)=0,0,$BQ79)/1000</f>
        <v>40.95168</v>
      </c>
      <c r="DG79" s="280"/>
      <c r="DH79" s="276">
        <f>CY79*IF(LEN($BP79)=0,0,$BP79)/1000</f>
        <v>0</v>
      </c>
      <c r="DI79" s="276">
        <f>IF(LEN($BQ79)=0,0,DH79)</f>
        <v>0</v>
      </c>
      <c r="DJ79" s="276">
        <f>CZ79*IF(LEN($BQ79)=0,0,$BQ79)/1000</f>
        <v>0</v>
      </c>
      <c r="DK79" s="276">
        <f>CY79*IF(LEN($BQ79)=0,0,$BQ79)/1000</f>
        <v>0</v>
      </c>
      <c r="DL79" s="280"/>
      <c r="DM79" s="276">
        <f>SUM(DC79,DH79)</f>
        <v>40.2864</v>
      </c>
      <c r="DN79" s="276">
        <f>SUM(DD79,DI79)</f>
        <v>40.2864</v>
      </c>
      <c r="DO79" s="276">
        <f>SUM(DE79,DJ79)</f>
        <v>19.54512</v>
      </c>
      <c r="DP79" s="276">
        <f>SUM(DF79,DK79)</f>
        <v>40.95168</v>
      </c>
      <c r="DQ79" s="280"/>
      <c r="DR79" s="366"/>
      <c r="DS79" s="366"/>
      <c r="DT79" s="366"/>
      <c r="DU79" s="366"/>
      <c r="DV79" s="366"/>
      <c r="DW79" s="366"/>
      <c r="DX79" s="366"/>
      <c r="DY79" s="366"/>
      <c r="DZ79" s="366"/>
      <c r="EA79" s="366"/>
      <c r="EB79" s="366"/>
      <c r="EC79" s="366"/>
      <c r="ED79" s="366"/>
      <c r="EE79" s="366"/>
      <c r="EF79" s="366"/>
      <c r="EG79" s="366"/>
      <c r="EH79" s="366"/>
      <c r="EI79" s="366"/>
      <c r="EJ79" s="366"/>
      <c r="EK79" s="358"/>
      <c r="EL79" s="358"/>
      <c r="EM79" s="244"/>
      <c r="EN79" s="358"/>
      <c r="EO79" s="358"/>
      <c r="EP79" s="358"/>
      <c r="EQ79" s="358"/>
      <c r="ER79" s="358"/>
      <c r="ES79" s="358"/>
      <c r="ET79" s="358"/>
      <c r="EU79" s="358"/>
      <c r="EV79" s="358"/>
      <c r="EW79" s="364">
        <v>73920</v>
      </c>
      <c r="EX79" s="364">
        <v>35280</v>
      </c>
      <c r="EY79" s="358"/>
      <c r="EZ79" s="358"/>
      <c r="FA79" s="365">
        <f>IF($AE79="ACTI",IF($U79="ЖП",EW79,0),0)</f>
        <v>73920</v>
      </c>
      <c r="FB79" s="365">
        <f>IF($AE79="ACTI",IF($U79="ЖП",EX79,0),0)</f>
        <v>35280</v>
      </c>
      <c r="FC79" s="365">
        <f>IF($AE79="ACTI",IF($U79="ЖП",0,EW79),0)</f>
        <v>0</v>
      </c>
      <c r="FD79" s="365">
        <f>IF($AE79="ACTI",IF($U79="ЖП",0,EX79),0)</f>
        <v>0</v>
      </c>
      <c r="FE79" s="358"/>
      <c r="FF79" s="358"/>
      <c r="FG79" s="276">
        <f>FA79*IF(LEN($BP79)=0,0,$BP79)/1000</f>
        <v>402.864</v>
      </c>
      <c r="FH79" s="276">
        <f>IF(LEN($BQ79)=0,0,FG79)</f>
        <v>402.864</v>
      </c>
      <c r="FI79" s="276">
        <f>FB79*IF(LEN($BQ79)=0,0,$BQ79)/1000</f>
        <v>195.4512</v>
      </c>
      <c r="FJ79" s="276">
        <f>FA79*IF(LEN($BQ79)=0,0,$BQ79)/1000</f>
        <v>409.5168</v>
      </c>
      <c r="FK79" s="280"/>
      <c r="FL79" s="276">
        <f>FC79*IF(LEN($BP79)=0,0,$BP79)/1000</f>
        <v>0</v>
      </c>
      <c r="FM79" s="276">
        <f>IF(LEN($BQ79)=0,0,FL79)</f>
        <v>0</v>
      </c>
      <c r="FN79" s="276">
        <f>FD79*IF(LEN($BQ79)=0,0,$BQ79)/1000</f>
        <v>0</v>
      </c>
      <c r="FO79" s="276">
        <f>FC79*IF(LEN($BQ79)=0,0,$BQ79)/1000</f>
        <v>0</v>
      </c>
      <c r="FP79" s="280"/>
      <c r="FQ79" s="276">
        <f>SUM(FG79,FL79)</f>
        <v>402.864</v>
      </c>
      <c r="FR79" s="276">
        <f>SUM(FH79,FM79)</f>
        <v>402.864</v>
      </c>
      <c r="FS79" s="276">
        <f>SUM(FI79,FN79)</f>
        <v>195.4512</v>
      </c>
      <c r="FT79" s="276">
        <f>SUM(FJ79,FO79)</f>
        <v>409.5168</v>
      </c>
      <c r="FU79" s="280"/>
      <c r="FV79" s="366"/>
      <c r="FW79" s="366"/>
      <c r="FX79" s="366"/>
      <c r="FY79" s="366"/>
      <c r="FZ79" s="366"/>
      <c r="GA79" s="366"/>
      <c r="GB79" s="366"/>
      <c r="GC79" s="366"/>
      <c r="GD79" s="366"/>
      <c r="GE79" s="366"/>
      <c r="GF79" s="366"/>
      <c r="GG79" s="366"/>
      <c r="GH79" s="366"/>
      <c r="GI79" s="366"/>
      <c r="GJ79" s="366"/>
      <c r="GK79" s="366"/>
      <c r="GL79" s="366"/>
      <c r="GM79" s="366"/>
      <c r="GN79" s="366"/>
      <c r="GO79" s="993"/>
      <c r="GP79" s="993"/>
      <c r="GQ79" s="993"/>
      <c r="GR79" s="993"/>
      <c r="GS79" s="993"/>
      <c r="GT79" s="993"/>
      <c r="GU79" s="993"/>
      <c r="GV79" s="993"/>
      <c r="GW79" s="993"/>
      <c r="GX79" s="993"/>
      <c r="GY79" s="993"/>
      <c r="GZ79" s="92"/>
      <c r="HA79" s="422"/>
      <c r="HB79" s="422"/>
      <c r="HC79" s="422"/>
      <c r="HD79" s="422"/>
      <c r="HE79" s="422"/>
      <c r="HF79" s="422"/>
      <c r="HG79" s="422"/>
      <c r="HH79" s="422"/>
      <c r="HI79" s="422"/>
      <c r="HJ79" s="422"/>
      <c r="HK79" s="422"/>
      <c r="HL79" s="422"/>
      <c r="HM79" s="365">
        <f>CW79*IF($LC79="да",$LF79,1)</f>
        <v>7.392</v>
      </c>
      <c r="HN79" s="365">
        <f>CX79*IF($LD79="да",$LF79,1)</f>
        <v>3.528</v>
      </c>
      <c r="HO79" s="365">
        <f>CY79*IF($LC79="да",$LF79,1)</f>
        <v>0</v>
      </c>
      <c r="HP79" s="365">
        <f>CZ79*IF($LD79="да",$LF79,1)</f>
        <v>0</v>
      </c>
      <c r="HQ79" s="422"/>
      <c r="HR79" s="422"/>
      <c r="HS79" s="422"/>
      <c r="HT79" s="422"/>
      <c r="HU79" s="422"/>
      <c r="HV79" s="422"/>
      <c r="HW79" s="422"/>
      <c r="HX79" s="422"/>
      <c r="HY79" s="422"/>
      <c r="HZ79" s="422"/>
      <c r="IA79" s="422"/>
      <c r="IB79" s="422"/>
      <c r="IC79" s="365">
        <f>FA79*IF($LC79="да",$LF79,1)</f>
        <v>73.92</v>
      </c>
      <c r="ID79" s="365">
        <f>FB79*IF($LD79="да",$LF79,1)</f>
        <v>35.28</v>
      </c>
      <c r="IE79" s="365">
        <f>FC79*IF($LC79="да",$LF79,1)</f>
        <v>0</v>
      </c>
      <c r="IF79" s="365">
        <f>FD79*IF($LD79="да",$LF79,1)</f>
        <v>0</v>
      </c>
      <c r="IG79" s="92"/>
      <c r="IH79" s="92"/>
      <c r="II79" s="92"/>
      <c r="IJ79" s="92"/>
      <c r="IK79" s="993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422"/>
      <c r="JS79" s="422"/>
      <c r="JT79" s="422"/>
      <c r="JU79" s="422"/>
      <c r="JV79" s="422"/>
      <c r="JW79" s="422"/>
      <c r="JX79" s="422"/>
      <c r="JY79" s="422"/>
      <c r="JZ79" s="92"/>
      <c r="KA79" s="92"/>
      <c r="KB79" s="92"/>
      <c r="KC79" s="92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422"/>
      <c r="KU79" s="422"/>
      <c r="KV79" s="422"/>
      <c r="KW79" s="422"/>
      <c r="KX79" s="422"/>
      <c r="KY79" s="422"/>
      <c r="KZ79" s="422"/>
      <c r="LA79" s="422"/>
      <c r="LB79" s="422"/>
      <c r="LC79" s="379" t="str">
        <f>IF(OR(LEN($BU79)=0,$BU79="м3"),"нет","да")</f>
        <v>да</v>
      </c>
      <c r="LD79" s="379" t="str">
        <f>IF(OR(LEN($BV79)=0,$BV79="м3"),"нет","да")</f>
        <v>да</v>
      </c>
      <c r="LE79" s="380"/>
      <c r="LF79" s="379">
        <v>0.001</v>
      </c>
      <c r="LG79" s="422"/>
      <c r="LH79" s="422"/>
      <c r="LI79" s="422"/>
      <c r="LJ79" s="422"/>
      <c r="LK79" s="422"/>
      <c r="LL79" s="422"/>
      <c r="LM79" s="422"/>
    </row>
    <row customHeight="1" ht="24">
      <c r="A80" s="614" t="s">
        <v>1152</v>
      </c>
      <c r="B80" s="614" t="s">
        <v>1355</v>
      </c>
      <c r="C80" s="503" t="s">
        <v>1281</v>
      </c>
      <c r="D80" s="418"/>
      <c r="E80" s="418"/>
      <c r="F80" s="244"/>
      <c r="G80" s="793">
        <f>ROW('НМ 2'!$A$17)</f>
        <v>17</v>
      </c>
      <c r="H80" s="793">
        <f>ROW('ТФ 2'!$A$60)</f>
        <v>60</v>
      </c>
      <c r="I80" s="244"/>
      <c r="J80" s="244"/>
      <c r="K80" s="794"/>
      <c r="L80" s="794" t="s">
        <v>34</v>
      </c>
      <c r="M80" s="594" t="str">
        <f>IF('НМ 2'!$M$17="","",'НМ 2'!$M$17)</f>
        <v>4</v>
      </c>
      <c r="N80" s="512" t="str">
        <f>IF('НМ 2'!$N$17="","",'НМ 2'!$N$17)</f>
        <v>Поставки твёрдого топлива при наличии печного отопления</v>
      </c>
      <c r="O80" s="358"/>
      <c r="P80" s="358"/>
      <c r="Q80" s="378"/>
      <c r="R80" s="358"/>
      <c r="S80" s="358"/>
      <c r="T80" s="795" t="str">
        <f>IF('НМ 2'!$T$17="","",'НМ 2'!$T$17)</f>
        <v>МКД</v>
      </c>
      <c r="U80" s="795" t="str">
        <f>IF('НМ 2'!$U$17="","",'НМ 2'!$U$17)</f>
        <v>ЖП</v>
      </c>
      <c r="V80" s="358"/>
      <c r="W80" s="358"/>
      <c r="X80" s="796"/>
      <c r="Y80" s="358"/>
      <c r="Z80" s="358"/>
      <c r="AA80" s="358"/>
      <c r="AB80" s="358"/>
      <c r="AC80" s="799" t="s">
        <v>1333</v>
      </c>
      <c r="AD80" s="799" t="str">
        <f>BL80&amp;"::"&amp;AE80</f>
        <v>да::ACTI</v>
      </c>
      <c r="AE80" s="799" t="s">
        <v>1293</v>
      </c>
      <c r="AF80" s="358"/>
      <c r="AG80" s="358"/>
      <c r="AH80" s="358"/>
      <c r="AI80" s="358"/>
      <c r="AJ80" s="358"/>
      <c r="AK80" s="358"/>
      <c r="AL80" s="358"/>
      <c r="AM80" s="358"/>
      <c r="AN80" s="357" t="str">
        <f>IF('ТФ 2'!$N$60="","",'ТФ 2'!$N$60)</f>
        <v>7.1</v>
      </c>
      <c r="AO80" s="797" t="str">
        <f>IF('ТФ 2'!$O$60="","",'ТФ 2'!$O$60)</f>
        <v>МП ЗР "Севержилкомсервис"</v>
      </c>
      <c r="AP80" s="359"/>
      <c r="AQ80" s="797" t="str">
        <f>IF('ТФ 2'!$Q$60="","",'ТФ 2'!$Q$60)</f>
        <v>8300010685</v>
      </c>
      <c r="AR80" s="797" t="str">
        <f>IF('ТФ 2'!$R$60="","",'ТФ 2'!$R$60)</f>
        <v>298301001</v>
      </c>
      <c r="AS80" s="797" t="str">
        <f>IF('ТФ 2'!$S$60="","",'ТФ 2'!$S$60)</f>
        <v>ОСН, 22</v>
      </c>
      <c r="AT80" s="797" t="str">
        <f>IF('ТФ 2'!$T$60="","",'ТФ 2'!$T$60)</f>
        <v/>
      </c>
      <c r="AU80" s="797" t="str">
        <f>IF('ТФ 2'!$U$60="","",'ТФ 2'!$U$60)</f>
        <v/>
      </c>
      <c r="AV80" s="797" t="str">
        <f>IF('ТФ 2'!$V$60="","",'ТФ 2'!$V$60)</f>
        <v/>
      </c>
      <c r="AW80" s="797" t="str">
        <f>IF('ТФ 2'!$W$60="","",'ТФ 2'!$W$60)</f>
        <v>уголь</v>
      </c>
      <c r="AX80" s="797"/>
      <c r="AY80" s="358"/>
      <c r="AZ80" s="792"/>
      <c r="BA80" s="792"/>
      <c r="BB80" s="792"/>
      <c r="BC80" s="797"/>
      <c r="BD80" s="797"/>
      <c r="BE80" s="797"/>
      <c r="BF80" s="792"/>
      <c r="BG80" s="358"/>
      <c r="BH80" s="799"/>
      <c r="BI80" s="358"/>
      <c r="BJ80" s="358"/>
      <c r="BK80" s="358"/>
      <c r="BL80" s="801" t="s">
        <v>34</v>
      </c>
      <c r="BM80" s="802"/>
      <c r="BN80" s="358"/>
      <c r="BO80" s="358"/>
      <c r="BP80" s="332">
        <f>IF('ТФ 2'!$BQ$60="","",'ТФ 2'!$BQ$60)</f>
        <v>3627.99</v>
      </c>
      <c r="BQ80" s="332">
        <f>IF('ТФ 2'!$BS$60="","",'ТФ 2'!$BS$60)</f>
        <v>3688.46</v>
      </c>
      <c r="BR80" s="332">
        <f>IF('ТФ 2'!$BP$60="","",'ТФ 2'!$BP$60)</f>
        <v>41638.67</v>
      </c>
      <c r="BS80" s="332">
        <f>IF('ТФ 2'!$BR$60="","",'ТФ 2'!$BR$60)</f>
        <v>42332.65</v>
      </c>
      <c r="BT80" s="358"/>
      <c r="BU80" s="379" t="str">
        <f>IF('ТФ 2'!$AS$60="","",'ТФ 2'!$AS$60)</f>
        <v>т</v>
      </c>
      <c r="BV80" s="379" t="str">
        <f>IF('ТФ 2'!$Y$60="","",'ТФ 2'!$Y$60)</f>
        <v>т</v>
      </c>
      <c r="BW80" s="358"/>
      <c r="BX80" s="358"/>
      <c r="BY80" s="358"/>
      <c r="BZ80" s="358"/>
      <c r="CA80" s="358"/>
      <c r="CB80" s="358"/>
      <c r="CC80" s="358"/>
      <c r="CD80" s="358"/>
      <c r="CE80" s="358"/>
      <c r="CF80" s="358"/>
      <c r="CG80" s="358"/>
      <c r="CH80" s="358"/>
      <c r="CI80" s="358"/>
      <c r="CJ80" s="358"/>
      <c r="CK80" s="358"/>
      <c r="CL80" s="358"/>
      <c r="CM80" s="358"/>
      <c r="CN80" s="358"/>
      <c r="CO80" s="358"/>
      <c r="CP80" s="358"/>
      <c r="CQ80" s="358"/>
      <c r="CR80" s="358"/>
      <c r="CS80" s="364"/>
      <c r="CT80" s="364">
        <v>57.7</v>
      </c>
      <c r="CU80" s="358"/>
      <c r="CV80" s="358"/>
      <c r="CW80" s="365">
        <f>IF($AD80="да::ACTI",IF($U80="ЖП",CS80,0),0)</f>
        <v>0</v>
      </c>
      <c r="CX80" s="365">
        <f>IF($AD80="да::ACTI",IF($U80="ЖП",CT80,0),0)</f>
        <v>57.7</v>
      </c>
      <c r="CY80" s="365">
        <f>IF($AD80="да::ACTI",IF($U80="ЖП",0,CS80),0)</f>
        <v>0</v>
      </c>
      <c r="CZ80" s="365">
        <f>IF($AD80="да::ACTI",IF($U80="ЖП",0,CT80),0)</f>
        <v>0</v>
      </c>
      <c r="DA80" s="358"/>
      <c r="DB80" s="358"/>
      <c r="DC80" s="276">
        <f>CW80*IF(LEN($BP80)=0,0,$BP80)/1000</f>
        <v>0</v>
      </c>
      <c r="DD80" s="276">
        <f>IF(LEN($BQ80)=0,0,DC80)</f>
        <v>0</v>
      </c>
      <c r="DE80" s="276">
        <f>CX80*IF(LEN($BQ80)=0,0,$BQ80)/1000</f>
        <v>212.824142</v>
      </c>
      <c r="DF80" s="276">
        <f>CW80*IF(LEN($BQ80)=0,0,$BQ80)/1000</f>
        <v>0</v>
      </c>
      <c r="DG80" s="280"/>
      <c r="DH80" s="276">
        <f>CY80*IF(LEN($BP80)=0,0,$BP80)/1000</f>
        <v>0</v>
      </c>
      <c r="DI80" s="276">
        <f>IF(LEN($BQ80)=0,0,DH80)</f>
        <v>0</v>
      </c>
      <c r="DJ80" s="276">
        <f>CZ80*IF(LEN($BQ80)=0,0,$BQ80)/1000</f>
        <v>0</v>
      </c>
      <c r="DK80" s="276">
        <f>CY80*IF(LEN($BQ80)=0,0,$BQ80)/1000</f>
        <v>0</v>
      </c>
      <c r="DL80" s="280"/>
      <c r="DM80" s="276">
        <f>SUM(DC80,DH80)</f>
        <v>0</v>
      </c>
      <c r="DN80" s="276">
        <f>SUM(DD80,DI80)</f>
        <v>0</v>
      </c>
      <c r="DO80" s="276">
        <f>SUM(DE80,DJ80)</f>
        <v>212.824142</v>
      </c>
      <c r="DP80" s="276">
        <f>SUM(DF80,DK80)</f>
        <v>0</v>
      </c>
      <c r="DQ80" s="280"/>
      <c r="DR80" s="366"/>
      <c r="DS80" s="366"/>
      <c r="DT80" s="366"/>
      <c r="DU80" s="366"/>
      <c r="DV80" s="366"/>
      <c r="DW80" s="366"/>
      <c r="DX80" s="366"/>
      <c r="DY80" s="366"/>
      <c r="DZ80" s="366"/>
      <c r="EA80" s="366"/>
      <c r="EB80" s="366"/>
      <c r="EC80" s="366"/>
      <c r="ED80" s="366"/>
      <c r="EE80" s="366"/>
      <c r="EF80" s="366"/>
      <c r="EG80" s="366"/>
      <c r="EH80" s="366"/>
      <c r="EI80" s="366"/>
      <c r="EJ80" s="366"/>
      <c r="EK80" s="358"/>
      <c r="EL80" s="358"/>
      <c r="EM80" s="244"/>
      <c r="EN80" s="358"/>
      <c r="EO80" s="358"/>
      <c r="EP80" s="358"/>
      <c r="EQ80" s="358"/>
      <c r="ER80" s="358"/>
      <c r="ES80" s="358"/>
      <c r="ET80" s="358"/>
      <c r="EU80" s="358"/>
      <c r="EV80" s="358"/>
      <c r="EW80" s="364"/>
      <c r="EX80" s="364">
        <v>577</v>
      </c>
      <c r="EY80" s="358"/>
      <c r="EZ80" s="358"/>
      <c r="FA80" s="365">
        <f>IF($AE80="ACTI",IF($U80="ЖП",EW80,0),0)</f>
        <v>0</v>
      </c>
      <c r="FB80" s="365">
        <f>IF($AE80="ACTI",IF($U80="ЖП",EX80,0),0)</f>
        <v>577</v>
      </c>
      <c r="FC80" s="365">
        <f>IF($AE80="ACTI",IF($U80="ЖП",0,EW80),0)</f>
        <v>0</v>
      </c>
      <c r="FD80" s="365">
        <f>IF($AE80="ACTI",IF($U80="ЖП",0,EX80),0)</f>
        <v>0</v>
      </c>
      <c r="FE80" s="358"/>
      <c r="FF80" s="358"/>
      <c r="FG80" s="276">
        <f>FA80*IF(LEN($BP80)=0,0,$BP80)/1000</f>
        <v>0</v>
      </c>
      <c r="FH80" s="276">
        <f>IF(LEN($BQ80)=0,0,FG80)</f>
        <v>0</v>
      </c>
      <c r="FI80" s="276">
        <f>FB80*IF(LEN($BQ80)=0,0,$BQ80)/1000</f>
        <v>2128.24142</v>
      </c>
      <c r="FJ80" s="276">
        <f>FA80*IF(LEN($BQ80)=0,0,$BQ80)/1000</f>
        <v>0</v>
      </c>
      <c r="FK80" s="280"/>
      <c r="FL80" s="276">
        <f>FC80*IF(LEN($BP80)=0,0,$BP80)/1000</f>
        <v>0</v>
      </c>
      <c r="FM80" s="276">
        <f>IF(LEN($BQ80)=0,0,FL80)</f>
        <v>0</v>
      </c>
      <c r="FN80" s="276">
        <f>FD80*IF(LEN($BQ80)=0,0,$BQ80)/1000</f>
        <v>0</v>
      </c>
      <c r="FO80" s="276">
        <f>FC80*IF(LEN($BQ80)=0,0,$BQ80)/1000</f>
        <v>0</v>
      </c>
      <c r="FP80" s="280"/>
      <c r="FQ80" s="276">
        <f>SUM(FG80,FL80)</f>
        <v>0</v>
      </c>
      <c r="FR80" s="276">
        <f>SUM(FH80,FM80)</f>
        <v>0</v>
      </c>
      <c r="FS80" s="276">
        <f>SUM(FI80,FN80)</f>
        <v>2128.24142</v>
      </c>
      <c r="FT80" s="276">
        <f>SUM(FJ80,FO80)</f>
        <v>0</v>
      </c>
      <c r="FU80" s="280"/>
      <c r="FV80" s="366"/>
      <c r="FW80" s="366"/>
      <c r="FX80" s="366"/>
      <c r="FY80" s="366"/>
      <c r="FZ80" s="366"/>
      <c r="GA80" s="366"/>
      <c r="GB80" s="366"/>
      <c r="GC80" s="366"/>
      <c r="GD80" s="366"/>
      <c r="GE80" s="366"/>
      <c r="GF80" s="366"/>
      <c r="GG80" s="366"/>
      <c r="GH80" s="366"/>
      <c r="GI80" s="366"/>
      <c r="GJ80" s="366"/>
      <c r="GK80" s="366"/>
      <c r="GL80" s="366"/>
      <c r="GM80" s="366"/>
      <c r="GN80" s="366"/>
      <c r="GO80" s="993"/>
      <c r="GP80" s="993"/>
      <c r="GQ80" s="993"/>
      <c r="GR80" s="993"/>
      <c r="GS80" s="993"/>
      <c r="GT80" s="993"/>
      <c r="GU80" s="993"/>
      <c r="GV80" s="993"/>
      <c r="GW80" s="993"/>
      <c r="GX80" s="993"/>
      <c r="GY80" s="993"/>
      <c r="GZ80" s="92"/>
      <c r="HA80" s="422"/>
      <c r="HB80" s="422"/>
      <c r="HC80" s="422"/>
      <c r="HD80" s="422"/>
      <c r="HE80" s="422"/>
      <c r="HF80" s="422"/>
      <c r="HG80" s="422"/>
      <c r="HH80" s="422"/>
      <c r="HI80" s="422"/>
      <c r="HJ80" s="422"/>
      <c r="HK80" s="422"/>
      <c r="HL80" s="422"/>
      <c r="HM80" s="365">
        <f>CW80*IF($LC80="да",$LF80,1)</f>
        <v>0</v>
      </c>
      <c r="HN80" s="365">
        <f>CX80*IF($LD80="да",$LF80,1)</f>
        <v>60.73502</v>
      </c>
      <c r="HO80" s="365">
        <f>CY80*IF($LC80="да",$LF80,1)</f>
        <v>0</v>
      </c>
      <c r="HP80" s="365">
        <f>CZ80*IF($LD80="да",$LF80,1)</f>
        <v>0</v>
      </c>
      <c r="HQ80" s="422"/>
      <c r="HR80" s="422"/>
      <c r="HS80" s="422"/>
      <c r="HT80" s="422"/>
      <c r="HU80" s="422"/>
      <c r="HV80" s="422"/>
      <c r="HW80" s="422"/>
      <c r="HX80" s="422"/>
      <c r="HY80" s="422"/>
      <c r="HZ80" s="422"/>
      <c r="IA80" s="422"/>
      <c r="IB80" s="422"/>
      <c r="IC80" s="365">
        <f>FA80*IF($LC80="да",$LF80,1)</f>
        <v>0</v>
      </c>
      <c r="ID80" s="365">
        <f>FB80*IF($LD80="да",$LF80,1)</f>
        <v>607.3502</v>
      </c>
      <c r="IE80" s="365">
        <f>FC80*IF($LC80="да",$LF80,1)</f>
        <v>0</v>
      </c>
      <c r="IF80" s="365">
        <f>FD80*IF($LD80="да",$LF80,1)</f>
        <v>0</v>
      </c>
      <c r="IG80" s="92"/>
      <c r="IH80" s="92"/>
      <c r="II80" s="92"/>
      <c r="IJ80" s="92"/>
      <c r="IK80" s="993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92"/>
      <c r="JC80" s="92"/>
      <c r="JD80" s="92"/>
      <c r="JE80" s="92"/>
      <c r="JF80" s="92"/>
      <c r="JG80" s="92"/>
      <c r="JH80" s="92"/>
      <c r="JI80" s="92"/>
      <c r="JJ80" s="92"/>
      <c r="JK80" s="92"/>
      <c r="JL80" s="92"/>
      <c r="JM80" s="92"/>
      <c r="JN80" s="92"/>
      <c r="JO80" s="92"/>
      <c r="JP80" s="92"/>
      <c r="JQ80" s="92"/>
      <c r="JR80" s="422"/>
      <c r="JS80" s="422"/>
      <c r="JT80" s="422"/>
      <c r="JU80" s="422"/>
      <c r="JV80" s="422"/>
      <c r="JW80" s="422"/>
      <c r="JX80" s="422"/>
      <c r="JY80" s="422"/>
      <c r="JZ80" s="92"/>
      <c r="KA80" s="92"/>
      <c r="KB80" s="92"/>
      <c r="KC80" s="92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422"/>
      <c r="KU80" s="422"/>
      <c r="KV80" s="422"/>
      <c r="KW80" s="422"/>
      <c r="KX80" s="422"/>
      <c r="KY80" s="422"/>
      <c r="KZ80" s="422"/>
      <c r="LA80" s="422"/>
      <c r="LB80" s="422"/>
      <c r="LC80" s="379" t="str">
        <f>IF(OR(LEN($BU80)=0,$BU80="м3"),"нет","да")</f>
        <v>да</v>
      </c>
      <c r="LD80" s="379" t="str">
        <f>IF(OR(LEN($BV80)=0,$BV80="м3"),"нет","да")</f>
        <v>да</v>
      </c>
      <c r="LE80" s="380"/>
      <c r="LF80" s="379">
        <v>1.0526</v>
      </c>
      <c r="LG80" s="422"/>
      <c r="LH80" s="422"/>
      <c r="LI80" s="422"/>
      <c r="LJ80" s="422"/>
      <c r="LK80" s="422"/>
      <c r="LL80" s="422"/>
      <c r="LM80" s="422"/>
    </row>
    <row customHeight="1" ht="24">
      <c r="A81" s="614" t="s">
        <v>1152</v>
      </c>
      <c r="B81" s="614" t="s">
        <v>1364</v>
      </c>
      <c r="C81" s="503" t="s">
        <v>1281</v>
      </c>
      <c r="D81" s="418"/>
      <c r="E81" s="418"/>
      <c r="F81" s="244"/>
      <c r="G81" s="793">
        <f>ROW('НМ 2'!$A$17)</f>
        <v>17</v>
      </c>
      <c r="H81" s="793">
        <f>ROW('ТФ 2'!$A$61)</f>
        <v>61</v>
      </c>
      <c r="I81" s="244"/>
      <c r="J81" s="244"/>
      <c r="K81" s="794"/>
      <c r="L81" s="794" t="s">
        <v>34</v>
      </c>
      <c r="M81" s="594" t="str">
        <f>IF('НМ 2'!$M$17="","",'НМ 2'!$M$17)</f>
        <v>4</v>
      </c>
      <c r="N81" s="512" t="str">
        <f>IF('НМ 2'!$N$17="","",'НМ 2'!$N$17)</f>
        <v>Поставки твёрдого топлива при наличии печного отопления</v>
      </c>
      <c r="O81" s="358"/>
      <c r="P81" s="358"/>
      <c r="Q81" s="378"/>
      <c r="R81" s="358"/>
      <c r="S81" s="358"/>
      <c r="T81" s="795" t="str">
        <f>IF('НМ 2'!$T$17="","",'НМ 2'!$T$17)</f>
        <v>МКД</v>
      </c>
      <c r="U81" s="795" t="str">
        <f>IF('НМ 2'!$U$17="","",'НМ 2'!$U$17)</f>
        <v>ЖП</v>
      </c>
      <c r="V81" s="358"/>
      <c r="W81" s="358"/>
      <c r="X81" s="796"/>
      <c r="Y81" s="358"/>
      <c r="Z81" s="358"/>
      <c r="AA81" s="358"/>
      <c r="AB81" s="358"/>
      <c r="AC81" s="799" t="s">
        <v>1333</v>
      </c>
      <c r="AD81" s="799" t="str">
        <f>BL81&amp;"::"&amp;AE81</f>
        <v>да::ACTI</v>
      </c>
      <c r="AE81" s="799" t="s">
        <v>1293</v>
      </c>
      <c r="AF81" s="358"/>
      <c r="AG81" s="358"/>
      <c r="AH81" s="358"/>
      <c r="AI81" s="358"/>
      <c r="AJ81" s="358"/>
      <c r="AK81" s="358"/>
      <c r="AL81" s="358"/>
      <c r="AM81" s="358"/>
      <c r="AN81" s="357" t="str">
        <f>IF('ТФ 2'!$N$61="","",'ТФ 2'!$N$61)</f>
        <v>7.2</v>
      </c>
      <c r="AO81" s="797" t="str">
        <f>IF('ТФ 2'!$O$61="","",'ТФ 2'!$O$61)</f>
        <v>МП ЗР "Севержилкомсервис"</v>
      </c>
      <c r="AP81" s="359"/>
      <c r="AQ81" s="797" t="str">
        <f>IF('ТФ 2'!$Q$61="","",'ТФ 2'!$Q$61)</f>
        <v>8300010685</v>
      </c>
      <c r="AR81" s="797" t="str">
        <f>IF('ТФ 2'!$R$61="","",'ТФ 2'!$R$61)</f>
        <v>298301001</v>
      </c>
      <c r="AS81" s="797" t="str">
        <f>IF('ТФ 2'!$S$61="","",'ТФ 2'!$S$61)</f>
        <v>ОСН, 22</v>
      </c>
      <c r="AT81" s="797" t="str">
        <f>IF('ТФ 2'!$T$61="","",'ТФ 2'!$T$61)</f>
        <v/>
      </c>
      <c r="AU81" s="797" t="str">
        <f>IF('ТФ 2'!$U$61="","",'ТФ 2'!$U$61)</f>
        <v/>
      </c>
      <c r="AV81" s="797" t="str">
        <f>IF('ТФ 2'!$V$61="","",'ТФ 2'!$V$61)</f>
        <v/>
      </c>
      <c r="AW81" s="797" t="str">
        <f>IF('ТФ 2'!$W$61="","",'ТФ 2'!$W$61)</f>
        <v>дрова</v>
      </c>
      <c r="AX81" s="797"/>
      <c r="AY81" s="358"/>
      <c r="AZ81" s="792"/>
      <c r="BA81" s="792"/>
      <c r="BB81" s="792"/>
      <c r="BC81" s="797"/>
      <c r="BD81" s="797"/>
      <c r="BE81" s="797"/>
      <c r="BF81" s="792"/>
      <c r="BG81" s="358"/>
      <c r="BH81" s="799"/>
      <c r="BI81" s="358"/>
      <c r="BJ81" s="358"/>
      <c r="BK81" s="358"/>
      <c r="BL81" s="801" t="s">
        <v>34</v>
      </c>
      <c r="BM81" s="802"/>
      <c r="BN81" s="358"/>
      <c r="BO81" s="358"/>
      <c r="BP81" s="332">
        <f>IF('ТФ 2'!$BQ$61="","",'ТФ 2'!$BQ$61)</f>
        <v>2123.19</v>
      </c>
      <c r="BQ81" s="332">
        <f>IF('ТФ 2'!$BS$61="","",'ТФ 2'!$BS$61)</f>
        <v>2158.58</v>
      </c>
      <c r="BR81" s="332">
        <f>IF('ТФ 2'!$BP$61="","",'ТФ 2'!$BP$61)</f>
        <v>30318.17</v>
      </c>
      <c r="BS81" s="332">
        <f>IF('ТФ 2'!$BR$61="","",'ТФ 2'!$BR$61)</f>
        <v>30823.47</v>
      </c>
      <c r="BT81" s="358"/>
      <c r="BU81" s="379" t="str">
        <f>IF('ТФ 2'!$AS$61="","",'ТФ 2'!$AS$61)</f>
        <v>м3</v>
      </c>
      <c r="BV81" s="379" t="str">
        <f>IF('ТФ 2'!$Y$61="","",'ТФ 2'!$Y$61)</f>
        <v>м3</v>
      </c>
      <c r="BW81" s="358"/>
      <c r="BX81" s="358"/>
      <c r="BY81" s="358"/>
      <c r="BZ81" s="358"/>
      <c r="CA81" s="358"/>
      <c r="CB81" s="358"/>
      <c r="CC81" s="358"/>
      <c r="CD81" s="358"/>
      <c r="CE81" s="358"/>
      <c r="CF81" s="358"/>
      <c r="CG81" s="358"/>
      <c r="CH81" s="358"/>
      <c r="CI81" s="358"/>
      <c r="CJ81" s="358"/>
      <c r="CK81" s="358"/>
      <c r="CL81" s="358"/>
      <c r="CM81" s="358"/>
      <c r="CN81" s="358"/>
      <c r="CO81" s="358"/>
      <c r="CP81" s="358"/>
      <c r="CQ81" s="358"/>
      <c r="CR81" s="358"/>
      <c r="CS81" s="364"/>
      <c r="CT81" s="364">
        <v>3.25</v>
      </c>
      <c r="CU81" s="358"/>
      <c r="CV81" s="358"/>
      <c r="CW81" s="365">
        <f>IF($AD81="да::ACTI",IF($U81="ЖП",CS81,0),0)</f>
        <v>0</v>
      </c>
      <c r="CX81" s="365">
        <f>IF($AD81="да::ACTI",IF($U81="ЖП",CT81,0),0)</f>
        <v>3.25</v>
      </c>
      <c r="CY81" s="365">
        <f>IF($AD81="да::ACTI",IF($U81="ЖП",0,CS81),0)</f>
        <v>0</v>
      </c>
      <c r="CZ81" s="365">
        <f>IF($AD81="да::ACTI",IF($U81="ЖП",0,CT81),0)</f>
        <v>0</v>
      </c>
      <c r="DA81" s="358"/>
      <c r="DB81" s="358"/>
      <c r="DC81" s="276">
        <f>CW81*IF(LEN($BP81)=0,0,$BP81)/1000</f>
        <v>0</v>
      </c>
      <c r="DD81" s="276">
        <f>IF(LEN($BQ81)=0,0,DC81)</f>
        <v>0</v>
      </c>
      <c r="DE81" s="276">
        <f>CX81*IF(LEN($BQ81)=0,0,$BQ81)/1000</f>
        <v>7.015385</v>
      </c>
      <c r="DF81" s="276">
        <f>CW81*IF(LEN($BQ81)=0,0,$BQ81)/1000</f>
        <v>0</v>
      </c>
      <c r="DG81" s="280"/>
      <c r="DH81" s="276">
        <f>CY81*IF(LEN($BP81)=0,0,$BP81)/1000</f>
        <v>0</v>
      </c>
      <c r="DI81" s="276">
        <f>IF(LEN($BQ81)=0,0,DH81)</f>
        <v>0</v>
      </c>
      <c r="DJ81" s="276">
        <f>CZ81*IF(LEN($BQ81)=0,0,$BQ81)/1000</f>
        <v>0</v>
      </c>
      <c r="DK81" s="276">
        <f>CY81*IF(LEN($BQ81)=0,0,$BQ81)/1000</f>
        <v>0</v>
      </c>
      <c r="DL81" s="280"/>
      <c r="DM81" s="276">
        <f>SUM(DC81,DH81)</f>
        <v>0</v>
      </c>
      <c r="DN81" s="276">
        <f>SUM(DD81,DI81)</f>
        <v>0</v>
      </c>
      <c r="DO81" s="276">
        <f>SUM(DE81,DJ81)</f>
        <v>7.015385</v>
      </c>
      <c r="DP81" s="276">
        <f>SUM(DF81,DK81)</f>
        <v>0</v>
      </c>
      <c r="DQ81" s="280"/>
      <c r="DR81" s="366"/>
      <c r="DS81" s="366"/>
      <c r="DT81" s="366"/>
      <c r="DU81" s="366"/>
      <c r="DV81" s="366"/>
      <c r="DW81" s="366"/>
      <c r="DX81" s="366"/>
      <c r="DY81" s="366"/>
      <c r="DZ81" s="366"/>
      <c r="EA81" s="366"/>
      <c r="EB81" s="366"/>
      <c r="EC81" s="366"/>
      <c r="ED81" s="366"/>
      <c r="EE81" s="366"/>
      <c r="EF81" s="366"/>
      <c r="EG81" s="366"/>
      <c r="EH81" s="366"/>
      <c r="EI81" s="366"/>
      <c r="EJ81" s="366"/>
      <c r="EK81" s="358"/>
      <c r="EL81" s="358"/>
      <c r="EM81" s="244"/>
      <c r="EN81" s="358"/>
      <c r="EO81" s="358"/>
      <c r="EP81" s="358"/>
      <c r="EQ81" s="358"/>
      <c r="ER81" s="358"/>
      <c r="ES81" s="358"/>
      <c r="ET81" s="358"/>
      <c r="EU81" s="358"/>
      <c r="EV81" s="358"/>
      <c r="EW81" s="364"/>
      <c r="EX81" s="364">
        <v>32.5</v>
      </c>
      <c r="EY81" s="358"/>
      <c r="EZ81" s="358"/>
      <c r="FA81" s="365">
        <f>IF($AE81="ACTI",IF($U81="ЖП",EW81,0),0)</f>
        <v>0</v>
      </c>
      <c r="FB81" s="365">
        <f>IF($AE81="ACTI",IF($U81="ЖП",EX81,0),0)</f>
        <v>32.5</v>
      </c>
      <c r="FC81" s="365">
        <f>IF($AE81="ACTI",IF($U81="ЖП",0,EW81),0)</f>
        <v>0</v>
      </c>
      <c r="FD81" s="365">
        <f>IF($AE81="ACTI",IF($U81="ЖП",0,EX81),0)</f>
        <v>0</v>
      </c>
      <c r="FE81" s="358"/>
      <c r="FF81" s="358"/>
      <c r="FG81" s="276">
        <f>FA81*IF(LEN($BP81)=0,0,$BP81)/1000</f>
        <v>0</v>
      </c>
      <c r="FH81" s="276">
        <f>IF(LEN($BQ81)=0,0,FG81)</f>
        <v>0</v>
      </c>
      <c r="FI81" s="276">
        <f>FB81*IF(LEN($BQ81)=0,0,$BQ81)/1000</f>
        <v>70.15385</v>
      </c>
      <c r="FJ81" s="276">
        <f>FA81*IF(LEN($BQ81)=0,0,$BQ81)/1000</f>
        <v>0</v>
      </c>
      <c r="FK81" s="280"/>
      <c r="FL81" s="276">
        <f>FC81*IF(LEN($BP81)=0,0,$BP81)/1000</f>
        <v>0</v>
      </c>
      <c r="FM81" s="276">
        <f>IF(LEN($BQ81)=0,0,FL81)</f>
        <v>0</v>
      </c>
      <c r="FN81" s="276">
        <f>FD81*IF(LEN($BQ81)=0,0,$BQ81)/1000</f>
        <v>0</v>
      </c>
      <c r="FO81" s="276">
        <f>FC81*IF(LEN($BQ81)=0,0,$BQ81)/1000</f>
        <v>0</v>
      </c>
      <c r="FP81" s="280"/>
      <c r="FQ81" s="276">
        <f>SUM(FG81,FL81)</f>
        <v>0</v>
      </c>
      <c r="FR81" s="276">
        <f>SUM(FH81,FM81)</f>
        <v>0</v>
      </c>
      <c r="FS81" s="276">
        <f>SUM(FI81,FN81)</f>
        <v>70.15385</v>
      </c>
      <c r="FT81" s="276">
        <f>SUM(FJ81,FO81)</f>
        <v>0</v>
      </c>
      <c r="FU81" s="280"/>
      <c r="FV81" s="366"/>
      <c r="FW81" s="366"/>
      <c r="FX81" s="366"/>
      <c r="FY81" s="366"/>
      <c r="FZ81" s="366"/>
      <c r="GA81" s="366"/>
      <c r="GB81" s="366"/>
      <c r="GC81" s="366"/>
      <c r="GD81" s="366"/>
      <c r="GE81" s="366"/>
      <c r="GF81" s="366"/>
      <c r="GG81" s="366"/>
      <c r="GH81" s="366"/>
      <c r="GI81" s="366"/>
      <c r="GJ81" s="366"/>
      <c r="GK81" s="366"/>
      <c r="GL81" s="366"/>
      <c r="GM81" s="366"/>
      <c r="GN81" s="366"/>
      <c r="GO81" s="993"/>
      <c r="GP81" s="993"/>
      <c r="GQ81" s="993"/>
      <c r="GR81" s="993"/>
      <c r="GS81" s="993"/>
      <c r="GT81" s="993"/>
      <c r="GU81" s="993"/>
      <c r="GV81" s="993"/>
      <c r="GW81" s="993"/>
      <c r="GX81" s="993"/>
      <c r="GY81" s="993"/>
      <c r="GZ81" s="92"/>
      <c r="HA81" s="422"/>
      <c r="HB81" s="422"/>
      <c r="HC81" s="422"/>
      <c r="HD81" s="422"/>
      <c r="HE81" s="422"/>
      <c r="HF81" s="422"/>
      <c r="HG81" s="422"/>
      <c r="HH81" s="422"/>
      <c r="HI81" s="422"/>
      <c r="HJ81" s="422"/>
      <c r="HK81" s="422"/>
      <c r="HL81" s="422"/>
      <c r="HM81" s="365">
        <f>CW81*IF($LC81="да",$LF81,1)</f>
        <v>0</v>
      </c>
      <c r="HN81" s="365">
        <f>CX81*IF($LD81="да",$LF81,1)</f>
        <v>3.25</v>
      </c>
      <c r="HO81" s="365">
        <f>CY81*IF($LC81="да",$LF81,1)</f>
        <v>0</v>
      </c>
      <c r="HP81" s="365">
        <f>CZ81*IF($LD81="да",$LF81,1)</f>
        <v>0</v>
      </c>
      <c r="HQ81" s="422"/>
      <c r="HR81" s="422"/>
      <c r="HS81" s="422"/>
      <c r="HT81" s="422"/>
      <c r="HU81" s="422"/>
      <c r="HV81" s="422"/>
      <c r="HW81" s="422"/>
      <c r="HX81" s="422"/>
      <c r="HY81" s="422"/>
      <c r="HZ81" s="422"/>
      <c r="IA81" s="422"/>
      <c r="IB81" s="422"/>
      <c r="IC81" s="365">
        <f>FA81*IF($LC81="да",$LF81,1)</f>
        <v>0</v>
      </c>
      <c r="ID81" s="365">
        <f>FB81*IF($LD81="да",$LF81,1)</f>
        <v>32.5</v>
      </c>
      <c r="IE81" s="365">
        <f>FC81*IF($LC81="да",$LF81,1)</f>
        <v>0</v>
      </c>
      <c r="IF81" s="365">
        <f>FD81*IF($LD81="да",$LF81,1)</f>
        <v>0</v>
      </c>
      <c r="IG81" s="92"/>
      <c r="IH81" s="92"/>
      <c r="II81" s="92"/>
      <c r="IJ81" s="92"/>
      <c r="IK81" s="993"/>
      <c r="IL81" s="92"/>
      <c r="IM81" s="92"/>
      <c r="IN81" s="92"/>
      <c r="IO81" s="92"/>
      <c r="IP81" s="92"/>
      <c r="IQ81" s="92"/>
      <c r="IR81" s="92"/>
      <c r="IS81" s="92"/>
      <c r="IT81" s="92"/>
      <c r="IU81" s="92"/>
      <c r="IV81" s="92"/>
      <c r="IW81" s="92"/>
      <c r="IX81" s="92"/>
      <c r="IY81" s="92"/>
      <c r="IZ81" s="92"/>
      <c r="JA81" s="92"/>
      <c r="JB81" s="92"/>
      <c r="JC81" s="92"/>
      <c r="JD81" s="92"/>
      <c r="JE81" s="92"/>
      <c r="JF81" s="92"/>
      <c r="JG81" s="92"/>
      <c r="JH81" s="92"/>
      <c r="JI81" s="92"/>
      <c r="JJ81" s="92"/>
      <c r="JK81" s="92"/>
      <c r="JL81" s="92"/>
      <c r="JM81" s="92"/>
      <c r="JN81" s="92"/>
      <c r="JO81" s="92"/>
      <c r="JP81" s="92"/>
      <c r="JQ81" s="92"/>
      <c r="JR81" s="422"/>
      <c r="JS81" s="422"/>
      <c r="JT81" s="422"/>
      <c r="JU81" s="422"/>
      <c r="JV81" s="422"/>
      <c r="JW81" s="422"/>
      <c r="JX81" s="422"/>
      <c r="JY81" s="422"/>
      <c r="JZ81" s="92"/>
      <c r="KA81" s="92"/>
      <c r="KB81" s="92"/>
      <c r="KC81" s="92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422"/>
      <c r="KU81" s="422"/>
      <c r="KV81" s="422"/>
      <c r="KW81" s="422"/>
      <c r="KX81" s="422"/>
      <c r="KY81" s="422"/>
      <c r="KZ81" s="422"/>
      <c r="LA81" s="422"/>
      <c r="LB81" s="422"/>
      <c r="LC81" s="379" t="str">
        <f>IF(OR(LEN($BU81)=0,$BU81="м3"),"нет","да")</f>
        <v>нет</v>
      </c>
      <c r="LD81" s="379" t="str">
        <f>IF(OR(LEN($BV81)=0,$BV81="м3"),"нет","да")</f>
        <v>нет</v>
      </c>
      <c r="LE81" s="380"/>
      <c r="LF81" s="379">
        <v>1</v>
      </c>
      <c r="LG81" s="422"/>
      <c r="LH81" s="422"/>
      <c r="LI81" s="422"/>
      <c r="LJ81" s="422"/>
      <c r="LK81" s="422"/>
      <c r="LL81" s="422"/>
      <c r="LM81" s="422"/>
    </row>
    <row customHeight="1" ht="24">
      <c r="A82" s="614" t="s">
        <v>1152</v>
      </c>
      <c r="B82" s="614" t="s">
        <v>1367</v>
      </c>
      <c r="C82" s="503" t="s">
        <v>1281</v>
      </c>
      <c r="D82" s="418"/>
      <c r="E82" s="418"/>
      <c r="F82" s="244"/>
      <c r="G82" s="793">
        <f>ROW('НМ 2'!$A$17)</f>
        <v>17</v>
      </c>
      <c r="H82" s="793">
        <f>ROW('ТФ 2'!$A$62)</f>
        <v>62</v>
      </c>
      <c r="I82" s="244"/>
      <c r="J82" s="244"/>
      <c r="K82" s="794"/>
      <c r="L82" s="794" t="s">
        <v>34</v>
      </c>
      <c r="M82" s="594" t="str">
        <f>IF('НМ 2'!$M$17="","",'НМ 2'!$M$17)</f>
        <v>4</v>
      </c>
      <c r="N82" s="512" t="str">
        <f>IF('НМ 2'!$N$17="","",'НМ 2'!$N$17)</f>
        <v>Поставки твёрдого топлива при наличии печного отопления</v>
      </c>
      <c r="O82" s="358"/>
      <c r="P82" s="358"/>
      <c r="Q82" s="378"/>
      <c r="R82" s="358"/>
      <c r="S82" s="358"/>
      <c r="T82" s="795" t="str">
        <f>IF('НМ 2'!$T$17="","",'НМ 2'!$T$17)</f>
        <v>МКД</v>
      </c>
      <c r="U82" s="795" t="str">
        <f>IF('НМ 2'!$U$17="","",'НМ 2'!$U$17)</f>
        <v>ЖП</v>
      </c>
      <c r="V82" s="358"/>
      <c r="W82" s="358"/>
      <c r="X82" s="796"/>
      <c r="Y82" s="358"/>
      <c r="Z82" s="358"/>
      <c r="AA82" s="358"/>
      <c r="AB82" s="358"/>
      <c r="AC82" s="799" t="s">
        <v>1333</v>
      </c>
      <c r="AD82" s="799" t="str">
        <f>BL82&amp;"::"&amp;AE82</f>
        <v>да::ACTI</v>
      </c>
      <c r="AE82" s="799" t="s">
        <v>1293</v>
      </c>
      <c r="AF82" s="358"/>
      <c r="AG82" s="358"/>
      <c r="AH82" s="358"/>
      <c r="AI82" s="358"/>
      <c r="AJ82" s="358"/>
      <c r="AK82" s="358"/>
      <c r="AL82" s="358"/>
      <c r="AM82" s="358"/>
      <c r="AN82" s="357" t="str">
        <f>IF('ТФ 2'!$N$62="","",'ТФ 2'!$N$62)</f>
        <v>7.3</v>
      </c>
      <c r="AO82" s="797" t="str">
        <f>IF('ТФ 2'!$O$62="","",'ТФ 2'!$O$62)</f>
        <v>МП ЗР "Севержилкомсервис"</v>
      </c>
      <c r="AP82" s="359"/>
      <c r="AQ82" s="797" t="str">
        <f>IF('ТФ 2'!$Q$62="","",'ТФ 2'!$Q$62)</f>
        <v>8300010685</v>
      </c>
      <c r="AR82" s="797" t="str">
        <f>IF('ТФ 2'!$R$62="","",'ТФ 2'!$R$62)</f>
        <v>298301001</v>
      </c>
      <c r="AS82" s="797" t="str">
        <f>IF('ТФ 2'!$S$62="","",'ТФ 2'!$S$62)</f>
        <v>ОСН, 22</v>
      </c>
      <c r="AT82" s="797" t="str">
        <f>IF('ТФ 2'!$T$62="","",'ТФ 2'!$T$62)</f>
        <v/>
      </c>
      <c r="AU82" s="797" t="str">
        <f>IF('ТФ 2'!$U$62="","",'ТФ 2'!$U$62)</f>
        <v/>
      </c>
      <c r="AV82" s="797" t="str">
        <f>IF('ТФ 2'!$V$62="","",'ТФ 2'!$V$62)</f>
        <v/>
      </c>
      <c r="AW82" s="797" t="str">
        <f>IF('ТФ 2'!$W$62="","",'ТФ 2'!$W$62)</f>
        <v>топливные брикеты</v>
      </c>
      <c r="AX82" s="797"/>
      <c r="AY82" s="358"/>
      <c r="AZ82" s="792"/>
      <c r="BA82" s="792"/>
      <c r="BB82" s="792"/>
      <c r="BC82" s="797"/>
      <c r="BD82" s="797"/>
      <c r="BE82" s="797"/>
      <c r="BF82" s="792"/>
      <c r="BG82" s="358"/>
      <c r="BH82" s="799"/>
      <c r="BI82" s="358"/>
      <c r="BJ82" s="358"/>
      <c r="BK82" s="358"/>
      <c r="BL82" s="801" t="s">
        <v>34</v>
      </c>
      <c r="BM82" s="802"/>
      <c r="BN82" s="358"/>
      <c r="BO82" s="358"/>
      <c r="BP82" s="332">
        <f>IF('ТФ 2'!$BQ$62="","",'ТФ 2'!$BQ$62)</f>
        <v>5.45</v>
      </c>
      <c r="BQ82" s="332">
        <f>IF('ТФ 2'!$BS$62="","",'ТФ 2'!$BS$62)</f>
        <v>5.54</v>
      </c>
      <c r="BR82" s="332">
        <f>IF('ТФ 2'!$BP$62="","",'ТФ 2'!$BP$62)</f>
        <v>41.39</v>
      </c>
      <c r="BS82" s="332">
        <f>IF('ТФ 2'!$BR$62="","",'ТФ 2'!$BR$62)</f>
        <v>42.08</v>
      </c>
      <c r="BT82" s="358"/>
      <c r="BU82" s="379" t="str">
        <f>IF('ТФ 2'!$AS$62="","",'ТФ 2'!$AS$62)</f>
        <v>кг</v>
      </c>
      <c r="BV82" s="379" t="str">
        <f>IF('ТФ 2'!$Y$62="","",'ТФ 2'!$Y$62)</f>
        <v>кг</v>
      </c>
      <c r="BW82" s="358"/>
      <c r="BX82" s="358"/>
      <c r="BY82" s="358"/>
      <c r="BZ82" s="358"/>
      <c r="CA82" s="358"/>
      <c r="CB82" s="358"/>
      <c r="CC82" s="358"/>
      <c r="CD82" s="358"/>
      <c r="CE82" s="358"/>
      <c r="CF82" s="358"/>
      <c r="CG82" s="358"/>
      <c r="CH82" s="358"/>
      <c r="CI82" s="358"/>
      <c r="CJ82" s="358"/>
      <c r="CK82" s="358"/>
      <c r="CL82" s="358"/>
      <c r="CM82" s="358"/>
      <c r="CN82" s="358"/>
      <c r="CO82" s="358"/>
      <c r="CP82" s="358"/>
      <c r="CQ82" s="358"/>
      <c r="CR82" s="358"/>
      <c r="CS82" s="364"/>
      <c r="CT82" s="364">
        <v>3724</v>
      </c>
      <c r="CU82" s="358"/>
      <c r="CV82" s="358"/>
      <c r="CW82" s="365">
        <f>IF($AD82="да::ACTI",IF($U82="ЖП",CS82,0),0)</f>
        <v>0</v>
      </c>
      <c r="CX82" s="365">
        <f>IF($AD82="да::ACTI",IF($U82="ЖП",CT82,0),0)</f>
        <v>3724</v>
      </c>
      <c r="CY82" s="365">
        <f>IF($AD82="да::ACTI",IF($U82="ЖП",0,CS82),0)</f>
        <v>0</v>
      </c>
      <c r="CZ82" s="365">
        <f>IF($AD82="да::ACTI",IF($U82="ЖП",0,CT82),0)</f>
        <v>0</v>
      </c>
      <c r="DA82" s="358"/>
      <c r="DB82" s="358"/>
      <c r="DC82" s="276">
        <f>CW82*IF(LEN($BP82)=0,0,$BP82)/1000</f>
        <v>0</v>
      </c>
      <c r="DD82" s="276">
        <f>IF(LEN($BQ82)=0,0,DC82)</f>
        <v>0</v>
      </c>
      <c r="DE82" s="276">
        <f>CX82*IF(LEN($BQ82)=0,0,$BQ82)/1000</f>
        <v>20.63096</v>
      </c>
      <c r="DF82" s="276">
        <f>CW82*IF(LEN($BQ82)=0,0,$BQ82)/1000</f>
        <v>0</v>
      </c>
      <c r="DG82" s="280"/>
      <c r="DH82" s="276">
        <f>CY82*IF(LEN($BP82)=0,0,$BP82)/1000</f>
        <v>0</v>
      </c>
      <c r="DI82" s="276">
        <f>IF(LEN($BQ82)=0,0,DH82)</f>
        <v>0</v>
      </c>
      <c r="DJ82" s="276">
        <f>CZ82*IF(LEN($BQ82)=0,0,$BQ82)/1000</f>
        <v>0</v>
      </c>
      <c r="DK82" s="276">
        <f>CY82*IF(LEN($BQ82)=0,0,$BQ82)/1000</f>
        <v>0</v>
      </c>
      <c r="DL82" s="280"/>
      <c r="DM82" s="276">
        <f>SUM(DC82,DH82)</f>
        <v>0</v>
      </c>
      <c r="DN82" s="276">
        <f>SUM(DD82,DI82)</f>
        <v>0</v>
      </c>
      <c r="DO82" s="276">
        <f>SUM(DE82,DJ82)</f>
        <v>20.63096</v>
      </c>
      <c r="DP82" s="276">
        <f>SUM(DF82,DK82)</f>
        <v>0</v>
      </c>
      <c r="DQ82" s="280"/>
      <c r="DR82" s="366"/>
      <c r="DS82" s="366"/>
      <c r="DT82" s="366"/>
      <c r="DU82" s="366"/>
      <c r="DV82" s="366"/>
      <c r="DW82" s="366"/>
      <c r="DX82" s="366"/>
      <c r="DY82" s="366"/>
      <c r="DZ82" s="366"/>
      <c r="EA82" s="366"/>
      <c r="EB82" s="366"/>
      <c r="EC82" s="366"/>
      <c r="ED82" s="366"/>
      <c r="EE82" s="366"/>
      <c r="EF82" s="366"/>
      <c r="EG82" s="366"/>
      <c r="EH82" s="366"/>
      <c r="EI82" s="366"/>
      <c r="EJ82" s="366"/>
      <c r="EK82" s="358"/>
      <c r="EL82" s="358"/>
      <c r="EM82" s="244"/>
      <c r="EN82" s="358"/>
      <c r="EO82" s="358"/>
      <c r="EP82" s="358"/>
      <c r="EQ82" s="358"/>
      <c r="ER82" s="358"/>
      <c r="ES82" s="358"/>
      <c r="ET82" s="358"/>
      <c r="EU82" s="358"/>
      <c r="EV82" s="358"/>
      <c r="EW82" s="364"/>
      <c r="EX82" s="364">
        <v>37240</v>
      </c>
      <c r="EY82" s="358"/>
      <c r="EZ82" s="358"/>
      <c r="FA82" s="365">
        <f>IF($AE82="ACTI",IF($U82="ЖП",EW82,0),0)</f>
        <v>0</v>
      </c>
      <c r="FB82" s="365">
        <f>IF($AE82="ACTI",IF($U82="ЖП",EX82,0),0)</f>
        <v>37240</v>
      </c>
      <c r="FC82" s="365">
        <f>IF($AE82="ACTI",IF($U82="ЖП",0,EW82),0)</f>
        <v>0</v>
      </c>
      <c r="FD82" s="365">
        <f>IF($AE82="ACTI",IF($U82="ЖП",0,EX82),0)</f>
        <v>0</v>
      </c>
      <c r="FE82" s="358"/>
      <c r="FF82" s="358"/>
      <c r="FG82" s="276">
        <f>FA82*IF(LEN($BP82)=0,0,$BP82)/1000</f>
        <v>0</v>
      </c>
      <c r="FH82" s="276">
        <f>IF(LEN($BQ82)=0,0,FG82)</f>
        <v>0</v>
      </c>
      <c r="FI82" s="276">
        <f>FB82*IF(LEN($BQ82)=0,0,$BQ82)/1000</f>
        <v>206.3096</v>
      </c>
      <c r="FJ82" s="276">
        <f>FA82*IF(LEN($BQ82)=0,0,$BQ82)/1000</f>
        <v>0</v>
      </c>
      <c r="FK82" s="280"/>
      <c r="FL82" s="276">
        <f>FC82*IF(LEN($BP82)=0,0,$BP82)/1000</f>
        <v>0</v>
      </c>
      <c r="FM82" s="276">
        <f>IF(LEN($BQ82)=0,0,FL82)</f>
        <v>0</v>
      </c>
      <c r="FN82" s="276">
        <f>FD82*IF(LEN($BQ82)=0,0,$BQ82)/1000</f>
        <v>0</v>
      </c>
      <c r="FO82" s="276">
        <f>FC82*IF(LEN($BQ82)=0,0,$BQ82)/1000</f>
        <v>0</v>
      </c>
      <c r="FP82" s="280"/>
      <c r="FQ82" s="276">
        <f>SUM(FG82,FL82)</f>
        <v>0</v>
      </c>
      <c r="FR82" s="276">
        <f>SUM(FH82,FM82)</f>
        <v>0</v>
      </c>
      <c r="FS82" s="276">
        <f>SUM(FI82,FN82)</f>
        <v>206.3096</v>
      </c>
      <c r="FT82" s="276">
        <f>SUM(FJ82,FO82)</f>
        <v>0</v>
      </c>
      <c r="FU82" s="280"/>
      <c r="FV82" s="366"/>
      <c r="FW82" s="366"/>
      <c r="FX82" s="366"/>
      <c r="FY82" s="366"/>
      <c r="FZ82" s="366"/>
      <c r="GA82" s="366"/>
      <c r="GB82" s="366"/>
      <c r="GC82" s="366"/>
      <c r="GD82" s="366"/>
      <c r="GE82" s="366"/>
      <c r="GF82" s="366"/>
      <c r="GG82" s="366"/>
      <c r="GH82" s="366"/>
      <c r="GI82" s="366"/>
      <c r="GJ82" s="366"/>
      <c r="GK82" s="366"/>
      <c r="GL82" s="366"/>
      <c r="GM82" s="366"/>
      <c r="GN82" s="366"/>
      <c r="GO82" s="993"/>
      <c r="GP82" s="993"/>
      <c r="GQ82" s="993"/>
      <c r="GR82" s="993"/>
      <c r="GS82" s="993"/>
      <c r="GT82" s="993"/>
      <c r="GU82" s="993"/>
      <c r="GV82" s="993"/>
      <c r="GW82" s="993"/>
      <c r="GX82" s="993"/>
      <c r="GY82" s="993"/>
      <c r="GZ82" s="92"/>
      <c r="HA82" s="422"/>
      <c r="HB82" s="422"/>
      <c r="HC82" s="422"/>
      <c r="HD82" s="422"/>
      <c r="HE82" s="422"/>
      <c r="HF82" s="422"/>
      <c r="HG82" s="422"/>
      <c r="HH82" s="422"/>
      <c r="HI82" s="422"/>
      <c r="HJ82" s="422"/>
      <c r="HK82" s="422"/>
      <c r="HL82" s="422"/>
      <c r="HM82" s="365">
        <f>CW82*IF($LC82="да",$LF82,1)</f>
        <v>0</v>
      </c>
      <c r="HN82" s="365">
        <f>CX82*IF($LD82="да",$LF82,1)</f>
        <v>3.724</v>
      </c>
      <c r="HO82" s="365">
        <f>CY82*IF($LC82="да",$LF82,1)</f>
        <v>0</v>
      </c>
      <c r="HP82" s="365">
        <f>CZ82*IF($LD82="да",$LF82,1)</f>
        <v>0</v>
      </c>
      <c r="HQ82" s="422"/>
      <c r="HR82" s="422"/>
      <c r="HS82" s="422"/>
      <c r="HT82" s="422"/>
      <c r="HU82" s="422"/>
      <c r="HV82" s="422"/>
      <c r="HW82" s="422"/>
      <c r="HX82" s="422"/>
      <c r="HY82" s="422"/>
      <c r="HZ82" s="422"/>
      <c r="IA82" s="422"/>
      <c r="IB82" s="422"/>
      <c r="IC82" s="365">
        <f>FA82*IF($LC82="да",$LF82,1)</f>
        <v>0</v>
      </c>
      <c r="ID82" s="365">
        <f>FB82*IF($LD82="да",$LF82,1)</f>
        <v>37.24</v>
      </c>
      <c r="IE82" s="365">
        <f>FC82*IF($LC82="да",$LF82,1)</f>
        <v>0</v>
      </c>
      <c r="IF82" s="365">
        <f>FD82*IF($LD82="да",$LF82,1)</f>
        <v>0</v>
      </c>
      <c r="IG82" s="92"/>
      <c r="IH82" s="92"/>
      <c r="II82" s="92"/>
      <c r="IJ82" s="92"/>
      <c r="IK82" s="993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422"/>
      <c r="JS82" s="422"/>
      <c r="JT82" s="422"/>
      <c r="JU82" s="422"/>
      <c r="JV82" s="422"/>
      <c r="JW82" s="422"/>
      <c r="JX82" s="422"/>
      <c r="JY82" s="422"/>
      <c r="JZ82" s="92"/>
      <c r="KA82" s="92"/>
      <c r="KB82" s="92"/>
      <c r="KC82" s="92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422"/>
      <c r="KU82" s="422"/>
      <c r="KV82" s="422"/>
      <c r="KW82" s="422"/>
      <c r="KX82" s="422"/>
      <c r="KY82" s="422"/>
      <c r="KZ82" s="422"/>
      <c r="LA82" s="422"/>
      <c r="LB82" s="422"/>
      <c r="LC82" s="379" t="str">
        <f>IF(OR(LEN($BU82)=0,$BU82="м3"),"нет","да")</f>
        <v>да</v>
      </c>
      <c r="LD82" s="379" t="str">
        <f>IF(OR(LEN($BV82)=0,$BV82="м3"),"нет","да")</f>
        <v>да</v>
      </c>
      <c r="LE82" s="380"/>
      <c r="LF82" s="379">
        <v>0.001</v>
      </c>
      <c r="LG82" s="422"/>
      <c r="LH82" s="422"/>
      <c r="LI82" s="422"/>
      <c r="LJ82" s="422"/>
      <c r="LK82" s="422"/>
      <c r="LL82" s="422"/>
      <c r="LM82" s="422"/>
    </row>
    <row customHeight="1" ht="12">
      <c r="C83" s="161"/>
      <c r="D83" s="704"/>
      <c r="E83" s="690"/>
      <c r="F83" s="536"/>
      <c r="G83" s="536"/>
      <c r="H83" s="536"/>
      <c r="I83" s="536"/>
      <c r="J83" s="536"/>
      <c r="K83" s="184"/>
      <c r="L83" s="184"/>
      <c r="M83" s="184"/>
      <c r="N83" s="189" t="s">
        <v>1604</v>
      </c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4"/>
      <c r="AD83" s="184"/>
      <c r="AE83" s="184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4"/>
      <c r="BI83" s="184"/>
      <c r="BJ83" s="184"/>
      <c r="BK83" s="184"/>
      <c r="BL83" s="184"/>
      <c r="BM83" s="184"/>
      <c r="BN83" s="184"/>
      <c r="BO83" s="184"/>
      <c r="BP83" s="257"/>
      <c r="BQ83" s="257"/>
      <c r="BR83" s="257"/>
      <c r="BS83" s="257"/>
      <c r="BT83" s="257"/>
      <c r="BU83" s="257"/>
      <c r="BV83" s="257"/>
      <c r="BW83" s="257"/>
      <c r="BX83" s="184"/>
      <c r="BY83" s="184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N83" s="257"/>
      <c r="CO83" s="257"/>
      <c r="CP83" s="257"/>
      <c r="CQ83" s="257"/>
      <c r="CR83" s="257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  <c r="DU83" s="257"/>
      <c r="DV83" s="257"/>
      <c r="DW83" s="257"/>
      <c r="DX83" s="257"/>
      <c r="DY83" s="257"/>
      <c r="DZ83" s="257"/>
      <c r="EA83" s="257"/>
      <c r="EB83" s="257"/>
      <c r="EC83" s="257"/>
      <c r="ED83" s="257"/>
      <c r="EE83" s="257"/>
      <c r="EF83" s="257"/>
      <c r="EG83" s="257"/>
      <c r="EH83" s="257"/>
      <c r="EI83" s="184"/>
      <c r="EJ83" s="185"/>
      <c r="EM83" s="258"/>
      <c r="EP83" s="259"/>
      <c r="EQ83" s="257"/>
      <c r="ER83" s="257"/>
      <c r="ES83" s="257"/>
      <c r="ET83" s="257"/>
      <c r="EU83" s="257"/>
      <c r="EV83" s="257"/>
      <c r="EW83" s="257"/>
      <c r="EX83" s="257"/>
      <c r="EY83" s="257"/>
      <c r="EZ83" s="257"/>
      <c r="FA83" s="257"/>
      <c r="FB83" s="257"/>
      <c r="FC83" s="257"/>
      <c r="FD83" s="257"/>
      <c r="FE83" s="257"/>
      <c r="FF83" s="257"/>
      <c r="FG83" s="257"/>
      <c r="FH83" s="257"/>
      <c r="FI83" s="257"/>
      <c r="FJ83" s="257"/>
      <c r="FK83" s="257"/>
      <c r="FL83" s="257"/>
      <c r="FM83" s="257"/>
      <c r="FN83" s="257"/>
      <c r="FO83" s="257"/>
      <c r="FP83" s="257"/>
      <c r="FQ83" s="257"/>
      <c r="FR83" s="257"/>
      <c r="FS83" s="257"/>
      <c r="FT83" s="257"/>
      <c r="FU83" s="257"/>
      <c r="FV83" s="257"/>
      <c r="FW83" s="257"/>
      <c r="FX83" s="257"/>
      <c r="FY83" s="257"/>
      <c r="FZ83" s="257"/>
      <c r="GA83" s="257"/>
      <c r="GB83" s="257"/>
      <c r="GC83" s="257"/>
      <c r="GD83" s="257"/>
      <c r="GE83" s="257"/>
      <c r="GF83" s="257"/>
      <c r="GG83" s="257"/>
      <c r="GH83" s="257"/>
      <c r="GI83" s="257"/>
      <c r="GJ83" s="257"/>
      <c r="GK83" s="257"/>
      <c r="GL83" s="257"/>
      <c r="GM83" s="257"/>
      <c r="GN83" s="260"/>
      <c r="HA83" s="259"/>
      <c r="HB83" s="257"/>
      <c r="HC83" s="257"/>
      <c r="HD83" s="257"/>
      <c r="HE83" s="257"/>
      <c r="HF83" s="257"/>
      <c r="HG83" s="257"/>
      <c r="HH83" s="257"/>
      <c r="HI83" s="257"/>
      <c r="HJ83" s="257"/>
      <c r="HK83" s="257"/>
      <c r="HL83" s="257"/>
      <c r="HM83" s="257"/>
      <c r="HN83" s="257"/>
      <c r="HO83" s="257"/>
      <c r="HP83" s="257"/>
      <c r="HQ83" s="257"/>
      <c r="HR83" s="257"/>
      <c r="HS83" s="257"/>
      <c r="HT83" s="257"/>
      <c r="HU83" s="257"/>
      <c r="HV83" s="257"/>
      <c r="HW83" s="257"/>
      <c r="HX83" s="257"/>
      <c r="HY83" s="257"/>
      <c r="HZ83" s="257"/>
      <c r="IA83" s="257"/>
      <c r="IB83" s="257"/>
      <c r="IC83" s="257"/>
      <c r="ID83" s="257"/>
      <c r="IE83" s="257"/>
      <c r="IF83" s="260"/>
      <c r="LC83" s="259"/>
      <c r="LD83" s="257"/>
      <c r="LE83" s="257"/>
      <c r="LF83" s="260"/>
    </row>
    <row customHeight="1" ht="12" hidden="1">
      <c r="C84" s="161"/>
      <c r="E84" s="158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255"/>
      <c r="BQ85" s="255"/>
      <c r="BR85" s="255"/>
      <c r="BS85" s="255"/>
      <c r="BT85" s="255"/>
      <c r="BU85" s="255"/>
      <c r="BV85" s="255"/>
      <c r="BW85" s="255"/>
      <c r="BX85" s="193"/>
      <c r="BY85" s="193"/>
      <c r="BZ85" s="277"/>
      <c r="CA85" s="277"/>
      <c r="CB85" s="255"/>
      <c r="CC85" s="255"/>
      <c r="CD85" s="255"/>
      <c r="CE85" s="255"/>
      <c r="CF85" s="255"/>
      <c r="CG85" s="255"/>
      <c r="CH85" s="255"/>
      <c r="CI85" s="255"/>
      <c r="CJ85" s="255"/>
      <c r="CK85" s="255"/>
      <c r="CL85" s="255"/>
      <c r="CM85" s="255"/>
      <c r="CN85" s="255"/>
      <c r="CO85" s="255"/>
      <c r="CP85" s="255"/>
      <c r="CQ85" s="255"/>
      <c r="CR85" s="255"/>
      <c r="CS85" s="255"/>
      <c r="CT85" s="255"/>
      <c r="CU85" s="255"/>
      <c r="CV85" s="255"/>
      <c r="CW85" s="255"/>
      <c r="CX85" s="255"/>
      <c r="CY85" s="255"/>
      <c r="CZ85" s="255"/>
      <c r="DA85" s="255"/>
      <c r="DB85" s="255"/>
      <c r="DC85" s="255"/>
      <c r="DD85" s="255"/>
      <c r="DE85" s="255"/>
      <c r="DF85" s="255"/>
      <c r="DG85" s="255"/>
      <c r="DH85" s="255"/>
      <c r="DI85" s="255"/>
      <c r="DJ85" s="255"/>
      <c r="DK85" s="255"/>
      <c r="DL85" s="255"/>
      <c r="DM85" s="255"/>
      <c r="DN85" s="255"/>
      <c r="DO85" s="255"/>
      <c r="DP85" s="255"/>
      <c r="DQ85" s="255"/>
      <c r="DR85" s="255"/>
      <c r="DS85" s="255"/>
      <c r="DT85" s="255"/>
      <c r="DU85" s="255"/>
      <c r="DV85" s="255"/>
      <c r="DW85" s="255"/>
      <c r="DX85" s="255"/>
      <c r="DY85" s="255"/>
      <c r="DZ85" s="255"/>
      <c r="EA85" s="255"/>
      <c r="EB85" s="255"/>
      <c r="EC85" s="255"/>
      <c r="ED85" s="255"/>
      <c r="EE85" s="255"/>
      <c r="EF85" s="255"/>
      <c r="EG85" s="255"/>
      <c r="EH85" s="255"/>
      <c r="EI85" s="194"/>
      <c r="EJ85" s="278"/>
      <c r="EM85" s="258"/>
      <c r="EP85" s="279"/>
      <c r="EQ85" s="255"/>
      <c r="ER85" s="255"/>
      <c r="ES85" s="255"/>
      <c r="ET85" s="255"/>
      <c r="EU85" s="255"/>
      <c r="EV85" s="255"/>
      <c r="EW85" s="255"/>
      <c r="EX85" s="255"/>
      <c r="EY85" s="255"/>
      <c r="EZ85" s="255"/>
      <c r="FA85" s="255"/>
      <c r="FB85" s="255"/>
      <c r="FC85" s="255"/>
      <c r="FD85" s="255"/>
      <c r="FE85" s="255"/>
      <c r="FF85" s="255"/>
      <c r="FG85" s="255"/>
      <c r="FH85" s="255"/>
      <c r="FI85" s="255"/>
      <c r="FJ85" s="255"/>
      <c r="FK85" s="255"/>
      <c r="FL85" s="255"/>
      <c r="FM85" s="255"/>
      <c r="FN85" s="255"/>
      <c r="FO85" s="255"/>
      <c r="FP85" s="255"/>
      <c r="FQ85" s="255"/>
      <c r="FR85" s="255"/>
      <c r="FS85" s="255"/>
      <c r="FT85" s="255"/>
      <c r="FU85" s="255"/>
      <c r="FV85" s="255"/>
      <c r="FW85" s="255"/>
      <c r="FX85" s="255"/>
      <c r="FY85" s="255"/>
      <c r="FZ85" s="255"/>
      <c r="GA85" s="255"/>
      <c r="GB85" s="255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6"/>
      <c r="HA85" s="279"/>
      <c r="HB85" s="255"/>
      <c r="HC85" s="255"/>
      <c r="HD85" s="255"/>
      <c r="HE85" s="255"/>
      <c r="HF85" s="255"/>
      <c r="HG85" s="255"/>
      <c r="HH85" s="255"/>
      <c r="HI85" s="255"/>
      <c r="HJ85" s="255"/>
      <c r="HK85" s="255"/>
      <c r="HL85" s="255"/>
      <c r="HM85" s="255"/>
      <c r="HN85" s="255"/>
      <c r="HO85" s="255"/>
      <c r="HP85" s="255"/>
      <c r="HQ85" s="255"/>
      <c r="HR85" s="255"/>
      <c r="HS85" s="255"/>
      <c r="HT85" s="255"/>
      <c r="HU85" s="255"/>
      <c r="HV85" s="255"/>
      <c r="HW85" s="255"/>
      <c r="HX85" s="255"/>
      <c r="HY85" s="255"/>
      <c r="HZ85" s="255"/>
      <c r="IA85" s="255"/>
      <c r="IB85" s="255"/>
      <c r="IC85" s="255"/>
      <c r="ID85" s="255"/>
      <c r="IE85" s="255"/>
      <c r="IF85" s="256"/>
      <c r="LC85" s="279"/>
      <c r="LD85" s="255"/>
      <c r="LE85" s="255"/>
      <c r="LF85" s="256"/>
    </row>
    <row customHeight="1" ht="12" hidden="1">
      <c r="C86" s="132"/>
      <c r="D86" s="222"/>
      <c r="F86" s="545"/>
      <c r="G86" s="545"/>
      <c r="H86" s="545"/>
      <c r="I86" s="545"/>
      <c r="J86" s="545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257"/>
      <c r="BQ86" s="257"/>
      <c r="BR86" s="257"/>
      <c r="BS86" s="257"/>
      <c r="BT86" s="257"/>
      <c r="BU86" s="257"/>
      <c r="BV86" s="257"/>
      <c r="BW86" s="257"/>
      <c r="BX86" s="184"/>
      <c r="BY86" s="184"/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N86" s="257"/>
      <c r="CO86" s="257"/>
      <c r="CP86" s="257"/>
      <c r="CQ86" s="257"/>
      <c r="CR86" s="257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/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  <c r="DU86" s="257"/>
      <c r="DV86" s="257"/>
      <c r="DW86" s="257"/>
      <c r="DX86" s="257"/>
      <c r="DY86" s="257"/>
      <c r="DZ86" s="257"/>
      <c r="EA86" s="257"/>
      <c r="EB86" s="257"/>
      <c r="EC86" s="257"/>
      <c r="ED86" s="257"/>
      <c r="EE86" s="257"/>
      <c r="EF86" s="257"/>
      <c r="EG86" s="257"/>
      <c r="EH86" s="257"/>
      <c r="EI86" s="184"/>
      <c r="EJ86" s="185"/>
      <c r="EM86" s="258"/>
      <c r="EP86" s="259"/>
      <c r="EQ86" s="257"/>
      <c r="ER86" s="257"/>
      <c r="ES86" s="257"/>
      <c r="ET86" s="257"/>
      <c r="EU86" s="257"/>
      <c r="EV86" s="257"/>
      <c r="EW86" s="257"/>
      <c r="EX86" s="257"/>
      <c r="EY86" s="257"/>
      <c r="EZ86" s="257"/>
      <c r="FA86" s="257"/>
      <c r="FB86" s="257"/>
      <c r="FC86" s="257"/>
      <c r="FD86" s="257"/>
      <c r="FE86" s="257"/>
      <c r="FF86" s="257"/>
      <c r="FG86" s="257"/>
      <c r="FH86" s="257"/>
      <c r="FI86" s="257"/>
      <c r="FJ86" s="257"/>
      <c r="FK86" s="257"/>
      <c r="FL86" s="257"/>
      <c r="FM86" s="257"/>
      <c r="FN86" s="257"/>
      <c r="FO86" s="257"/>
      <c r="FP86" s="257"/>
      <c r="FQ86" s="257"/>
      <c r="FR86" s="257"/>
      <c r="FS86" s="257"/>
      <c r="FT86" s="257"/>
      <c r="FU86" s="257"/>
      <c r="FV86" s="257"/>
      <c r="FW86" s="257"/>
      <c r="FX86" s="257"/>
      <c r="FY86" s="257"/>
      <c r="FZ86" s="257"/>
      <c r="GA86" s="257"/>
      <c r="GB86" s="257"/>
      <c r="GC86" s="257"/>
      <c r="GD86" s="257"/>
      <c r="GE86" s="257"/>
      <c r="GF86" s="257"/>
      <c r="GG86" s="257"/>
      <c r="GH86" s="257"/>
      <c r="GI86" s="257"/>
      <c r="GJ86" s="257"/>
      <c r="GK86" s="257"/>
      <c r="GL86" s="257"/>
      <c r="GM86" s="257"/>
      <c r="GN86" s="260"/>
      <c r="HA86" s="259"/>
      <c r="HB86" s="257"/>
      <c r="HC86" s="257"/>
      <c r="HD86" s="257"/>
      <c r="HE86" s="257"/>
      <c r="HF86" s="257"/>
      <c r="HG86" s="257"/>
      <c r="HH86" s="257"/>
      <c r="HI86" s="257"/>
      <c r="HJ86" s="257"/>
      <c r="HK86" s="257"/>
      <c r="HL86" s="257"/>
      <c r="HM86" s="257"/>
      <c r="HN86" s="257"/>
      <c r="HO86" s="257"/>
      <c r="HP86" s="257"/>
      <c r="HQ86" s="257"/>
      <c r="HR86" s="257"/>
      <c r="HS86" s="257"/>
      <c r="HT86" s="257"/>
      <c r="HU86" s="257"/>
      <c r="HV86" s="257"/>
      <c r="HW86" s="257"/>
      <c r="HX86" s="257"/>
      <c r="HY86" s="257"/>
      <c r="HZ86" s="257"/>
      <c r="IA86" s="257"/>
      <c r="IB86" s="257"/>
      <c r="IC86" s="257"/>
      <c r="ID86" s="257"/>
      <c r="IE86" s="257"/>
      <c r="IF86" s="260"/>
      <c r="LC86" s="259"/>
      <c r="LD86" s="257"/>
      <c r="LE86" s="257"/>
      <c r="LF86" s="260"/>
    </row>
    <row customHeight="1" ht="12">
      <c r="C87" s="161"/>
      <c r="D87" s="671" t="s">
        <v>189</v>
      </c>
      <c r="E87" s="689" t="s">
        <v>189</v>
      </c>
      <c r="F87" s="536"/>
      <c r="G87" s="536"/>
      <c r="H87" s="536"/>
      <c r="I87" s="536"/>
      <c r="J87" s="536"/>
      <c r="K87" s="536"/>
      <c r="L87" s="261"/>
      <c r="M87" s="261" t="s">
        <v>1156</v>
      </c>
      <c r="N87" s="709" t="s">
        <v>1605</v>
      </c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710"/>
      <c r="AI87" s="710"/>
      <c r="AJ87" s="710"/>
      <c r="AK87" s="710"/>
      <c r="AL87" s="710"/>
      <c r="AM87" s="710"/>
      <c r="AN87" s="710"/>
      <c r="AO87" s="710"/>
      <c r="AP87" s="710"/>
      <c r="AQ87" s="710"/>
      <c r="AR87" s="710"/>
      <c r="AS87" s="710"/>
      <c r="AT87" s="710"/>
      <c r="AU87" s="710"/>
      <c r="AV87" s="710"/>
      <c r="AW87" s="710"/>
      <c r="AX87" s="710"/>
      <c r="AY87" s="710"/>
      <c r="AZ87" s="710"/>
      <c r="BA87" s="710"/>
      <c r="BB87" s="710"/>
      <c r="BC87" s="710"/>
      <c r="BD87" s="710"/>
      <c r="BE87" s="710"/>
      <c r="BF87" s="710"/>
      <c r="BG87" s="710"/>
      <c r="BH87" s="710"/>
      <c r="BI87" s="710"/>
      <c r="BJ87" s="710"/>
      <c r="BK87" s="710"/>
      <c r="BL87" s="710"/>
      <c r="BM87" s="710"/>
      <c r="BN87" s="710"/>
      <c r="BO87" s="710"/>
      <c r="BP87" s="262">
        <f>IF(CS87=0,"",DM87/CS87*1000)</f>
        <v>711.28</v>
      </c>
      <c r="BQ87" s="262">
        <f>IF(CT87=0,"",DO87/CT87*1000)</f>
        <v>723.130000000001</v>
      </c>
      <c r="BR87" s="263"/>
      <c r="BS87" s="263"/>
      <c r="BT87" s="263"/>
      <c r="BU87" s="263"/>
      <c r="BV87" s="263"/>
      <c r="BW87" s="263"/>
      <c r="BX87" s="263"/>
      <c r="BY87" s="263"/>
      <c r="BZ87" s="263"/>
      <c r="CA87" s="263"/>
      <c r="CB87" s="263"/>
      <c r="CC87" s="263"/>
      <c r="CD87" s="263"/>
      <c r="CE87" s="263"/>
      <c r="CF87" s="263"/>
      <c r="CG87" s="263"/>
      <c r="CH87" s="263"/>
      <c r="CI87" s="263"/>
      <c r="CJ87" s="263"/>
      <c r="CK87" s="263"/>
      <c r="CL87" s="263"/>
      <c r="CM87" s="263"/>
      <c r="CN87" s="263"/>
      <c r="CO87" s="263"/>
      <c r="CP87" s="263"/>
      <c r="CQ87" s="263"/>
      <c r="CR87" s="263"/>
      <c r="CS87" s="264">
        <f>SUM(HM87,HO87)</f>
        <v>57.7100000199</v>
      </c>
      <c r="CT87" s="264">
        <f>SUM(HN87,HP87)</f>
        <v>57.1300000197</v>
      </c>
      <c r="CU87" s="265"/>
      <c r="CV87" s="265"/>
      <c r="CW87" s="266"/>
      <c r="CX87" s="266"/>
      <c r="CY87" s="266"/>
      <c r="CZ87" s="266"/>
      <c r="DA87" s="265"/>
      <c r="DB87" s="265"/>
      <c r="DC87" s="264">
        <f>SUM(DC88:DC90)</f>
        <v>41.0479688141545</v>
      </c>
      <c r="DD87" s="264">
        <f>SUM(DD88:DD90)</f>
        <v>41.0479688141545</v>
      </c>
      <c r="DE87" s="264">
        <f>SUM(DE88:DE90)</f>
        <v>41.3124169142457</v>
      </c>
      <c r="DF87" s="264">
        <f>SUM(DF88:DF90)</f>
        <v>41.7318323143903</v>
      </c>
      <c r="DG87" s="266"/>
      <c r="DH87" s="264">
        <f>SUM(DH88:DH90)</f>
        <v>0</v>
      </c>
      <c r="DI87" s="264">
        <f>SUM(DI88:DI90)</f>
        <v>0</v>
      </c>
      <c r="DJ87" s="264">
        <f>SUM(DJ88:DJ90)</f>
        <v>0</v>
      </c>
      <c r="DK87" s="264">
        <f>SUM(DK88:DK90)</f>
        <v>0</v>
      </c>
      <c r="DL87" s="266"/>
      <c r="DM87" s="264">
        <f>SUM(DC87,DH87)</f>
        <v>41.0479688141545</v>
      </c>
      <c r="DN87" s="264">
        <f>SUM(DD87,DI87)</f>
        <v>41.0479688141545</v>
      </c>
      <c r="DO87" s="264">
        <f>SUM(DE87,DJ87)</f>
        <v>41.3124169142457</v>
      </c>
      <c r="DP87" s="264">
        <f>SUM(DF87,DK87)</f>
        <v>41.7318323143903</v>
      </c>
      <c r="DQ87" s="266"/>
      <c r="DR87" s="267"/>
      <c r="DS87" s="267"/>
      <c r="DT87" s="267"/>
      <c r="DU87" s="268">
        <f>'СУБС ПИ'!$J$39</f>
        <v>0</v>
      </c>
      <c r="DV87" s="268">
        <f>'СУБС ПИ'!$L$39</f>
        <v>0</v>
      </c>
      <c r="DW87" s="267"/>
      <c r="DX87" s="267"/>
      <c r="DY87" s="267"/>
      <c r="DZ87" s="264">
        <f>IF(DD87=0,0,DF87/DD87*100)</f>
        <v>101.666010572489</v>
      </c>
      <c r="EA87" s="264">
        <f>IF(DI87=0,0,DK87/DI87*100)</f>
        <v>0</v>
      </c>
      <c r="EB87" s="264">
        <f>IF(DN87=0,0,DP87/DN87*100)</f>
        <v>101.666010572489</v>
      </c>
      <c r="EC87" s="266"/>
      <c r="ED87" s="266"/>
      <c r="EE87" s="266"/>
      <c r="EF87" s="266"/>
      <c r="EG87" s="266"/>
      <c r="EH87" s="266"/>
      <c r="EI87" s="177"/>
      <c r="EJ87" s="269"/>
      <c r="EM87" s="258"/>
      <c r="EP87" s="270"/>
      <c r="EQ87" s="263"/>
      <c r="ER87" s="263"/>
      <c r="ES87" s="263"/>
      <c r="ET87" s="263"/>
      <c r="EU87" s="263"/>
      <c r="EV87" s="263"/>
      <c r="EW87" s="264">
        <f>SUM(IC87,IE87)</f>
        <v>692.5200002388</v>
      </c>
      <c r="EX87" s="264">
        <f>SUM(ID87,IF87)</f>
        <v>685.5600002364</v>
      </c>
      <c r="EY87" s="265"/>
      <c r="EZ87" s="265"/>
      <c r="FA87" s="266"/>
      <c r="FB87" s="266"/>
      <c r="FC87" s="266"/>
      <c r="FD87" s="266"/>
      <c r="FE87" s="265"/>
      <c r="FF87" s="265"/>
      <c r="FG87" s="264">
        <f>SUM(FG88:FG90)</f>
        <v>492.575625769854</v>
      </c>
      <c r="FH87" s="264">
        <f>SUM(FH88:FH90)</f>
        <v>492.575625769854</v>
      </c>
      <c r="FI87" s="264">
        <f>SUM(FI88:FI90)</f>
        <v>495.749002970948</v>
      </c>
      <c r="FJ87" s="264">
        <f>SUM(FJ88:FJ90)</f>
        <v>500.781987772683</v>
      </c>
      <c r="FK87" s="266"/>
      <c r="FL87" s="264">
        <f>SUM(FL88:FL90)</f>
        <v>0</v>
      </c>
      <c r="FM87" s="264">
        <f>SUM(FM88:FM90)</f>
        <v>0</v>
      </c>
      <c r="FN87" s="264">
        <f>SUM(FN88:FN90)</f>
        <v>0</v>
      </c>
      <c r="FO87" s="264">
        <f>SUM(FO88:FO90)</f>
        <v>0</v>
      </c>
      <c r="FP87" s="266"/>
      <c r="FQ87" s="264">
        <f>SUM(FG87,FL87)</f>
        <v>492.575625769854</v>
      </c>
      <c r="FR87" s="264">
        <f>SUM(FH87,FM87)</f>
        <v>492.575625769854</v>
      </c>
      <c r="FS87" s="264">
        <f>SUM(FI87,FN87)</f>
        <v>495.749002970948</v>
      </c>
      <c r="FT87" s="264">
        <f>SUM(FJ87,FO87)</f>
        <v>500.781987772683</v>
      </c>
      <c r="FU87" s="266"/>
      <c r="FV87" s="267"/>
      <c r="FW87" s="267"/>
      <c r="FX87" s="267"/>
      <c r="FY87" s="268">
        <f>'СУБС ПИ'!$N$39</f>
        <v>0</v>
      </c>
      <c r="FZ87" s="268">
        <f>'СУБС ПИ'!$P$39</f>
        <v>0</v>
      </c>
      <c r="GA87" s="267"/>
      <c r="GB87" s="267"/>
      <c r="GC87" s="267"/>
      <c r="GD87" s="264">
        <f>IF(FH87=0,0,FJ87/FH87*100)</f>
        <v>101.666010572489</v>
      </c>
      <c r="GE87" s="264">
        <f>IF(FM87=0,0,FO87/FM87*100)</f>
        <v>0</v>
      </c>
      <c r="GF87" s="264">
        <f>IF(FR87=0,0,FT87/FR87*100)</f>
        <v>101.666010572489</v>
      </c>
      <c r="GG87" s="266"/>
      <c r="GH87" s="266"/>
      <c r="GI87" s="266"/>
      <c r="GJ87" s="266"/>
      <c r="GK87" s="266"/>
      <c r="GL87" s="266"/>
      <c r="GM87" s="265"/>
      <c r="GN87" s="271"/>
      <c r="HA87" s="290">
        <f>IF(SUM(KD88:KD90)=0,"",SUM(KH88:KH90)/SUM(KD88:KD90))</f>
        <v>0.0966666667</v>
      </c>
      <c r="HB87" s="290">
        <f>IF(SUM(KE88:KE90)=0,"",SUM(KI88:KI90)/SUM(KE88:KE90))</f>
        <v>0.0966666667</v>
      </c>
      <c r="HC87" s="262" t="str">
        <f>IF(SUM(KL88:KL90)=0,"",SUM(KP88:KP90)/SUM(KL88:KL90))</f>
        <v/>
      </c>
      <c r="HD87" s="262" t="str">
        <f>IF(SUM(KM88:KM90)=0,"",SUM(KQ88:KQ90)/SUM(KM88:KM90))</f>
        <v/>
      </c>
      <c r="HE87" s="272"/>
      <c r="HF87" s="272"/>
      <c r="HG87" s="272"/>
      <c r="HH87" s="272"/>
      <c r="HI87" s="273">
        <v>597</v>
      </c>
      <c r="HJ87" s="273">
        <v>591</v>
      </c>
      <c r="HK87" s="273"/>
      <c r="HL87" s="273"/>
      <c r="HM87" s="264">
        <f>SUM(HM88:HM90)</f>
        <v>57.7100000199</v>
      </c>
      <c r="HN87" s="264">
        <f>SUM(HN88:HN90)</f>
        <v>57.1300000197</v>
      </c>
      <c r="HO87" s="264">
        <f>SUM(HO88:HO90)</f>
        <v>0</v>
      </c>
      <c r="HP87" s="264">
        <f>SUM(HP88:HP90)</f>
        <v>0</v>
      </c>
      <c r="HQ87" s="290">
        <f>IF(SUM(KF88:KF90)=0,"",SUM(KJ88:KJ90)/SUM(KF88:KF90))</f>
        <v>0.0966666667</v>
      </c>
      <c r="HR87" s="290">
        <f>IF(SUM(KG88:KG90)=0,"",SUM(KK88:KK90)/SUM(KG88:KG90))</f>
        <v>0.0966666667</v>
      </c>
      <c r="HS87" s="262" t="str">
        <f>IF(SUM(KN88:KN90)=0,"",SUM(KR88:KR90)/SUM(KN88:KN90))</f>
        <v/>
      </c>
      <c r="HT87" s="262" t="str">
        <f>IF(SUM(KO88:KO90)=0,"",SUM(KS88:KS90)/SUM(KO88:KO90))</f>
        <v/>
      </c>
      <c r="HU87" s="264" t="str">
        <f>IF(LEN(HE87)=0,"",HE87)</f>
        <v/>
      </c>
      <c r="HV87" s="264" t="str">
        <f>IF(LEN(HF87)=0,"",HF87)</f>
        <v/>
      </c>
      <c r="HW87" s="264" t="str">
        <f>IF(LEN(HG87)=0,"",HG87)</f>
        <v/>
      </c>
      <c r="HX87" s="264" t="str">
        <f>IF(LEN(HH87)=0,"",HH87)</f>
        <v/>
      </c>
      <c r="HY87" s="274">
        <f>IF(LEN(HI87)=0,"",HI87)</f>
        <v>597</v>
      </c>
      <c r="HZ87" s="274">
        <f>IF(LEN(HJ87)=0,"",HJ87)</f>
        <v>591</v>
      </c>
      <c r="IA87" s="274" t="str">
        <f>IF(LEN(HK87)=0,"",HK87)</f>
        <v/>
      </c>
      <c r="IB87" s="274" t="str">
        <f>IF(LEN(HL87)=0,"",HL87)</f>
        <v/>
      </c>
      <c r="IC87" s="294">
        <f>SUM(IC88:IC90)</f>
        <v>692.5200002388</v>
      </c>
      <c r="ID87" s="294">
        <f>SUM(ID88:ID90)</f>
        <v>685.5600002364</v>
      </c>
      <c r="IE87" s="294">
        <f>SUM(IE88:IE90)</f>
        <v>0</v>
      </c>
      <c r="IF87" s="144">
        <f>SUM(IF88:IF90)</f>
        <v>0</v>
      </c>
      <c r="JR87" s="276">
        <f>SUM(JR88:JR90)</f>
        <v>0</v>
      </c>
      <c r="JS87" s="276">
        <f>SUM(JS88:JS90)</f>
        <v>0</v>
      </c>
      <c r="JT87" s="276">
        <f>SUM(JT88:JT90)</f>
        <v>597</v>
      </c>
      <c r="JU87" s="276">
        <f>SUM(JU88:JU90)</f>
        <v>591</v>
      </c>
      <c r="JV87" s="276">
        <f>SUM(JV88:JV90)</f>
        <v>0</v>
      </c>
      <c r="JW87" s="276">
        <f>SUM(JW88:JW90)</f>
        <v>0</v>
      </c>
      <c r="JX87" s="276">
        <f>SUM(JX88:JX90)</f>
        <v>0</v>
      </c>
      <c r="JY87" s="276">
        <f>SUM(JY88:JY90)</f>
        <v>0</v>
      </c>
      <c r="LC87" s="406"/>
      <c r="LD87" s="407"/>
      <c r="LE87" s="407"/>
      <c r="LF87" s="408"/>
    </row>
    <row customHeight="1" ht="12" hidden="1">
      <c r="C88" s="161"/>
      <c r="D88" s="672"/>
      <c r="E88" s="690"/>
      <c r="F88" s="536"/>
      <c r="G88" s="536"/>
      <c r="H88" s="536"/>
      <c r="I88" s="536"/>
      <c r="J88" s="536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257"/>
      <c r="BQ88" s="257"/>
      <c r="BR88" s="257"/>
      <c r="BS88" s="257"/>
      <c r="BT88" s="257"/>
      <c r="BU88" s="257"/>
      <c r="BV88" s="257"/>
      <c r="BW88" s="257"/>
      <c r="BX88" s="184"/>
      <c r="BY88" s="184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184"/>
      <c r="EJ88" s="185"/>
      <c r="EM88" s="258"/>
      <c r="EP88" s="259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257"/>
      <c r="FL88" s="257"/>
      <c r="FM88" s="257"/>
      <c r="FN88" s="257"/>
      <c r="FO88" s="257"/>
      <c r="FP88" s="257"/>
      <c r="FQ88" s="257"/>
      <c r="FR88" s="257"/>
      <c r="FS88" s="257"/>
      <c r="FT88" s="257"/>
      <c r="FU88" s="257"/>
      <c r="FV88" s="257"/>
      <c r="FW88" s="257"/>
      <c r="FX88" s="257"/>
      <c r="FY88" s="257"/>
      <c r="FZ88" s="257"/>
      <c r="GA88" s="257"/>
      <c r="GB88" s="257"/>
      <c r="GC88" s="257"/>
      <c r="GD88" s="257"/>
      <c r="GE88" s="257"/>
      <c r="GF88" s="257"/>
      <c r="GG88" s="257"/>
      <c r="GH88" s="257"/>
      <c r="GI88" s="257"/>
      <c r="GJ88" s="257"/>
      <c r="GK88" s="257"/>
      <c r="GL88" s="257"/>
      <c r="GM88" s="257"/>
      <c r="GN88" s="260"/>
      <c r="HA88" s="259"/>
      <c r="HB88" s="257"/>
      <c r="HC88" s="257"/>
      <c r="HD88" s="257"/>
      <c r="HE88" s="257"/>
      <c r="HF88" s="257"/>
      <c r="HG88" s="257"/>
      <c r="HH88" s="257"/>
      <c r="HI88" s="257"/>
      <c r="HJ88" s="257"/>
      <c r="HK88" s="257"/>
      <c r="HL88" s="257"/>
      <c r="HM88" s="257"/>
      <c r="HN88" s="257"/>
      <c r="HO88" s="257"/>
      <c r="HP88" s="257"/>
      <c r="HQ88" s="257"/>
      <c r="HR88" s="257"/>
      <c r="HS88" s="257"/>
      <c r="HT88" s="257"/>
      <c r="HU88" s="257"/>
      <c r="HV88" s="257"/>
      <c r="HW88" s="257"/>
      <c r="HX88" s="257"/>
      <c r="HY88" s="257"/>
      <c r="HZ88" s="257"/>
      <c r="IA88" s="257"/>
      <c r="IB88" s="257"/>
      <c r="IC88" s="257"/>
      <c r="ID88" s="257"/>
      <c r="IE88" s="257"/>
      <c r="IF88" s="260"/>
      <c r="LC88" s="259"/>
      <c r="LD88" s="257"/>
      <c r="LE88" s="257"/>
      <c r="LF88" s="260"/>
    </row>
    <row customHeight="1" ht="24">
      <c r="A89" s="614" t="s">
        <v>1153</v>
      </c>
      <c r="B89" s="614" t="s">
        <v>1372</v>
      </c>
      <c r="C89" s="503" t="s">
        <v>1281</v>
      </c>
      <c r="D89" s="418"/>
      <c r="E89" s="418"/>
      <c r="F89" s="244"/>
      <c r="G89" s="793">
        <f>ROW('НМ 2'!$A$18)</f>
        <v>18</v>
      </c>
      <c r="H89" s="793">
        <f>ROW('ТФ 2'!$A$67)</f>
        <v>67</v>
      </c>
      <c r="I89" s="244"/>
      <c r="J89" s="244"/>
      <c r="K89" s="794" t="s">
        <v>34</v>
      </c>
      <c r="L89" s="794"/>
      <c r="M89" s="357" t="str">
        <f>IF('НМ 2'!$M$18="","",'НМ 2'!$M$18)</f>
        <v>5</v>
      </c>
      <c r="N89" s="797" t="str">
        <f>IF('НМ 2'!$N$18="","",'НМ 2'!$N$18)</f>
        <v>Обращение с твёрдыми коммунальными отходами</v>
      </c>
      <c r="O89" s="358"/>
      <c r="P89" s="358"/>
      <c r="Q89" s="797" t="str">
        <f>IF('НМ 2'!$Q$18="","",'НМ 2'!$Q$18)</f>
        <v>Население, проживающее в сельских населённых пунктах</v>
      </c>
      <c r="R89" s="358"/>
      <c r="S89" s="358"/>
      <c r="T89" s="795" t="str">
        <f>IF('НМ 2'!$T$18="","",'НМ 2'!$T$18)</f>
        <v>ЧД</v>
      </c>
      <c r="U89" s="795" t="str">
        <f>IF('НМ 2'!$U$18="","",'НМ 2'!$U$18)</f>
        <v>ЖП</v>
      </c>
      <c r="V89" s="358"/>
      <c r="W89" s="358"/>
      <c r="X89" s="796"/>
      <c r="Y89" s="358"/>
      <c r="Z89" s="358"/>
      <c r="AA89" s="358"/>
      <c r="AB89" s="358"/>
      <c r="AC89" s="799" t="s">
        <v>1333</v>
      </c>
      <c r="AD89" s="799" t="str">
        <f>BL89&amp;"::"&amp;AE89</f>
        <v>да::ACTI</v>
      </c>
      <c r="AE89" s="799" t="s">
        <v>1293</v>
      </c>
      <c r="AF89" s="358"/>
      <c r="AG89" s="358"/>
      <c r="AH89" s="358"/>
      <c r="AI89" s="358"/>
      <c r="AJ89" s="358"/>
      <c r="AK89" s="358"/>
      <c r="AL89" s="358"/>
      <c r="AM89" s="358"/>
      <c r="AN89" s="357" t="str">
        <f>IF('ТФ 2'!$N$67="","",'ТФ 2'!$N$67)</f>
        <v>8.1</v>
      </c>
      <c r="AO89" s="797" t="str">
        <f>IF('ТФ 2'!$O$67="","",'ТФ 2'!$O$67)</f>
        <v>МП ЗР "Севержилкомсервис"</v>
      </c>
      <c r="AP89" s="359"/>
      <c r="AQ89" s="797" t="str">
        <f>IF('ТФ 2'!$Q$67="","",'ТФ 2'!$Q$67)</f>
        <v>8300010685</v>
      </c>
      <c r="AR89" s="797" t="str">
        <f>IF('ТФ 2'!$R$67="","",'ТФ 2'!$R$67)</f>
        <v>298301001</v>
      </c>
      <c r="AS89" s="797" t="str">
        <f>IF('ТФ 2'!$S$67="","",'ТФ 2'!$S$67)</f>
        <v>да</v>
      </c>
      <c r="AT89" s="797" t="str">
        <f>IF('ТФ 2'!$T$67="","",'ТФ 2'!$T$67)</f>
        <v/>
      </c>
      <c r="AU89" s="797" t="str">
        <f>IF('ТФ 2'!$U$67="","",'ТФ 2'!$U$67)</f>
        <v>Региональный оператор</v>
      </c>
      <c r="AV89" s="797" t="str">
        <f>IF('ТФ 2'!$V$67="","",'ТФ 2'!$V$67)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9" s="797"/>
      <c r="AX89" s="797"/>
      <c r="AY89" s="358"/>
      <c r="AZ89" s="792"/>
      <c r="BA89" s="792"/>
      <c r="BB89" s="792"/>
      <c r="BC89" s="797"/>
      <c r="BD89" s="797"/>
      <c r="BE89" s="797"/>
      <c r="BF89" s="792"/>
      <c r="BG89" s="358"/>
      <c r="BH89" s="799"/>
      <c r="BI89" s="358"/>
      <c r="BJ89" s="358"/>
      <c r="BK89" s="358"/>
      <c r="BL89" s="801" t="s">
        <v>34</v>
      </c>
      <c r="BM89" s="802"/>
      <c r="BN89" s="358"/>
      <c r="BO89" s="358"/>
      <c r="BP89" s="332">
        <f>IF('ТФ 2'!$BQ$67="","",'ТФ 2'!$BQ$67)</f>
        <v>711.28</v>
      </c>
      <c r="BQ89" s="332">
        <f>IF('ТФ 2'!$BS$67="","",'ТФ 2'!$BS$67)</f>
        <v>723.13</v>
      </c>
      <c r="BR89" s="332">
        <f>IF('ТФ 2'!$BP$67="","",'ТФ 2'!$BP$67)</f>
        <v>15441.36</v>
      </c>
      <c r="BS89" s="332">
        <f>IF('ТФ 2'!$BR$67="","",'ТФ 2'!$BR$67)</f>
        <v>15698.72</v>
      </c>
      <c r="BT89" s="358"/>
      <c r="BU89" s="379" t="str">
        <f>IF('ТФ 2'!$AS$67="","",'ТФ 2'!$AS$67)</f>
        <v>м3</v>
      </c>
      <c r="BV89" s="379" t="str">
        <f>IF('ТФ 2'!$Y$67="","",'ТФ 2'!$Y$67)</f>
        <v>м3</v>
      </c>
      <c r="BW89" s="358"/>
      <c r="BX89" s="369" t="s">
        <v>49</v>
      </c>
      <c r="BY89" s="369" t="s">
        <v>49</v>
      </c>
      <c r="BZ89" s="347">
        <f>IF('НМ 2'!$AJ$18="","",'НМ 2'!$AJ$18)</f>
        <v>12</v>
      </c>
      <c r="CA89" s="347">
        <f>IF('НМ 2'!$AI$18="","",'НМ 2'!$AI$18)</f>
        <v>12</v>
      </c>
      <c r="CB89" s="358"/>
      <c r="CC89" s="358"/>
      <c r="CD89" s="358"/>
      <c r="CE89" s="379" t="str">
        <f>IF('НМ 2'!$AF$18="","",'НМ 2'!$AF$18)</f>
        <v>чел</v>
      </c>
      <c r="CF89" s="379" t="str">
        <f>IF('НМ 2'!$AE$18="","",'НМ 2'!$AE$18)</f>
        <v>чел</v>
      </c>
      <c r="CG89" s="358"/>
      <c r="CH89" s="358"/>
      <c r="CI89" s="358"/>
      <c r="CJ89" s="358"/>
      <c r="CK89" s="358"/>
      <c r="CL89" s="370">
        <f>IF('НМ 2'!$BL$18="","",'НМ 2'!$BL$18)</f>
        <v>0.0966666667</v>
      </c>
      <c r="CM89" s="370">
        <f>IF(LEN('НМ 2'!$BX$18)=0,IF('НМ 2'!$BM$18="","",'НМ 2'!$BM$18),'НМ 2'!$BX$18)</f>
        <v>0.0966666667</v>
      </c>
      <c r="CN89" s="358"/>
      <c r="CO89" s="364"/>
      <c r="CP89" s="364"/>
      <c r="CQ89" s="371">
        <v>597</v>
      </c>
      <c r="CR89" s="371">
        <v>591</v>
      </c>
      <c r="CS89" s="280"/>
      <c r="CT89" s="280"/>
      <c r="CU89" s="358"/>
      <c r="CV89" s="358"/>
      <c r="CW89" s="372" cm="1" t="str">
        <f t="array" ref="CW89:CW89">IF($AD89="да::ACTI",IF($U89="ЖП",IF(LEN(CL89)=0,0,CL89)*IF($CE89="м2",IF(LEN(CO89)=0,0,CO89),IF(LEN(CQ89)=0,0,CQ89)),0),0)</f>
        <v>57.7100000199</v>
      </c>
      <c r="CX89" s="372" cm="1" t="str">
        <f t="array" ref="CX89:CX89">IF($AD89="да::ACTI",IF($U89="ЖП",IF(LEN(CM89)=0,0,CM89)*IF($CF89="м2",IF(LEN(CP89)=0,0,CP89),IF(LEN(CR89)=0,0,CR89)),0),0)</f>
        <v>57.1300000197</v>
      </c>
      <c r="CY89" s="372">
        <f>IF($AD89="да::ACTI",IF($U89="ЖП",0,IF(LEN(CL89)=0,0,CL89)*IF($CE89="м2",IF(LEN(CO89)=0,0,CO89),IF(LEN(CQ89)=0,0,CQ89))),0)</f>
        <v>0</v>
      </c>
      <c r="CZ89" s="372">
        <f>IF($AD89="да::ACTI",IF($U89="ЖП",0,IF(LEN(CM89)=0,0,CM89)*IF($CF89="м2",IF(LEN(CP89)=0,0,CP89),IF(LEN(CR89)=0,0,CR89))),0)</f>
        <v>0</v>
      </c>
      <c r="DA89" s="358"/>
      <c r="DB89" s="358"/>
      <c r="DC89" s="276">
        <f>CW89*IF(LEN($BP89)=0,0,$BP89)/1000</f>
        <v>41.0479688141545</v>
      </c>
      <c r="DD89" s="276">
        <f>IF(OR($CA89=0,LEN($CA89)=0,$BZ89=0,LEN($BZ89)=0),DC89,DC89*$BZ89/$CA89)</f>
        <v>41.0479688141545</v>
      </c>
      <c r="DE89" s="276">
        <f>CX89*IF(LEN($BQ89)=0,0,$BQ89)/1000</f>
        <v>41.3124169142457</v>
      </c>
      <c r="DF89" s="276">
        <f>CW89*IF(LEN($BQ89)=0,0,$BQ89)*IF(OR(LEN($CL89)=0,$CL89=0),0,IF($CE89=$CF89,$CM89/$CL89,1))/1000*IF($LC89=$LD89,1,IF($LC89="да",$LF89,IF($LD89="да",IF($LF89=0,0,1/$LF89),1)))</f>
        <v>41.7318323143903</v>
      </c>
      <c r="DG89" s="280"/>
      <c r="DH89" s="276">
        <f>CY89*IF(LEN($BP89)=0,0,$BP89)/1000</f>
        <v>0</v>
      </c>
      <c r="DI89" s="276">
        <f>IF(OR($CA89=0,LEN($CA89)=0,$BZ89=0,LEN($BZ89)=0),DH89,DH89*$BZ89/$CA89)</f>
        <v>0</v>
      </c>
      <c r="DJ89" s="276">
        <f>CZ89*IF(LEN($BQ89)=0,0,$BQ89)/1000</f>
        <v>0</v>
      </c>
      <c r="DK89" s="276">
        <f>CY89*IF(LEN($BQ89)=0,0,$BQ89)*IF(OR(LEN($CL89)=0,$CL89=0),0,IF($CE89=$CF89,$CM89/$CL89,1))/1000*IF($LC89=$LD89,1,IF($LC89="да",$LF89,IF($LD89="да",IF($LF89=0,0,1/$LF89),1)))</f>
        <v>0</v>
      </c>
      <c r="DL89" s="280"/>
      <c r="DM89" s="276">
        <f>SUM(DC89,DH89)</f>
        <v>41.0479688141545</v>
      </c>
      <c r="DN89" s="276">
        <f>SUM(DD89,DI89)</f>
        <v>41.0479688141545</v>
      </c>
      <c r="DO89" s="276">
        <f>SUM(DE89,DJ89)</f>
        <v>41.3124169142457</v>
      </c>
      <c r="DP89" s="276">
        <f>SUM(DF89,DK89)</f>
        <v>41.7318323143903</v>
      </c>
      <c r="DQ89" s="280"/>
      <c r="DR89" s="366"/>
      <c r="DS89" s="366"/>
      <c r="DT89" s="366"/>
      <c r="DU89" s="366"/>
      <c r="DV89" s="366"/>
      <c r="DW89" s="366"/>
      <c r="DX89" s="366"/>
      <c r="DY89" s="366"/>
      <c r="DZ89" s="366"/>
      <c r="EA89" s="366"/>
      <c r="EB89" s="366"/>
      <c r="EC89" s="366"/>
      <c r="ED89" s="366"/>
      <c r="EE89" s="366"/>
      <c r="EF89" s="366"/>
      <c r="EG89" s="366"/>
      <c r="EH89" s="366"/>
      <c r="EI89" s="366"/>
      <c r="EJ89" s="366"/>
      <c r="EK89" s="367"/>
      <c r="EL89" s="367"/>
      <c r="EM89" s="244"/>
      <c r="EN89" s="367"/>
      <c r="EO89" s="367"/>
      <c r="EP89" s="370">
        <f>IF('НМ 2'!$BL$18="","",'НМ 2'!$BL$18)</f>
        <v>0.0966666667</v>
      </c>
      <c r="EQ89" s="370">
        <f>IF('НМ 2'!$BM$18="","",'НМ 2'!$BM$18)</f>
        <v>0.0966666667</v>
      </c>
      <c r="ER89" s="367"/>
      <c r="ES89" s="276" t="str">
        <f>IF(LEN(CO89)=0,"",CO89)</f>
        <v/>
      </c>
      <c r="ET89" s="276" t="str">
        <f>IF(LEN(CP89)=0,"",CP89)</f>
        <v/>
      </c>
      <c r="EU89" s="373">
        <f>IF(LEN(CQ89)=0,"",CQ89)</f>
        <v>597</v>
      </c>
      <c r="EV89" s="373">
        <f>IF(LEN(CR89)=0,"",CR89)</f>
        <v>591</v>
      </c>
      <c r="EW89" s="280"/>
      <c r="EX89" s="280"/>
      <c r="EY89" s="367"/>
      <c r="EZ89" s="367"/>
      <c r="FA89" s="372" t="str">
        <f t="array" ref="FA89:FA89">IF($AE89="ACTI",IF($U89="ЖП",IF(LEN(EP89)=0,0,EP89)*IF($CE89="м2",IF(LEN(ES89)=0,0,ES89),IF(LEN(EU89)=0,0,EU89))*IF(LEN($BZ89)=0,0,$BZ89),0),0)</f>
        <v>692.5200002388</v>
      </c>
      <c r="FB89" s="372" t="str">
        <f t="array" ref="FB89:FB89">IF($AE89="ACTI",IF($U89="ЖП",IF(LEN(EQ89)=0,0,EQ89)*IF($CF89="м2",IF(LEN(ET89)=0,0,ET89),IF(LEN(EV89)=0,0,EV89))*IF(LEN($CA89)=0,0,$CA89),0),0)</f>
        <v>685.5600002364</v>
      </c>
      <c r="FC89" s="372">
        <f>IF($AE89="ACTI",IF($U89="ЖП",0,IF(LEN(EP89)=0,0,EP89)*IF($CE89="м2",IF(LEN(ES89)=0,0,ES89),IF(LEN(EU89)=0,0,EU89))*IF(LEN($BZ89)=0,0,$BZ89)),0)</f>
        <v>0</v>
      </c>
      <c r="FD89" s="372">
        <f>IF($AE89="ACTI",IF($U89="ЖП",0,IF(LEN(EQ89)=0,0,EQ89)*IF($CF89="м2",IF(LEN(ET89)=0,0,ET89),IF(LEN(EV89)=0,0,EV89))*IF(LEN($CA89)=0,0,$CA89)),0)</f>
        <v>0</v>
      </c>
      <c r="FE89" s="367"/>
      <c r="FF89" s="367"/>
      <c r="FG89" s="276">
        <f>FA89*IF(LEN($BP89)=0,0,$BP89)/1000</f>
        <v>492.575625769854</v>
      </c>
      <c r="FH89" s="276">
        <f>IF(OR($CA89=0,LEN($CA89)=0,$BZ89=0,LEN($BZ89)=0),FG89,FG89*$BZ89/$CA89)</f>
        <v>492.575625769854</v>
      </c>
      <c r="FI89" s="276">
        <f>FB89*IF(LEN($BQ89)=0,0,$BQ89)/1000</f>
        <v>495.749002970948</v>
      </c>
      <c r="FJ89" s="276">
        <f>FA89*IF(LEN($BQ89)=0,0,$BQ89)*IF(OR(LEN($EP89)=0,$EP89=0),0,IF($CE89=$CF89,$EQ89/$EP89,1))/1000*IF($LC89=$LD89,1,IF($LC89="да",$LF89,IF($LD89="да",IF($LF89=0,0,1/$LF89),1)))</f>
        <v>500.781987772683</v>
      </c>
      <c r="FK89" s="280"/>
      <c r="FL89" s="276">
        <f>FC89*IF(LEN($BP89)=0,0,$BP89)/1000</f>
        <v>0</v>
      </c>
      <c r="FM89" s="276">
        <f>IF(OR($CA89=0,LEN($CA89)=0,$BZ89=0,LEN($BZ89)=0),FL89,FL89*$BZ89/$CA89)</f>
        <v>0</v>
      </c>
      <c r="FN89" s="276">
        <f>FD89*IF(LEN($BQ89)=0,0,$BQ89)/1000</f>
        <v>0</v>
      </c>
      <c r="FO89" s="276">
        <f>FC89*IF(LEN($BQ89)=0,0,$BQ89)*IF(OR(LEN($EP89)=0,$EP89=0),0,IF($CE89=$CF89,$EQ89/$EP89,1))/1000*IF($LC89=$LD89,1,IF($LC89="да",$LF89,IF($LD89="да",IF($LF89=0,0,1/$LF89),1)))</f>
        <v>0</v>
      </c>
      <c r="FP89" s="280"/>
      <c r="FQ89" s="276">
        <f>SUM(FG89,FL89)</f>
        <v>492.575625769854</v>
      </c>
      <c r="FR89" s="276">
        <f>SUM(FH89,FM89)</f>
        <v>492.575625769854</v>
      </c>
      <c r="FS89" s="276">
        <f>SUM(FI89,FN89)</f>
        <v>495.749002970948</v>
      </c>
      <c r="FT89" s="276">
        <f>SUM(FJ89,FO89)</f>
        <v>500.781987772683</v>
      </c>
      <c r="FU89" s="280"/>
      <c r="FV89" s="361"/>
      <c r="FW89" s="361"/>
      <c r="FX89" s="361"/>
      <c r="FY89" s="366"/>
      <c r="FZ89" s="366"/>
      <c r="GA89" s="361"/>
      <c r="GB89" s="361"/>
      <c r="GC89" s="366"/>
      <c r="GD89" s="366"/>
      <c r="GE89" s="366"/>
      <c r="GF89" s="366"/>
      <c r="GG89" s="366"/>
      <c r="GH89" s="366"/>
      <c r="GI89" s="366"/>
      <c r="GJ89" s="366"/>
      <c r="GK89" s="366"/>
      <c r="GL89" s="366"/>
      <c r="GM89" s="366"/>
      <c r="GN89" s="366"/>
      <c r="GO89" s="993"/>
      <c r="GP89" s="993"/>
      <c r="GQ89" s="993"/>
      <c r="GR89" s="993"/>
      <c r="GS89" s="993"/>
      <c r="GT89" s="993"/>
      <c r="GU89" s="993"/>
      <c r="GV89" s="993"/>
      <c r="GW89" s="993"/>
      <c r="GX89" s="993"/>
      <c r="GY89" s="993"/>
      <c r="GZ89" s="92"/>
      <c r="HA89" s="422"/>
      <c r="HB89" s="422"/>
      <c r="HC89" s="422"/>
      <c r="HD89" s="422"/>
      <c r="HE89" s="422"/>
      <c r="HF89" s="422"/>
      <c r="HG89" s="422"/>
      <c r="HH89" s="422"/>
      <c r="HI89" s="422"/>
      <c r="HJ89" s="422"/>
      <c r="HK89" s="422"/>
      <c r="HL89" s="423"/>
      <c r="HM89" s="372">
        <f>CW89*IF($LC89="да",$LF89,1)</f>
        <v>57.7100000199</v>
      </c>
      <c r="HN89" s="372">
        <f>CX89*IF($LD89="да",$LF89,1)</f>
        <v>57.1300000197</v>
      </c>
      <c r="HO89" s="372">
        <f>CY89*IF($LC89="да",$LF89,1)</f>
        <v>0</v>
      </c>
      <c r="HP89" s="372">
        <f>CZ89*IF($LD89="да",$LF89,1)</f>
        <v>0</v>
      </c>
      <c r="HQ89" s="424"/>
      <c r="HR89" s="422"/>
      <c r="HS89" s="422"/>
      <c r="HT89" s="422"/>
      <c r="HU89" s="422"/>
      <c r="HV89" s="422"/>
      <c r="HW89" s="422"/>
      <c r="HX89" s="422"/>
      <c r="HY89" s="422"/>
      <c r="HZ89" s="422"/>
      <c r="IA89" s="422"/>
      <c r="IB89" s="422"/>
      <c r="IC89" s="372">
        <f>FA89*IF($LC89="да",$LF89,1)</f>
        <v>692.5200002388</v>
      </c>
      <c r="ID89" s="372">
        <f>FB89*IF($LD89="да",$LF89,1)</f>
        <v>685.5600002364</v>
      </c>
      <c r="IE89" s="372">
        <f>FC89*IF($LC89="да",$LF89,1)</f>
        <v>0</v>
      </c>
      <c r="IF89" s="372">
        <f>FD89*IF($LD89="да",$LF89,1)</f>
        <v>0</v>
      </c>
      <c r="IG89" s="92"/>
      <c r="IH89" s="92"/>
      <c r="II89" s="92"/>
      <c r="IJ89" s="92"/>
      <c r="IK89" s="993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374">
        <f>IF(AND($U89="ЖП",$AE89="ACTI"),IF($CE89="м2",ES89,0),0)</f>
        <v>0</v>
      </c>
      <c r="JS89" s="374">
        <f>IF(AND($U89="ЖП",$AE89="ACTI"),IF($CF89="м2",ET89,0),0)</f>
        <v>0</v>
      </c>
      <c r="JT89" s="374">
        <f>IF(AND($U89="ЖП",$AE89="ACTI"),IF(AND(LEN($CE89)&gt;0,NOT($CE89="м2")),EU89,0),0)</f>
        <v>597</v>
      </c>
      <c r="JU89" s="374">
        <f>IF(AND($U89="ЖП",$AE89="ACTI"),IF(AND(LEN($CF89)&gt;0,NOT($CF89="м2")),EV89,0),0)</f>
        <v>591</v>
      </c>
      <c r="JV89" s="374">
        <f>IF(AND(NOT($U89="ЖП"),$AE89="ACTI"),IF($CE89="м2",ES89,0),0)</f>
        <v>0</v>
      </c>
      <c r="JW89" s="374">
        <f>IF(AND(NOT($U89="ЖП"),$AE89="ACTI"),IF($CF89="м2",ET89,0),0)</f>
        <v>0</v>
      </c>
      <c r="JX89" s="374">
        <f>IF(AND(NOT($U89="ЖП"),$AE89="ACTI"),IF(AND(LEN($CE89)&gt;0,NOT($CE89="м2")),EU89,0),0)</f>
        <v>0</v>
      </c>
      <c r="JY89" s="374">
        <f>IF(AND(NOT($U89="ЖП"),$AE89="ACTI"),IF(AND(LEN($CF89)&gt;0,NOT($CF89="м2")),EV89,0),0)</f>
        <v>0</v>
      </c>
      <c r="JZ89" s="92"/>
      <c r="KA89" s="92"/>
      <c r="KB89" s="92"/>
      <c r="KC89" s="92"/>
      <c r="KD89" s="374">
        <f>IF(AND($U89="ЖП",$AD89="да::ACTI"),IF($CE89="м2",CO89,CQ89),0)</f>
        <v>597</v>
      </c>
      <c r="KE89" s="374">
        <f>IF(AND($U89="ЖП",$AD89="да::ACTI"),IF($CF89="м2",CP89,CR89),0)</f>
        <v>591</v>
      </c>
      <c r="KF89" s="374">
        <f>IF(AND($U89="ЖП",$AE89="ACTI"),IF($CE89="м2",ES89,EU89),0)</f>
        <v>597</v>
      </c>
      <c r="KG89" s="374">
        <f>IF(AND($U89="ЖП",$AE89="ACTI"),IF($CF89="м2",ET89,EV89),0)</f>
        <v>591</v>
      </c>
      <c r="KH89" s="374">
        <f>IF(OR(LEN(CL89)=0,LEN(KD89)=0),0,CL89*KD89)</f>
        <v>57.7100000199</v>
      </c>
      <c r="KI89" s="374">
        <f>IF(OR(LEN(CM89)=0,LEN(KE89)=0),0,CM89*KE89)</f>
        <v>57.1300000197</v>
      </c>
      <c r="KJ89" s="374">
        <f>IF(OR(LEN(EP89)=0,LEN(KF89)=0),0,EP89*KF89)</f>
        <v>57.7100000199</v>
      </c>
      <c r="KK89" s="374">
        <f>IF(OR(LEN(EQ89)=0,LEN(KG89)=0),0,EQ89*KG89)</f>
        <v>57.1300000197</v>
      </c>
      <c r="KL89" s="374">
        <f>IF(AND(NOT($U89="ЖП"),$AD89="да::ACTI"),IF($CE89="м2",CO89,CQ89),0)</f>
        <v>0</v>
      </c>
      <c r="KM89" s="374">
        <f>IF(AND(NOT($U89="ЖП"),$AD89="да::ACTI"),IF($CF89="м2",CP89,CR89),0)</f>
        <v>0</v>
      </c>
      <c r="KN89" s="374">
        <f>IF(AND(NOT($U89="ЖП"),$AE89="ACTI"),IF($CE89="м2",ES89,EU89),0)</f>
        <v>0</v>
      </c>
      <c r="KO89" s="374">
        <f>IF(AND(NOT($U89="ЖП"),$AE89="ACTI"),IF($CF89="м2",ET89,EV89),0)</f>
        <v>0</v>
      </c>
      <c r="KP89" s="374">
        <f>IF(OR(LEN(CL89)=0,LEN(KL89)=0),0,CL89*KL89)</f>
        <v>0</v>
      </c>
      <c r="KQ89" s="374">
        <f>IF(OR(LEN(CM89)=0,LEN(KM89)=0),0,CM89*KM89)</f>
        <v>0</v>
      </c>
      <c r="KR89" s="374">
        <f>IF(OR(LEN(EP89)=0,LEN(KN89)=0),0,EP89*KN89)</f>
        <v>0</v>
      </c>
      <c r="KS89" s="374">
        <f>IF(OR(LEN(EQ89)=0,LEN(KO89)=0),0,EQ89*KO89)</f>
        <v>0</v>
      </c>
      <c r="KT89" s="422"/>
      <c r="KU89" s="422"/>
      <c r="KV89" s="422"/>
      <c r="KW89" s="422"/>
      <c r="KX89" s="422"/>
      <c r="KY89" s="422"/>
      <c r="KZ89" s="422"/>
      <c r="LA89" s="422"/>
      <c r="LB89" s="422"/>
      <c r="LC89" s="379" t="str">
        <f>IF(OR(LEN($BU89)=0,$BU89="м3"),"нет","да")</f>
        <v>нет</v>
      </c>
      <c r="LD89" s="379" t="str">
        <f>IF(OR(LEN($BV89)=0,$BV89="м3"),"нет","да")</f>
        <v>нет</v>
      </c>
      <c r="LE89" s="358"/>
      <c r="LF89" s="379">
        <v>1</v>
      </c>
      <c r="LG89" s="422"/>
      <c r="LH89" s="422"/>
      <c r="LI89" s="422"/>
      <c r="LJ89" s="422"/>
      <c r="LK89" s="422"/>
      <c r="LL89" s="422"/>
      <c r="LM89" s="422"/>
    </row>
    <row customHeight="1" ht="12">
      <c r="C90" s="161"/>
      <c r="D90" s="704"/>
      <c r="E90" s="690"/>
      <c r="F90" s="536"/>
      <c r="G90" s="536"/>
      <c r="H90" s="536"/>
      <c r="I90" s="536"/>
      <c r="J90" s="536"/>
      <c r="K90" s="184"/>
      <c r="L90" s="184"/>
      <c r="M90" s="184"/>
      <c r="N90" s="189" t="s">
        <v>1606</v>
      </c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4"/>
      <c r="AD90" s="184"/>
      <c r="AE90" s="184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184"/>
      <c r="EJ90" s="185"/>
      <c r="EM90" s="258"/>
      <c r="EP90" s="259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257"/>
      <c r="FL90" s="257"/>
      <c r="FM90" s="257"/>
      <c r="FN90" s="257"/>
      <c r="FO90" s="257"/>
      <c r="FP90" s="257"/>
      <c r="FQ90" s="257"/>
      <c r="FR90" s="257"/>
      <c r="FS90" s="257"/>
      <c r="FT90" s="257"/>
      <c r="FU90" s="257"/>
      <c r="FV90" s="257"/>
      <c r="FW90" s="257"/>
      <c r="FX90" s="257"/>
      <c r="FY90" s="257"/>
      <c r="FZ90" s="257"/>
      <c r="GA90" s="257"/>
      <c r="GB90" s="257"/>
      <c r="GC90" s="257"/>
      <c r="GD90" s="257"/>
      <c r="GE90" s="257"/>
      <c r="GF90" s="257"/>
      <c r="GG90" s="257"/>
      <c r="GH90" s="257"/>
      <c r="GI90" s="257"/>
      <c r="GJ90" s="257"/>
      <c r="GK90" s="257"/>
      <c r="GL90" s="257"/>
      <c r="GM90" s="257"/>
      <c r="GN90" s="260"/>
      <c r="HA90" s="259"/>
      <c r="HB90" s="257"/>
      <c r="HC90" s="257"/>
      <c r="HD90" s="257"/>
      <c r="HE90" s="257"/>
      <c r="HF90" s="257"/>
      <c r="HG90" s="257"/>
      <c r="HH90" s="257"/>
      <c r="HI90" s="257"/>
      <c r="HJ90" s="257"/>
      <c r="HK90" s="257"/>
      <c r="HL90" s="257"/>
      <c r="HM90" s="257"/>
      <c r="HN90" s="257"/>
      <c r="HO90" s="257"/>
      <c r="HP90" s="257"/>
      <c r="HQ90" s="257"/>
      <c r="HR90" s="257"/>
      <c r="HS90" s="257"/>
      <c r="HT90" s="257"/>
      <c r="HU90" s="257"/>
      <c r="HV90" s="257"/>
      <c r="HW90" s="257"/>
      <c r="HX90" s="257"/>
      <c r="HY90" s="257"/>
      <c r="HZ90" s="257"/>
      <c r="IA90" s="257"/>
      <c r="IB90" s="257"/>
      <c r="IC90" s="257"/>
      <c r="ID90" s="257"/>
      <c r="IE90" s="257"/>
      <c r="IF90" s="260"/>
      <c r="LC90" s="259"/>
      <c r="LD90" s="257"/>
      <c r="LE90" s="257"/>
      <c r="LF90" s="260"/>
    </row>
    <row customHeight="1" ht="11.25" hidden="1">
      <c r="C91" s="161"/>
      <c r="E91" s="158"/>
      <c r="F91" s="545"/>
      <c r="G91" s="545"/>
      <c r="H91" s="545"/>
      <c r="I91" s="545"/>
      <c r="J91" s="545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257"/>
      <c r="BQ91" s="257"/>
      <c r="BR91" s="257"/>
      <c r="BS91" s="257"/>
      <c r="BT91" s="257"/>
      <c r="BU91" s="257"/>
      <c r="BV91" s="257"/>
      <c r="BW91" s="257"/>
      <c r="BX91" s="184"/>
      <c r="BY91" s="184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184"/>
      <c r="EJ91" s="185"/>
      <c r="EM91" s="258"/>
      <c r="EP91" s="259"/>
      <c r="EQ91" s="257"/>
      <c r="ER91" s="257"/>
      <c r="ES91" s="257"/>
      <c r="ET91" s="257"/>
      <c r="EU91" s="257"/>
      <c r="EV91" s="257"/>
      <c r="EW91" s="257"/>
      <c r="EX91" s="257"/>
      <c r="EY91" s="257"/>
      <c r="EZ91" s="257"/>
      <c r="FA91" s="257"/>
      <c r="FB91" s="257"/>
      <c r="FC91" s="257"/>
      <c r="FD91" s="257"/>
      <c r="FE91" s="257"/>
      <c r="FF91" s="257"/>
      <c r="FG91" s="257"/>
      <c r="FH91" s="257"/>
      <c r="FI91" s="257"/>
      <c r="FJ91" s="257"/>
      <c r="FK91" s="257"/>
      <c r="FL91" s="257"/>
      <c r="FM91" s="257"/>
      <c r="FN91" s="257"/>
      <c r="FO91" s="257"/>
      <c r="FP91" s="257"/>
      <c r="FQ91" s="257"/>
      <c r="FR91" s="257"/>
      <c r="FS91" s="257"/>
      <c r="FT91" s="257"/>
      <c r="FU91" s="257"/>
      <c r="FV91" s="257"/>
      <c r="FW91" s="257"/>
      <c r="FX91" s="257"/>
      <c r="FY91" s="257"/>
      <c r="FZ91" s="257"/>
      <c r="GA91" s="257"/>
      <c r="GB91" s="257"/>
      <c r="GC91" s="257"/>
      <c r="GD91" s="257"/>
      <c r="GE91" s="257"/>
      <c r="GF91" s="257"/>
      <c r="GG91" s="257"/>
      <c r="GH91" s="257"/>
      <c r="GI91" s="257"/>
      <c r="GJ91" s="257"/>
      <c r="GK91" s="257"/>
      <c r="GL91" s="257"/>
      <c r="GM91" s="257"/>
      <c r="GN91" s="260"/>
      <c r="HA91" s="259"/>
      <c r="HB91" s="257"/>
      <c r="HC91" s="257"/>
      <c r="HD91" s="257"/>
      <c r="HE91" s="257"/>
      <c r="HF91" s="257"/>
      <c r="HG91" s="257"/>
      <c r="HH91" s="257"/>
      <c r="HI91" s="257"/>
      <c r="HJ91" s="257"/>
      <c r="HK91" s="257"/>
      <c r="HL91" s="257"/>
      <c r="HM91" s="257"/>
      <c r="HN91" s="257"/>
      <c r="HO91" s="257"/>
      <c r="HP91" s="257"/>
      <c r="HQ91" s="257"/>
      <c r="HR91" s="257"/>
      <c r="HS91" s="257"/>
      <c r="HT91" s="257"/>
      <c r="HU91" s="257"/>
      <c r="HV91" s="257"/>
      <c r="HW91" s="257"/>
      <c r="HX91" s="257"/>
      <c r="HY91" s="257"/>
      <c r="HZ91" s="257"/>
      <c r="IA91" s="257"/>
      <c r="IB91" s="257"/>
      <c r="IC91" s="257"/>
      <c r="ID91" s="257"/>
      <c r="IE91" s="257"/>
      <c r="IF91" s="260"/>
      <c r="LC91" s="259"/>
      <c r="LD91" s="257"/>
      <c r="LE91" s="257"/>
      <c r="LF91" s="260"/>
    </row>
    <row customHeight="1" ht="12">
      <c r="C92" s="161"/>
      <c r="F92" s="545"/>
      <c r="G92" s="545"/>
      <c r="H92" s="545"/>
      <c r="I92" s="545"/>
      <c r="J92" s="545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255"/>
      <c r="BQ92" s="255"/>
      <c r="BR92" s="255"/>
      <c r="BS92" s="255"/>
      <c r="BT92" s="255"/>
      <c r="BU92" s="255"/>
      <c r="BV92" s="255"/>
      <c r="BW92" s="255"/>
      <c r="BX92" s="193"/>
      <c r="BY92" s="193"/>
      <c r="BZ92" s="277"/>
      <c r="CA92" s="277"/>
      <c r="CB92" s="255"/>
      <c r="CC92" s="255"/>
      <c r="CD92" s="255"/>
      <c r="CE92" s="255"/>
      <c r="CF92" s="255"/>
      <c r="CG92" s="255"/>
      <c r="CH92" s="255"/>
      <c r="CI92" s="255"/>
      <c r="CJ92" s="255"/>
      <c r="CK92" s="255"/>
      <c r="CL92" s="255"/>
      <c r="CM92" s="255"/>
      <c r="CN92" s="255"/>
      <c r="CO92" s="255"/>
      <c r="CP92" s="255"/>
      <c r="CQ92" s="255"/>
      <c r="CR92" s="255"/>
      <c r="CS92" s="255"/>
      <c r="CT92" s="255"/>
      <c r="CU92" s="255"/>
      <c r="CV92" s="255"/>
      <c r="CW92" s="255"/>
      <c r="CX92" s="255"/>
      <c r="CY92" s="255"/>
      <c r="CZ92" s="255"/>
      <c r="DA92" s="255"/>
      <c r="DB92" s="255"/>
      <c r="DC92" s="255"/>
      <c r="DD92" s="255"/>
      <c r="DE92" s="255"/>
      <c r="DF92" s="255"/>
      <c r="DG92" s="255"/>
      <c r="DH92" s="255"/>
      <c r="DI92" s="255"/>
      <c r="DJ92" s="255"/>
      <c r="DK92" s="255"/>
      <c r="DL92" s="255"/>
      <c r="DM92" s="255"/>
      <c r="DN92" s="255"/>
      <c r="DO92" s="255"/>
      <c r="DP92" s="255"/>
      <c r="DQ92" s="255"/>
      <c r="DR92" s="255"/>
      <c r="DS92" s="255"/>
      <c r="DT92" s="255"/>
      <c r="DU92" s="255"/>
      <c r="DV92" s="255"/>
      <c r="DW92" s="255"/>
      <c r="DX92" s="255"/>
      <c r="DY92" s="255"/>
      <c r="DZ92" s="255"/>
      <c r="EA92" s="255"/>
      <c r="EB92" s="255"/>
      <c r="EC92" s="255"/>
      <c r="ED92" s="255"/>
      <c r="EE92" s="255"/>
      <c r="EF92" s="255"/>
      <c r="EG92" s="255"/>
      <c r="EH92" s="255"/>
      <c r="EI92" s="194"/>
      <c r="EJ92" s="278"/>
      <c r="EM92" s="258"/>
      <c r="EP92" s="279"/>
      <c r="EQ92" s="255"/>
      <c r="ER92" s="255"/>
      <c r="ES92" s="255"/>
      <c r="ET92" s="255"/>
      <c r="EU92" s="255"/>
      <c r="EV92" s="255"/>
      <c r="EW92" s="255"/>
      <c r="EX92" s="255"/>
      <c r="EY92" s="255"/>
      <c r="EZ92" s="255"/>
      <c r="FA92" s="255"/>
      <c r="FB92" s="255"/>
      <c r="FC92" s="255"/>
      <c r="FD92" s="255"/>
      <c r="FE92" s="255"/>
      <c r="FF92" s="255"/>
      <c r="FG92" s="255"/>
      <c r="FH92" s="255"/>
      <c r="FI92" s="255"/>
      <c r="FJ92" s="255"/>
      <c r="FK92" s="255"/>
      <c r="FL92" s="255"/>
      <c r="FM92" s="255"/>
      <c r="FN92" s="255"/>
      <c r="FO92" s="255"/>
      <c r="FP92" s="255"/>
      <c r="FQ92" s="255"/>
      <c r="FR92" s="255"/>
      <c r="FS92" s="255"/>
      <c r="FT92" s="255"/>
      <c r="FU92" s="255"/>
      <c r="FV92" s="255"/>
      <c r="FW92" s="255"/>
      <c r="FX92" s="255"/>
      <c r="FY92" s="255"/>
      <c r="FZ92" s="255"/>
      <c r="GA92" s="255"/>
      <c r="GB92" s="255"/>
      <c r="GC92" s="255"/>
      <c r="GD92" s="255"/>
      <c r="GE92" s="255"/>
      <c r="GF92" s="255"/>
      <c r="GG92" s="255"/>
      <c r="GH92" s="255"/>
      <c r="GI92" s="255"/>
      <c r="GJ92" s="255"/>
      <c r="GK92" s="255"/>
      <c r="GL92" s="255"/>
      <c r="GM92" s="255"/>
      <c r="GN92" s="256"/>
      <c r="HA92" s="279"/>
      <c r="HB92" s="255"/>
      <c r="HC92" s="255"/>
      <c r="HD92" s="255"/>
      <c r="HE92" s="255"/>
      <c r="HF92" s="255"/>
      <c r="HG92" s="255"/>
      <c r="HH92" s="255"/>
      <c r="HI92" s="255"/>
      <c r="HJ92" s="255"/>
      <c r="HK92" s="255"/>
      <c r="HL92" s="255"/>
      <c r="HM92" s="255"/>
      <c r="HN92" s="255"/>
      <c r="HO92" s="255"/>
      <c r="HP92" s="255"/>
      <c r="HQ92" s="255"/>
      <c r="HR92" s="255"/>
      <c r="HS92" s="255"/>
      <c r="HT92" s="255"/>
      <c r="HU92" s="255"/>
      <c r="HV92" s="255"/>
      <c r="HW92" s="255"/>
      <c r="HX92" s="255"/>
      <c r="HY92" s="255"/>
      <c r="HZ92" s="255"/>
      <c r="IA92" s="255"/>
      <c r="IB92" s="255"/>
      <c r="IC92" s="255"/>
      <c r="ID92" s="255"/>
      <c r="IE92" s="255"/>
      <c r="IF92" s="256"/>
      <c r="LC92" s="279"/>
      <c r="LD92" s="255"/>
      <c r="LE92" s="255"/>
      <c r="LF92" s="256"/>
    </row>
    <row customHeight="1" ht="12" hidden="1">
      <c r="C93" s="161"/>
      <c r="F93" s="545"/>
      <c r="G93" s="545"/>
      <c r="H93" s="545"/>
      <c r="I93" s="545"/>
      <c r="J93" s="545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257"/>
      <c r="BQ93" s="257"/>
      <c r="BR93" s="257"/>
      <c r="BS93" s="257"/>
      <c r="BT93" s="257"/>
      <c r="BU93" s="257"/>
      <c r="BV93" s="257"/>
      <c r="BW93" s="257"/>
      <c r="BX93" s="184"/>
      <c r="BY93" s="184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89"/>
      <c r="EI93" s="182"/>
      <c r="EJ93" s="295"/>
      <c r="EM93" s="258"/>
      <c r="EP93" s="259"/>
      <c r="EQ93" s="257"/>
      <c r="ER93" s="257"/>
      <c r="ES93" s="257"/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257"/>
      <c r="FL93" s="257"/>
      <c r="FM93" s="257"/>
      <c r="FN93" s="257"/>
      <c r="FO93" s="257"/>
      <c r="FP93" s="257"/>
      <c r="FQ93" s="257"/>
      <c r="FR93" s="257"/>
      <c r="FS93" s="257"/>
      <c r="FT93" s="257"/>
      <c r="FU93" s="257"/>
      <c r="FV93" s="257"/>
      <c r="FW93" s="257"/>
      <c r="FX93" s="257"/>
      <c r="FY93" s="257"/>
      <c r="FZ93" s="257"/>
      <c r="GA93" s="257"/>
      <c r="GB93" s="257"/>
      <c r="GC93" s="257"/>
      <c r="GD93" s="257"/>
      <c r="GE93" s="257"/>
      <c r="GF93" s="257"/>
      <c r="GG93" s="257"/>
      <c r="GH93" s="257"/>
      <c r="GI93" s="257"/>
      <c r="GJ93" s="257"/>
      <c r="GK93" s="257"/>
      <c r="GL93" s="257"/>
      <c r="GM93" s="257"/>
      <c r="GN93" s="260"/>
      <c r="HA93" s="259"/>
      <c r="HB93" s="257"/>
      <c r="HC93" s="257"/>
      <c r="HD93" s="257"/>
      <c r="HE93" s="257"/>
      <c r="HF93" s="257"/>
      <c r="HG93" s="257"/>
      <c r="HH93" s="257"/>
      <c r="HI93" s="257"/>
      <c r="HJ93" s="257"/>
      <c r="HK93" s="257"/>
      <c r="HL93" s="257"/>
      <c r="HM93" s="257"/>
      <c r="HN93" s="257"/>
      <c r="HO93" s="257"/>
      <c r="HP93" s="257"/>
      <c r="HQ93" s="257"/>
      <c r="HR93" s="257"/>
      <c r="HS93" s="257"/>
      <c r="HT93" s="257"/>
      <c r="HU93" s="257"/>
      <c r="HV93" s="257"/>
      <c r="HW93" s="257"/>
      <c r="HX93" s="257"/>
      <c r="HY93" s="257"/>
      <c r="HZ93" s="257"/>
      <c r="IA93" s="257"/>
      <c r="IB93" s="257"/>
      <c r="IC93" s="257"/>
      <c r="ID93" s="257"/>
      <c r="IE93" s="257"/>
      <c r="IF93" s="260"/>
      <c r="LC93" s="259"/>
      <c r="LD93" s="257"/>
      <c r="LE93" s="257"/>
      <c r="LF93" s="260"/>
    </row>
    <row customHeight="1" ht="12">
      <c r="C94" s="161"/>
      <c r="F94" s="545"/>
      <c r="G94" s="545"/>
      <c r="H94" s="545"/>
      <c r="I94" s="545"/>
      <c r="J94" s="545"/>
      <c r="K94" s="261"/>
      <c r="L94" s="261"/>
      <c r="M94" s="261" t="s">
        <v>1157</v>
      </c>
      <c r="N94" s="790" t="s">
        <v>1607</v>
      </c>
      <c r="O94" s="791"/>
      <c r="P94" s="791"/>
      <c r="Q94" s="791"/>
      <c r="R94" s="791"/>
      <c r="S94" s="791"/>
      <c r="T94" s="791"/>
      <c r="U94" s="791"/>
      <c r="V94" s="791"/>
      <c r="W94" s="791"/>
      <c r="X94" s="791"/>
      <c r="Y94" s="791"/>
      <c r="Z94" s="791"/>
      <c r="AA94" s="791"/>
      <c r="AB94" s="791"/>
      <c r="AC94" s="791"/>
      <c r="AD94" s="791"/>
      <c r="AE94" s="791"/>
      <c r="AF94" s="791"/>
      <c r="AG94" s="791"/>
      <c r="AH94" s="791"/>
      <c r="AI94" s="791"/>
      <c r="AJ94" s="791"/>
      <c r="AK94" s="791"/>
      <c r="AL94" s="791"/>
      <c r="AM94" s="791"/>
      <c r="AN94" s="791"/>
      <c r="AO94" s="791"/>
      <c r="AP94" s="791"/>
      <c r="AQ94" s="791"/>
      <c r="AR94" s="791"/>
      <c r="AS94" s="791"/>
      <c r="AT94" s="791"/>
      <c r="AU94" s="791"/>
      <c r="AV94" s="791"/>
      <c r="AW94" s="791"/>
      <c r="AX94" s="791"/>
      <c r="AY94" s="791"/>
      <c r="AZ94" s="791"/>
      <c r="BA94" s="791"/>
      <c r="BB94" s="791"/>
      <c r="BC94" s="791"/>
      <c r="BD94" s="791"/>
      <c r="BE94" s="791"/>
      <c r="BF94" s="791"/>
      <c r="BG94" s="791"/>
      <c r="BH94" s="791"/>
      <c r="BI94" s="791"/>
      <c r="BJ94" s="791"/>
      <c r="BK94" s="791"/>
      <c r="BL94" s="791"/>
      <c r="BM94" s="791"/>
      <c r="BN94" s="791"/>
      <c r="BO94" s="791"/>
      <c r="BP94" s="265"/>
      <c r="BQ94" s="265"/>
      <c r="BR94" s="265"/>
      <c r="BS94" s="265"/>
      <c r="BT94" s="265"/>
      <c r="BU94" s="265"/>
      <c r="BV94" s="265"/>
      <c r="BW94" s="265"/>
      <c r="BX94" s="197"/>
      <c r="BY94" s="197"/>
      <c r="BZ94" s="263"/>
      <c r="CA94" s="263"/>
      <c r="CB94" s="265"/>
      <c r="CC94" s="265"/>
      <c r="CD94" s="265"/>
      <c r="CE94" s="265"/>
      <c r="CF94" s="265"/>
      <c r="CG94" s="265"/>
      <c r="CH94" s="265"/>
      <c r="CI94" s="265"/>
      <c r="CJ94" s="265"/>
      <c r="CK94" s="265"/>
      <c r="CL94" s="265"/>
      <c r="CM94" s="265"/>
      <c r="CN94" s="265"/>
      <c r="CO94" s="265"/>
      <c r="CP94" s="265"/>
      <c r="CQ94" s="265"/>
      <c r="CR94" s="265"/>
      <c r="CS94" s="265"/>
      <c r="CT94" s="265"/>
      <c r="CU94" s="265"/>
      <c r="CV94" s="265"/>
      <c r="CW94" s="265"/>
      <c r="CX94" s="265"/>
      <c r="CY94" s="265"/>
      <c r="CZ94" s="265"/>
      <c r="DA94" s="265"/>
      <c r="DB94" s="265"/>
      <c r="DC94" s="264">
        <f>SUM(DC15,DC22,DC28,DC44,DC50,DC63,DC75)</f>
        <v>654.863889</v>
      </c>
      <c r="DD94" s="264">
        <f>SUM(DD15,DD22,DD28,DD44,DD50,DD63,DD75)</f>
        <v>654.863889</v>
      </c>
      <c r="DE94" s="264">
        <f>SUM(DE15,DE22,DE28,DE44,DE50,DE63,DE75)</f>
        <v>598.210407</v>
      </c>
      <c r="DF94" s="264">
        <f>SUM(DF15,DF22,DF28,DF44,DF50,DF63,DF75)</f>
        <v>665.754766</v>
      </c>
      <c r="DG94" s="266"/>
      <c r="DH94" s="264">
        <f>SUM(DH15,DH22,DH28,DH44,DH50,DH63,DH75)</f>
        <v>0</v>
      </c>
      <c r="DI94" s="264">
        <f>SUM(DI15,DI22,DI28,DI44,DI50,DI63,DI75)</f>
        <v>0</v>
      </c>
      <c r="DJ94" s="264">
        <f>SUM(DJ15,DJ22,DJ28,DJ44,DJ50,DJ63,DJ75)</f>
        <v>0</v>
      </c>
      <c r="DK94" s="264">
        <f>SUM(DK15,DK22,DK28,DK44,DK50,DK63,DK75)</f>
        <v>0</v>
      </c>
      <c r="DL94" s="266"/>
      <c r="DM94" s="264">
        <f>SUM(DC94,DH94)</f>
        <v>654.863889</v>
      </c>
      <c r="DN94" s="264">
        <f>SUM(DD94,DI94)</f>
        <v>654.863889</v>
      </c>
      <c r="DO94" s="264">
        <f>SUM(DE94,DJ94)</f>
        <v>598.210407</v>
      </c>
      <c r="DP94" s="264">
        <f>SUM(DF94,DK94)</f>
        <v>665.754766</v>
      </c>
      <c r="DQ94" s="296">
        <f>IF(DP94&gt;DP94-SUMIF($BH13:$BH83,"OMSU",DP13:DP83)+SUMIF($BH13:$BH83,"OMSU",DQ13:DQ83)*(1+REGION_IDX_LIMIT_MIRROR/100)-SUMIF($BH13:$BH83,"CA",DP13:DP83)+SUMIF($BH13:$BH83,"CA",DQ13:DQ83)*(1+REGION_IDX_VALUE_MIRROR/100)-SUMIF($BH13:$BH83,"IP",DP13:DP83)+SUMIF($BH13:$BH83,"IP",DQ13:DQ83)*(1+REGION_IDX_VALUE_MIRROR/100)-SUMIF($BH13:$BH83,"PH",DP13:DP83)+SUMIF($BH13:$BH83,"PH",DQ13:DQ83)*(1+REGION_IDX_VALUE_MIRROR/100),DP94-SUMIF($BH13:$BH83,"OMSU",DP13:DP83)+SUMIF($BH13:$BH83,"OMSU",DQ13:DQ83)*(1+REGION_IDX_LIMIT_MIRROR/100)-SUMIF($BH13:$BH83,"CA",DP13:DP83)+SUMIF($BH13:$BH83,"CA",DQ13:DQ83)*(1+REGION_IDX_VALUE_MIRROR/100)-SUMIF($BH13:$BH83,"IP",DP13:DP83)+SUMIF($BH13:$BH83,"IP",DQ13:DQ83)*(1+REGION_IDX_VALUE_MIRROR/100)-SUMIF($BH13:$BH83,"PH",DP13:DP83)+SUMIF($BH13:$BH83,"PH",DQ13:DQ83)*(1+REGION_IDX_VALUE_MIRROR/100),DP94)</f>
        <v>665.754766</v>
      </c>
      <c r="DR94" s="267"/>
      <c r="DS94" s="267"/>
      <c r="DT94" s="267"/>
      <c r="DU94" s="264">
        <f>SUM(DU15,DU22,DU28,DU44,DU50,DU63,DU75)</f>
        <v>0</v>
      </c>
      <c r="DV94" s="264">
        <f>SUM(DV15,DV22,DV28,DV44,DV50,DV63,DV75)</f>
        <v>0</v>
      </c>
      <c r="DW94" s="267"/>
      <c r="DX94" s="267"/>
      <c r="DY94" s="267"/>
      <c r="DZ94" s="264">
        <f>IF(DD94=0,0,DF94/DD94*100)</f>
        <v>101.66307490502</v>
      </c>
      <c r="EA94" s="264">
        <f>IF(DI94=0,0,DK94/DI94*100)</f>
        <v>0</v>
      </c>
      <c r="EB94" s="264">
        <f>IF(DN94=0,0,DP94/DN94*100)</f>
        <v>101.66307490502</v>
      </c>
      <c r="EC94" s="296">
        <f>IF(DN94=0,0,DQ94/DN94*100)</f>
        <v>101.66307490502</v>
      </c>
      <c r="ED94" s="266"/>
      <c r="EE94" s="266"/>
      <c r="EF94" s="266"/>
      <c r="EG94" s="264">
        <f>IF((DN94-DU94)=0,0,(DP94-DV94)/(DN94-DU94)*100)</f>
        <v>101.66307490502</v>
      </c>
      <c r="EH94" s="297">
        <f>IF(EB94&gt;EG94,EG94,EB94)</f>
        <v>101.66307490502</v>
      </c>
      <c r="EI94" s="146">
        <f>IF((DN94-DU94)=0,0,(DQ94-DV94)/(DN94-DU94)*100)</f>
        <v>101.66307490502</v>
      </c>
      <c r="EJ94" s="298">
        <f>IF(EC94&gt;EI94,EI94,EC94)</f>
        <v>101.66307490502</v>
      </c>
      <c r="EM94" s="258"/>
      <c r="EP94" s="266"/>
      <c r="EQ94" s="265"/>
      <c r="ER94" s="265"/>
      <c r="ES94" s="265"/>
      <c r="ET94" s="265"/>
      <c r="EU94" s="265"/>
      <c r="EV94" s="265"/>
      <c r="EW94" s="265"/>
      <c r="EX94" s="265"/>
      <c r="EY94" s="265"/>
      <c r="EZ94" s="265"/>
      <c r="FA94" s="265"/>
      <c r="FB94" s="265"/>
      <c r="FC94" s="265"/>
      <c r="FD94" s="265"/>
      <c r="FE94" s="265"/>
      <c r="FF94" s="265"/>
      <c r="FG94" s="264">
        <f>SUM(FG15,FG22,FG28,FG44,FG50,FG63,FG75)</f>
        <v>6937.04559</v>
      </c>
      <c r="FH94" s="264">
        <f>SUM(FH15,FH22,FH28,FH44,FH50,FH63,FH75)</f>
        <v>6937.04559</v>
      </c>
      <c r="FI94" s="264">
        <f>SUM(FI15,FI22,FI28,FI44,FI50,FI63,FI75)</f>
        <v>6719.258118</v>
      </c>
      <c r="FJ94" s="264">
        <f>SUM(FJ15,FJ22,FJ28,FJ44,FJ50,FJ63,FJ75)</f>
        <v>7052.39326</v>
      </c>
      <c r="FK94" s="266"/>
      <c r="FL94" s="264">
        <f>SUM(FL15,FL22,FL28,FL44,FL50,FL63,FL75)</f>
        <v>0</v>
      </c>
      <c r="FM94" s="264">
        <f>SUM(FM15,FM22,FM28,FM44,FM50,FM63,FM75)</f>
        <v>0</v>
      </c>
      <c r="FN94" s="264">
        <f>SUM(FN15,FN22,FN28,FN44,FN50,FN63,FN75)</f>
        <v>0</v>
      </c>
      <c r="FO94" s="264">
        <f>SUM(FO15,FO22,FO28,FO44,FO50,FO63,FO75)</f>
        <v>0</v>
      </c>
      <c r="FP94" s="266"/>
      <c r="FQ94" s="264">
        <f>SUM(FG94,FL94)</f>
        <v>6937.04559</v>
      </c>
      <c r="FR94" s="264">
        <f>SUM(FH94,FM94)</f>
        <v>6937.04559</v>
      </c>
      <c r="FS94" s="264">
        <f>SUM(FI94,FN94)</f>
        <v>6719.258118</v>
      </c>
      <c r="FT94" s="264">
        <f>SUM(FJ94,FO94)</f>
        <v>7052.39326</v>
      </c>
      <c r="FU94" s="266"/>
      <c r="FV94" s="267"/>
      <c r="FW94" s="267"/>
      <c r="FX94" s="267"/>
      <c r="FY94" s="264">
        <f>SUM(FY15,FY22,FY28,FY44,FY50,FY63,FY75)</f>
        <v>0</v>
      </c>
      <c r="FZ94" s="264">
        <f>SUM(FZ15,FZ22,FZ28,FZ44,FZ50,FZ63,FZ75)</f>
        <v>0</v>
      </c>
      <c r="GA94" s="267"/>
      <c r="GB94" s="267"/>
      <c r="GC94" s="267"/>
      <c r="GD94" s="264">
        <f>IF(FH94=0,0,FJ94/FH94*100)</f>
        <v>101.662778029977</v>
      </c>
      <c r="GE94" s="264">
        <f>IF(FM94=0,0,FO94/FM94*100)</f>
        <v>0</v>
      </c>
      <c r="GF94" s="264">
        <f>IF(FR94=0,0,FT94/FR94*100)</f>
        <v>101.662778029977</v>
      </c>
      <c r="GG94" s="266"/>
      <c r="GH94" s="266"/>
      <c r="GI94" s="266"/>
      <c r="GJ94" s="266"/>
      <c r="GK94" s="264">
        <f>IF((FR94-FY94)=0,0,(FT94-FZ94)/(FR94-FY94)*100)</f>
        <v>101.662778029977</v>
      </c>
      <c r="GL94" s="299">
        <f>IF(GF94&gt;GK94,GK94,GF94)</f>
        <v>101.662778029977</v>
      </c>
      <c r="GM94" s="265"/>
      <c r="GN94" s="271"/>
      <c r="HA94" s="409"/>
      <c r="HB94" s="410"/>
      <c r="HC94" s="410"/>
      <c r="HD94" s="410"/>
      <c r="HE94" s="410"/>
      <c r="HF94" s="410"/>
      <c r="HG94" s="410"/>
      <c r="HH94" s="410"/>
      <c r="HI94" s="410"/>
      <c r="HJ94" s="410"/>
      <c r="HK94" s="410"/>
      <c r="HL94" s="410"/>
      <c r="HM94" s="410"/>
      <c r="HN94" s="410"/>
      <c r="HO94" s="410"/>
      <c r="HP94" s="410"/>
      <c r="HQ94" s="410"/>
      <c r="HR94" s="410"/>
      <c r="HS94" s="410"/>
      <c r="HT94" s="410"/>
      <c r="HU94" s="410"/>
      <c r="HV94" s="410"/>
      <c r="HW94" s="410"/>
      <c r="HX94" s="410"/>
      <c r="HY94" s="410"/>
      <c r="HZ94" s="410"/>
      <c r="IA94" s="410"/>
      <c r="IB94" s="410"/>
      <c r="IC94" s="410"/>
      <c r="ID94" s="410"/>
      <c r="IE94" s="410"/>
      <c r="IF94" s="415"/>
      <c r="LC94" s="409"/>
      <c r="LD94" s="410"/>
      <c r="LE94" s="410"/>
      <c r="LF94" s="415"/>
    </row>
    <row customHeight="1" ht="12">
      <c r="C95" s="161"/>
      <c r="F95" s="545"/>
      <c r="G95" s="545"/>
      <c r="H95" s="545"/>
      <c r="I95" s="545"/>
      <c r="J95" s="545"/>
      <c r="K95" s="261"/>
      <c r="L95" s="261"/>
      <c r="M95" s="261" t="s">
        <v>1158</v>
      </c>
      <c r="N95" s="790" t="s">
        <v>1608</v>
      </c>
      <c r="O95" s="791"/>
      <c r="P95" s="791"/>
      <c r="Q95" s="791"/>
      <c r="R95" s="791"/>
      <c r="S95" s="791"/>
      <c r="T95" s="791"/>
      <c r="U95" s="791"/>
      <c r="V95" s="791"/>
      <c r="W95" s="791"/>
      <c r="X95" s="791"/>
      <c r="Y95" s="791"/>
      <c r="Z95" s="791"/>
      <c r="AA95" s="791"/>
      <c r="AB95" s="791"/>
      <c r="AC95" s="791"/>
      <c r="AD95" s="791"/>
      <c r="AE95" s="791"/>
      <c r="AF95" s="791"/>
      <c r="AG95" s="791"/>
      <c r="AH95" s="791"/>
      <c r="AI95" s="791"/>
      <c r="AJ95" s="791"/>
      <c r="AK95" s="791"/>
      <c r="AL95" s="791"/>
      <c r="AM95" s="791"/>
      <c r="AN95" s="791"/>
      <c r="AO95" s="791"/>
      <c r="AP95" s="791"/>
      <c r="AQ95" s="791"/>
      <c r="AR95" s="791"/>
      <c r="AS95" s="791"/>
      <c r="AT95" s="791"/>
      <c r="AU95" s="791"/>
      <c r="AV95" s="791"/>
      <c r="AW95" s="791"/>
      <c r="AX95" s="791"/>
      <c r="AY95" s="791"/>
      <c r="AZ95" s="791"/>
      <c r="BA95" s="791"/>
      <c r="BB95" s="791"/>
      <c r="BC95" s="791"/>
      <c r="BD95" s="791"/>
      <c r="BE95" s="791"/>
      <c r="BF95" s="791"/>
      <c r="BG95" s="791"/>
      <c r="BH95" s="791"/>
      <c r="BI95" s="791"/>
      <c r="BJ95" s="791"/>
      <c r="BK95" s="791"/>
      <c r="BL95" s="791"/>
      <c r="BM95" s="791"/>
      <c r="BN95" s="791"/>
      <c r="BO95" s="791"/>
      <c r="BP95" s="265"/>
      <c r="BQ95" s="265"/>
      <c r="BR95" s="265"/>
      <c r="BS95" s="265"/>
      <c r="BT95" s="265"/>
      <c r="BU95" s="265"/>
      <c r="BV95" s="265"/>
      <c r="BW95" s="265"/>
      <c r="BX95" s="197"/>
      <c r="BY95" s="197"/>
      <c r="BZ95" s="263"/>
      <c r="CA95" s="263"/>
      <c r="CB95" s="265"/>
      <c r="CC95" s="265"/>
      <c r="CD95" s="265"/>
      <c r="CE95" s="265"/>
      <c r="CF95" s="265"/>
      <c r="CG95" s="265"/>
      <c r="CH95" s="265"/>
      <c r="CI95" s="265"/>
      <c r="CJ95" s="265"/>
      <c r="CK95" s="265"/>
      <c r="CL95" s="265"/>
      <c r="CM95" s="265"/>
      <c r="CN95" s="265"/>
      <c r="CO95" s="265"/>
      <c r="CP95" s="265"/>
      <c r="CQ95" s="265"/>
      <c r="CR95" s="265"/>
      <c r="CS95" s="265"/>
      <c r="CT95" s="265"/>
      <c r="CU95" s="265"/>
      <c r="CV95" s="265"/>
      <c r="CW95" s="265"/>
      <c r="CX95" s="265"/>
      <c r="CY95" s="265"/>
      <c r="CZ95" s="265"/>
      <c r="DA95" s="265"/>
      <c r="DB95" s="265"/>
      <c r="DC95" s="264">
        <f>SUM(DC94,DC87)</f>
        <v>695.911857814154</v>
      </c>
      <c r="DD95" s="264">
        <f>SUM(DD94,DD87)</f>
        <v>695.911857814154</v>
      </c>
      <c r="DE95" s="264">
        <f>SUM(DE94,DE87)</f>
        <v>639.522823914246</v>
      </c>
      <c r="DF95" s="264">
        <f>SUM(DF94,DF87)</f>
        <v>707.48659831439</v>
      </c>
      <c r="DG95" s="266"/>
      <c r="DH95" s="264">
        <f>SUM(DH94,DH87)</f>
        <v>0</v>
      </c>
      <c r="DI95" s="264">
        <f>SUM(DI94,DI87)</f>
        <v>0</v>
      </c>
      <c r="DJ95" s="264">
        <f>SUM(DJ94,DJ87)</f>
        <v>0</v>
      </c>
      <c r="DK95" s="264">
        <f>SUM(DK94,DK87)</f>
        <v>0</v>
      </c>
      <c r="DL95" s="266"/>
      <c r="DM95" s="264">
        <f>SUM(DC95,DH95)</f>
        <v>695.911857814154</v>
      </c>
      <c r="DN95" s="264">
        <f>SUM(DD95,DI95)</f>
        <v>695.911857814154</v>
      </c>
      <c r="DO95" s="264">
        <f>SUM(DE95,DJ95)</f>
        <v>639.522823914246</v>
      </c>
      <c r="DP95" s="264">
        <f>SUM(DF95,DK95)</f>
        <v>707.48659831439</v>
      </c>
      <c r="DQ95" s="296">
        <f>IF(DP95&gt;DP95-SUMIF($BH13:$BH90,"OMSU",DP13:DP90)+SUMIF($BH13:$BH90,"OMSU",DQ13:DQ90)*(1+REGION_IDX_LIMIT_MIRROR/100)-SUMIF($BH13:$BH90,"CA",DP13:DP90)+SUMIF($BH13:$BH90,"CA",DQ13:DQ90)*(1+REGION_IDX_VALUE_MIRROR/100)-SUMIF($BH13:$BH90,"IP",DP13:DP90)+SUMIF($BH13:$BH90,"IP",DQ13:DQ90)*(1+REGION_IDX_VALUE_MIRROR/100)-SUMIF($BH13:$BH90,"PH",DP13:DP90)+SUMIF($BH13:$BH90,"PH",DQ13:DQ90)*(1+REGION_IDX_VALUE_MIRROR/100),DP95-SUMIF($BH13:$BH90,"OMSU",DP13:DP90)+SUMIF($BH13:$BH90,"OMSU",DQ13:DQ90)*(1+REGION_IDX_LIMIT_MIRROR/100)-SUMIF($BH13:$BH90,"CA",DP13:DP90)+SUMIF($BH13:$BH90,"CA",DQ13:DQ90)*(1+REGION_IDX_VALUE_MIRROR/100)-SUMIF($BH13:$BH90,"IP",DP13:DP90)+SUMIF($BH13:$BH90,"IP",DQ13:DQ90)*(1+REGION_IDX_VALUE_MIRROR/100)-SUMIF($BH13:$BH90,"PH",DP13:DP90)+SUMIF($BH13:$BH90,"PH",DQ13:DQ90)*(1+REGION_IDX_VALUE_MIRROR/100),DP95)</f>
        <v>707.48659831439</v>
      </c>
      <c r="DR95" s="267"/>
      <c r="DS95" s="267"/>
      <c r="DT95" s="267"/>
      <c r="DU95" s="264">
        <f>SUM(DU94,DU87)</f>
        <v>0</v>
      </c>
      <c r="DV95" s="264">
        <f>SUM(DV94,DV87)</f>
        <v>0</v>
      </c>
      <c r="DW95" s="267"/>
      <c r="DX95" s="267"/>
      <c r="DY95" s="267"/>
      <c r="DZ95" s="264">
        <f>IF(DD95=0,0,DF95/DD95*100)</f>
        <v>101.663248063712</v>
      </c>
      <c r="EA95" s="264">
        <f>IF(DI95=0,0,DK95/DI95*100)</f>
        <v>0</v>
      </c>
      <c r="EB95" s="264">
        <f>IF(DN95=0,0,DP95/DN95*100)</f>
        <v>101.663248063712</v>
      </c>
      <c r="EC95" s="296">
        <f>IF(DN95=0,0,DQ95/DN95*100)</f>
        <v>101.663248063712</v>
      </c>
      <c r="ED95" s="266"/>
      <c r="EE95" s="266"/>
      <c r="EF95" s="266"/>
      <c r="EG95" s="264">
        <f>IF((DN95-DU95)=0,0,(DP95-DV95)/(DN95-DU95)*100)</f>
        <v>101.663248063712</v>
      </c>
      <c r="EH95" s="297">
        <f>IF(EB95&gt;EG95,EG95,EB95)</f>
        <v>101.663248063712</v>
      </c>
      <c r="EI95" s="146">
        <f>IF((DN95-DU95)=0,0,(DQ95-DV95)/(DN95-DU95)*100)</f>
        <v>101.663248063712</v>
      </c>
      <c r="EJ95" s="298">
        <f>IF(EC95&gt;EI95,EI95,EC95)</f>
        <v>101.663248063712</v>
      </c>
      <c r="EM95" s="258"/>
      <c r="EP95" s="266"/>
      <c r="EQ95" s="265"/>
      <c r="ER95" s="265"/>
      <c r="ES95" s="265"/>
      <c r="ET95" s="265"/>
      <c r="EU95" s="265"/>
      <c r="EV95" s="265"/>
      <c r="EW95" s="265"/>
      <c r="EX95" s="265"/>
      <c r="EY95" s="265"/>
      <c r="EZ95" s="265"/>
      <c r="FA95" s="265"/>
      <c r="FB95" s="265"/>
      <c r="FC95" s="265"/>
      <c r="FD95" s="265"/>
      <c r="FE95" s="265"/>
      <c r="FF95" s="265"/>
      <c r="FG95" s="264">
        <f>SUM(FG94,FG87)</f>
        <v>7429.62121576985</v>
      </c>
      <c r="FH95" s="264">
        <f>SUM(FH94,FH87)</f>
        <v>7429.62121576985</v>
      </c>
      <c r="FI95" s="264">
        <f>SUM(FI94,FI87)</f>
        <v>7215.00712097095</v>
      </c>
      <c r="FJ95" s="264">
        <f>SUM(FJ94,FJ87)</f>
        <v>7553.17524777268</v>
      </c>
      <c r="FK95" s="266"/>
      <c r="FL95" s="264">
        <f>SUM(FL94,FL87)</f>
        <v>0</v>
      </c>
      <c r="FM95" s="264">
        <f>SUM(FM94,FM87)</f>
        <v>0</v>
      </c>
      <c r="FN95" s="264">
        <f>SUM(FN94,FN87)</f>
        <v>0</v>
      </c>
      <c r="FO95" s="264">
        <f>SUM(FO94,FO87)</f>
        <v>0</v>
      </c>
      <c r="FP95" s="266"/>
      <c r="FQ95" s="264">
        <f>SUM(FG95,FL95)</f>
        <v>7429.62121576985</v>
      </c>
      <c r="FR95" s="264">
        <f>SUM(FH95,FM95)</f>
        <v>7429.62121576985</v>
      </c>
      <c r="FS95" s="264">
        <f>SUM(FI95,FN95)</f>
        <v>7215.00712097095</v>
      </c>
      <c r="FT95" s="264">
        <f>SUM(FJ95,FO95)</f>
        <v>7553.17524777268</v>
      </c>
      <c r="FU95" s="266"/>
      <c r="FV95" s="267"/>
      <c r="FW95" s="267"/>
      <c r="FX95" s="267"/>
      <c r="FY95" s="264">
        <f>SUM(FY94,FY87)</f>
        <v>0</v>
      </c>
      <c r="FZ95" s="264">
        <f>SUM(FZ94,FZ87)</f>
        <v>0</v>
      </c>
      <c r="GA95" s="267"/>
      <c r="GB95" s="267"/>
      <c r="GC95" s="267"/>
      <c r="GD95" s="264">
        <f>IF(FH95=0,0,FJ95/FH95*100)</f>
        <v>101.662992343951</v>
      </c>
      <c r="GE95" s="264">
        <f>IF(FM95=0,0,FO95/FM95*100)</f>
        <v>0</v>
      </c>
      <c r="GF95" s="264">
        <f>IF(FR95=0,0,FT95/FR95*100)</f>
        <v>101.662992343951</v>
      </c>
      <c r="GG95" s="266"/>
      <c r="GH95" s="266"/>
      <c r="GI95" s="266"/>
      <c r="GJ95" s="266"/>
      <c r="GK95" s="264">
        <f>IF((FR95-FY95)=0,0,(FT95-FZ95)/(FR95-FY95)*100)</f>
        <v>101.662992343951</v>
      </c>
      <c r="GL95" s="299">
        <f>IF(GF95&gt;GK95,GK95,GF95)</f>
        <v>101.662992343951</v>
      </c>
      <c r="GM95" s="265"/>
      <c r="GN95" s="271"/>
      <c r="HA95" s="409"/>
      <c r="HB95" s="410"/>
      <c r="HC95" s="410"/>
      <c r="HD95" s="410"/>
      <c r="HE95" s="410"/>
      <c r="HF95" s="410"/>
      <c r="HG95" s="410"/>
      <c r="HH95" s="410"/>
      <c r="HI95" s="410"/>
      <c r="HJ95" s="410"/>
      <c r="HK95" s="410"/>
      <c r="HL95" s="410"/>
      <c r="HM95" s="410"/>
      <c r="HN95" s="410"/>
      <c r="HO95" s="410"/>
      <c r="HP95" s="410"/>
      <c r="HQ95" s="410"/>
      <c r="HR95" s="410"/>
      <c r="HS95" s="410"/>
      <c r="HT95" s="410"/>
      <c r="HU95" s="410"/>
      <c r="HV95" s="410"/>
      <c r="HW95" s="410"/>
      <c r="HX95" s="410"/>
      <c r="HY95" s="410"/>
      <c r="HZ95" s="410"/>
      <c r="IA95" s="410"/>
      <c r="IB95" s="410"/>
      <c r="IC95" s="410"/>
      <c r="ID95" s="410"/>
      <c r="IE95" s="410"/>
      <c r="IF95" s="415"/>
      <c r="LC95" s="409"/>
      <c r="LD95" s="410"/>
      <c r="LE95" s="410"/>
      <c r="LF95" s="415"/>
    </row>
    <row customHeight="1" ht="12" hidden="1">
      <c r="C96" s="161"/>
      <c r="F96" s="545"/>
      <c r="G96" s="545"/>
      <c r="H96" s="545"/>
      <c r="I96" s="545"/>
      <c r="J96" s="545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257"/>
      <c r="BQ96" s="257"/>
      <c r="BR96" s="257"/>
      <c r="BS96" s="257"/>
      <c r="BT96" s="257"/>
      <c r="BU96" s="257"/>
      <c r="BV96" s="257"/>
      <c r="BW96" s="257"/>
      <c r="BX96" s="184"/>
      <c r="BY96" s="184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82"/>
      <c r="EI96" s="187"/>
      <c r="EJ96" s="300"/>
      <c r="EM96" s="258"/>
      <c r="EP96" s="259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257"/>
      <c r="FL96" s="257"/>
      <c r="FM96" s="257"/>
      <c r="FN96" s="257"/>
      <c r="FO96" s="257"/>
      <c r="FP96" s="257"/>
      <c r="FQ96" s="257"/>
      <c r="FR96" s="257"/>
      <c r="FS96" s="257"/>
      <c r="FT96" s="257"/>
      <c r="FU96" s="257"/>
      <c r="FV96" s="257"/>
      <c r="FW96" s="257"/>
      <c r="FX96" s="257"/>
      <c r="FY96" s="257"/>
      <c r="FZ96" s="257"/>
      <c r="GA96" s="257"/>
      <c r="GB96" s="257"/>
      <c r="GC96" s="257"/>
      <c r="GD96" s="257"/>
      <c r="GE96" s="257"/>
      <c r="GF96" s="257"/>
      <c r="GG96" s="257"/>
      <c r="GH96" s="257"/>
      <c r="GI96" s="257"/>
      <c r="GJ96" s="257"/>
      <c r="GK96" s="257"/>
      <c r="GL96" s="257"/>
      <c r="GM96" s="257"/>
      <c r="GN96" s="260"/>
      <c r="HA96" s="259"/>
      <c r="HB96" s="257"/>
      <c r="HC96" s="257"/>
      <c r="HD96" s="257"/>
      <c r="HE96" s="257"/>
      <c r="HF96" s="257"/>
      <c r="HG96" s="257"/>
      <c r="HH96" s="257"/>
      <c r="HI96" s="257"/>
      <c r="HJ96" s="257"/>
      <c r="HK96" s="257"/>
      <c r="HL96" s="257"/>
      <c r="HM96" s="257"/>
      <c r="HN96" s="257"/>
      <c r="HO96" s="257"/>
      <c r="HP96" s="257"/>
      <c r="HQ96" s="257"/>
      <c r="HR96" s="257"/>
      <c r="HS96" s="257"/>
      <c r="HT96" s="257"/>
      <c r="HU96" s="257"/>
      <c r="HV96" s="257"/>
      <c r="HW96" s="257"/>
      <c r="HX96" s="257"/>
      <c r="HY96" s="257"/>
      <c r="HZ96" s="257"/>
      <c r="IA96" s="257"/>
      <c r="IB96" s="257"/>
      <c r="IC96" s="257"/>
      <c r="ID96" s="257"/>
      <c r="IE96" s="257"/>
      <c r="IF96" s="260"/>
      <c r="LC96" s="259"/>
      <c r="LD96" s="257"/>
      <c r="LE96" s="257"/>
      <c r="LF96" s="260"/>
    </row>
    <row customHeight="1" ht="12">
      <c r="C97" s="161"/>
      <c r="F97" s="545"/>
      <c r="G97" s="545"/>
      <c r="H97" s="545"/>
      <c r="I97" s="545"/>
      <c r="J97" s="545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  <c r="BI97" s="207"/>
      <c r="BJ97" s="207"/>
      <c r="BK97" s="207"/>
      <c r="BL97" s="207"/>
      <c r="BM97" s="207"/>
      <c r="BN97" s="207"/>
      <c r="BO97" s="207"/>
      <c r="BP97" s="301"/>
      <c r="BQ97" s="301"/>
      <c r="BR97" s="301"/>
      <c r="BS97" s="301"/>
      <c r="BT97" s="301"/>
      <c r="BU97" s="301"/>
      <c r="BV97" s="301"/>
      <c r="BW97" s="301"/>
      <c r="BX97" s="207"/>
      <c r="BY97" s="207"/>
      <c r="BZ97" s="302"/>
      <c r="CA97" s="302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  <c r="EG97" s="301"/>
      <c r="EH97" s="301"/>
      <c r="EI97" s="208"/>
      <c r="EJ97" s="303"/>
      <c r="EM97" s="99"/>
      <c r="EP97" s="304"/>
      <c r="EQ97" s="301"/>
      <c r="ER97" s="301"/>
      <c r="ES97" s="301"/>
      <c r="ET97" s="301"/>
      <c r="EU97" s="301"/>
      <c r="EV97" s="301"/>
      <c r="EW97" s="301"/>
      <c r="EX97" s="301"/>
      <c r="EY97" s="301"/>
      <c r="EZ97" s="301"/>
      <c r="FA97" s="301"/>
      <c r="FB97" s="301"/>
      <c r="FC97" s="301"/>
      <c r="FD97" s="301"/>
      <c r="FE97" s="301"/>
      <c r="FF97" s="301"/>
      <c r="FG97" s="301"/>
      <c r="FH97" s="301"/>
      <c r="FI97" s="301"/>
      <c r="FJ97" s="301"/>
      <c r="FK97" s="301"/>
      <c r="FL97" s="301"/>
      <c r="FM97" s="301"/>
      <c r="FN97" s="301"/>
      <c r="FO97" s="301"/>
      <c r="FP97" s="301"/>
      <c r="FQ97" s="301"/>
      <c r="FR97" s="301"/>
      <c r="FS97" s="301"/>
      <c r="FT97" s="301"/>
      <c r="FU97" s="301"/>
      <c r="FV97" s="301"/>
      <c r="FW97" s="301"/>
      <c r="FX97" s="301"/>
      <c r="FY97" s="301"/>
      <c r="FZ97" s="301"/>
      <c r="GA97" s="301"/>
      <c r="GB97" s="301"/>
      <c r="GC97" s="301"/>
      <c r="GD97" s="301"/>
      <c r="GE97" s="301"/>
      <c r="GF97" s="301"/>
      <c r="GG97" s="301"/>
      <c r="GH97" s="301"/>
      <c r="GI97" s="301"/>
      <c r="GJ97" s="301"/>
      <c r="GK97" s="301"/>
      <c r="GL97" s="301"/>
      <c r="GM97" s="301"/>
      <c r="GN97" s="305"/>
      <c r="HA97" s="304"/>
      <c r="HB97" s="301"/>
      <c r="HC97" s="301"/>
      <c r="HD97" s="301"/>
      <c r="HE97" s="301"/>
      <c r="HF97" s="301"/>
      <c r="HG97" s="301"/>
      <c r="HH97" s="301"/>
      <c r="HI97" s="301"/>
      <c r="HJ97" s="301"/>
      <c r="HK97" s="301"/>
      <c r="HL97" s="301"/>
      <c r="HM97" s="301"/>
      <c r="HN97" s="301"/>
      <c r="HO97" s="301"/>
      <c r="HP97" s="301"/>
      <c r="HQ97" s="301"/>
      <c r="HR97" s="301"/>
      <c r="HS97" s="301"/>
      <c r="HT97" s="301"/>
      <c r="HU97" s="301"/>
      <c r="HV97" s="301"/>
      <c r="HW97" s="301"/>
      <c r="HX97" s="301"/>
      <c r="HY97" s="301"/>
      <c r="HZ97" s="301"/>
      <c r="IA97" s="301"/>
      <c r="IB97" s="301"/>
      <c r="IC97" s="301"/>
      <c r="ID97" s="301"/>
      <c r="IE97" s="301"/>
      <c r="IF97" s="305"/>
      <c r="LC97" s="304"/>
      <c r="LD97" s="301"/>
      <c r="LE97" s="301"/>
      <c r="LF97" s="305"/>
    </row>
    <row customHeight="1" ht="11.25">
      <c r="C98" s="132"/>
      <c r="D98" s="132"/>
      <c r="E98" s="212"/>
      <c r="F98" s="212"/>
      <c r="G98" s="212"/>
      <c r="H98" s="212"/>
      <c r="I98" s="212"/>
      <c r="J98" s="212"/>
      <c r="K98" s="157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157"/>
      <c r="AD98" s="157"/>
      <c r="AE98" s="157"/>
      <c r="AF98" s="212"/>
      <c r="AG98" s="212"/>
      <c r="AH98" s="212"/>
      <c r="AI98" s="212"/>
      <c r="AJ98" s="212"/>
      <c r="AK98" s="212"/>
      <c r="AL98" s="212"/>
      <c r="AM98" s="212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212"/>
      <c r="AZ98" s="157"/>
      <c r="BA98" s="157"/>
      <c r="BB98" s="157"/>
      <c r="BC98" s="157"/>
      <c r="BD98" s="157"/>
      <c r="BE98" s="157"/>
      <c r="BF98" s="157"/>
      <c r="BG98" s="212"/>
      <c r="BH98" s="157"/>
      <c r="BI98" s="212"/>
      <c r="BJ98" s="212"/>
      <c r="BK98" s="212"/>
      <c r="BL98" s="157"/>
      <c r="BM98" s="157"/>
      <c r="BN98" s="212"/>
      <c r="BO98" s="212"/>
      <c r="BP98" s="546"/>
      <c r="BQ98" s="546"/>
      <c r="BR98" s="546"/>
      <c r="BS98" s="546"/>
      <c r="BT98" s="546"/>
      <c r="BU98" s="546"/>
      <c r="BV98" s="546"/>
      <c r="BW98" s="546"/>
      <c r="BX98" s="157"/>
      <c r="BY98" s="157"/>
      <c r="BZ98" s="157"/>
      <c r="CA98" s="157"/>
      <c r="CB98" s="546"/>
      <c r="CC98" s="546"/>
      <c r="CD98" s="546"/>
      <c r="CE98" s="546"/>
      <c r="CF98" s="546"/>
      <c r="CG98" s="546"/>
      <c r="CH98" s="546"/>
      <c r="CI98" s="546"/>
      <c r="CJ98" s="546"/>
      <c r="CK98" s="546"/>
      <c r="CL98" s="157"/>
      <c r="CM98" s="546"/>
      <c r="CN98" s="546"/>
      <c r="CO98" s="546"/>
      <c r="CP98" s="546"/>
      <c r="CQ98" s="546"/>
      <c r="CR98" s="546"/>
      <c r="CS98" s="546"/>
      <c r="CT98" s="546"/>
      <c r="CU98" s="546"/>
      <c r="CV98" s="546"/>
      <c r="CW98" s="546"/>
      <c r="CX98" s="546"/>
      <c r="CY98" s="546"/>
      <c r="CZ98" s="546"/>
      <c r="DA98" s="546"/>
      <c r="DB98" s="546"/>
      <c r="DC98" s="546"/>
      <c r="DD98" s="546"/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546"/>
      <c r="DQ98" s="546"/>
      <c r="DR98" s="546"/>
      <c r="DS98" s="546"/>
      <c r="DT98" s="546"/>
      <c r="DU98" s="546"/>
      <c r="DV98" s="546"/>
      <c r="DW98" s="546"/>
      <c r="DX98" s="546"/>
      <c r="DY98" s="546"/>
      <c r="DZ98" s="546"/>
      <c r="EA98" s="546"/>
      <c r="EB98" s="546"/>
      <c r="EC98" s="546"/>
      <c r="ED98" s="546"/>
      <c r="EE98" s="546"/>
      <c r="EF98" s="546"/>
      <c r="EG98" s="546"/>
      <c r="EH98" s="546"/>
      <c r="EI98" s="133"/>
      <c r="EJ98" s="133"/>
      <c r="EP98" s="157"/>
      <c r="EQ98" s="546"/>
      <c r="ER98" s="546"/>
      <c r="ES98" s="546"/>
      <c r="ET98" s="546"/>
      <c r="EU98" s="546"/>
      <c r="EV98" s="546"/>
      <c r="EW98" s="546"/>
      <c r="EX98" s="546"/>
      <c r="EY98" s="546"/>
      <c r="EZ98" s="546"/>
      <c r="FA98" s="546"/>
      <c r="FB98" s="546"/>
      <c r="FC98" s="546"/>
      <c r="FD98" s="546"/>
      <c r="FE98" s="546"/>
      <c r="FF98" s="546"/>
      <c r="FG98" s="546"/>
      <c r="FH98" s="546"/>
      <c r="FI98" s="546"/>
      <c r="FJ98" s="546"/>
      <c r="FK98" s="546"/>
      <c r="FL98" s="546"/>
      <c r="FM98" s="546"/>
      <c r="FN98" s="546"/>
      <c r="FO98" s="546"/>
      <c r="FP98" s="546"/>
      <c r="FQ98" s="546"/>
      <c r="FR98" s="546"/>
      <c r="FS98" s="546"/>
      <c r="FT98" s="546"/>
      <c r="FU98" s="546"/>
      <c r="FV98" s="546"/>
      <c r="FW98" s="546"/>
      <c r="FX98" s="546"/>
      <c r="FY98" s="546"/>
      <c r="FZ98" s="546"/>
      <c r="GA98" s="546"/>
      <c r="GB98" s="546"/>
      <c r="GC98" s="546"/>
      <c r="GD98" s="546"/>
      <c r="GE98" s="546"/>
      <c r="GF98" s="546"/>
      <c r="GG98" s="546"/>
      <c r="GH98" s="546"/>
      <c r="GI98" s="546"/>
      <c r="GJ98" s="546"/>
      <c r="GK98" s="546"/>
      <c r="GL98" s="546"/>
      <c r="GM98" s="546"/>
      <c r="GN98" s="546"/>
    </row>
    <row customHeight="1" ht="11.25">
      <c r="N99" s="226" t="s">
        <v>1442</v>
      </c>
    </row>
    <row customHeight="1" ht="11.25">
      <c r="N100" s="227" t="s">
        <v>1443</v>
      </c>
    </row>
    <row customHeight="1" ht="11.25">
      <c r="N101" s="227" t="s">
        <v>1444</v>
      </c>
    </row>
    <row customHeight="1" ht="11.25">
      <c r="N102" s="227" t="s">
        <v>1445</v>
      </c>
    </row>
    <row customHeight="1" ht="11.25">
      <c r="N103" s="227" t="s">
        <v>1446</v>
      </c>
    </row>
    <row customHeight="1" ht="11.25">
      <c r="N104" s="227" t="s">
        <v>1447</v>
      </c>
    </row>
    <row customHeight="1" ht="11.25"/>
    <row customHeight="1" ht="11.25">
      <c r="N106" s="226" t="s">
        <v>1609</v>
      </c>
    </row>
    <row customHeight="1" ht="11.25">
      <c r="N107" s="227" t="s">
        <v>1610</v>
      </c>
    </row>
    <row customHeight="1" ht="11.25">
      <c r="N108" s="227" t="s">
        <v>1611</v>
      </c>
    </row>
    <row customHeight="1" ht="11.25">
      <c r="N109" s="227" t="s">
        <v>1612</v>
      </c>
    </row>
    <row customHeight="1" ht="11.25">
      <c r="N110" s="227" t="s">
        <v>1613</v>
      </c>
    </row>
    <row customHeight="1" ht="11.25">
      <c r="N111" s="227" t="s">
        <v>1614</v>
      </c>
    </row>
    <row customHeight="1" ht="11.25">
      <c r="N112" s="227" t="s">
        <v>1615</v>
      </c>
    </row>
  </sheetData>
  <sheetProtection formatColumns="0" formatRows="0" sort="0" autoFilter="0" insertRows="0" deleteRows="0" deleteColumns="0"/>
  <mergeCells count="375">
    <mergeCell ref="N94:BO94"/>
    <mergeCell ref="N95:BO95"/>
    <mergeCell ref="D75:D83"/>
    <mergeCell ref="E75:E83"/>
    <mergeCell ref="N75:BO75"/>
    <mergeCell ref="D87:D90"/>
    <mergeCell ref="E87:E90"/>
    <mergeCell ref="N87:BO87"/>
    <mergeCell ref="D63:D71"/>
    <mergeCell ref="N63:BO63"/>
    <mergeCell ref="E65:E67"/>
    <mergeCell ref="N65:BO65"/>
    <mergeCell ref="E69:E71"/>
    <mergeCell ref="N69:BO69"/>
    <mergeCell ref="D44:D46"/>
    <mergeCell ref="E44:E46"/>
    <mergeCell ref="N44:BO44"/>
    <mergeCell ref="D50:D59"/>
    <mergeCell ref="N50:BO50"/>
    <mergeCell ref="E52:E55"/>
    <mergeCell ref="N52:BO52"/>
    <mergeCell ref="E57:E59"/>
    <mergeCell ref="N57:BO57"/>
    <mergeCell ref="D28:D40"/>
    <mergeCell ref="N28:BO28"/>
    <mergeCell ref="E30:E32"/>
    <mergeCell ref="N30:BO30"/>
    <mergeCell ref="E34:E36"/>
    <mergeCell ref="N34:BO34"/>
    <mergeCell ref="E38:E40"/>
    <mergeCell ref="N38:BO38"/>
    <mergeCell ref="D15:D18"/>
    <mergeCell ref="E15:E18"/>
    <mergeCell ref="N15:BO15"/>
    <mergeCell ref="D22:D24"/>
    <mergeCell ref="E22:E24"/>
    <mergeCell ref="N22:BO22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6" priority="1" stopIfTrue="1">
      <formula>$N$3=0</formula>
    </cfRule>
  </conditionalFormatting>
  <conditionalFormatting sqref="M3">
    <cfRule type="expression" dxfId="7" priority="2" stopIfTrue="1">
      <formula>$N$3&lt;=(100+REGION_IDX_VALUE_MIRROR)</formula>
    </cfRule>
  </conditionalFormatting>
  <conditionalFormatting sqref="M3">
    <cfRule type="expression" dxfId="8" priority="3" stopIfTrue="1">
      <formula>$N$3&gt;(100+REGION_IDX_VALUE_MIRROR)</formula>
    </cfRule>
  </conditionalFormatting>
  <dataValidations count="9">
    <dataValidation type="list" allowBlank="1" showInputMessage="1" showErrorMessage="1" promptTitle="Внимание" prompt="Пожалуйста, выберите значение из списка" sqref="BL17">
      <formula1>YES_NO</formula1>
    </dataValidation>
    <dataValidation type="list" allowBlank="1" showInputMessage="1" showErrorMessage="1" promptTitle="Внимание" prompt="Пожалуйста, выберите значение из списка" sqref="BL54">
      <formula1>YES_NO</formula1>
    </dataValidation>
    <dataValidation type="list" allowBlank="1" showInputMessage="1" showErrorMessage="1" promptTitle="Внимание" prompt="Пожалуйста, выберите значение из списка" sqref="BL77">
      <formula1>YES_NO</formula1>
    </dataValidation>
    <dataValidation type="list" allowBlank="1" showInputMessage="1" showErrorMessage="1" promptTitle="Внимание" prompt="Пожалуйста, выберите значение из списка" sqref="BL78">
      <formula1>YES_NO</formula1>
    </dataValidation>
    <dataValidation type="list" allowBlank="1" showInputMessage="1" showErrorMessage="1" promptTitle="Внимание" prompt="Пожалуйста, выберите значение из списка" sqref="BL79">
      <formula1>YES_NO</formula1>
    </dataValidation>
    <dataValidation type="list" allowBlank="1" showInputMessage="1" showErrorMessage="1" promptTitle="Внимание" prompt="Пожалуйста, выберите значение из списка" sqref="BL80">
      <formula1>YES_NO</formula1>
    </dataValidation>
    <dataValidation type="list" allowBlank="1" showInputMessage="1" showErrorMessage="1" promptTitle="Внимание" prompt="Пожалуйста, выберите значение из списка" sqref="BL81">
      <formula1>YES_NO</formula1>
    </dataValidation>
    <dataValidation type="list" allowBlank="1" showInputMessage="1" showErrorMessage="1" promptTitle="Внимание" prompt="Пожалуйста, выберите значение из списка" sqref="BL82">
      <formula1>YES_NO</formula1>
    </dataValidation>
    <dataValidation type="list" allowBlank="1" showInputMessage="1" showErrorMessage="1" promptTitle="Внимание" prompt="Пожалуйста, выберите значение из списка" sqref="BL89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7CA7E18-160D-9D79-4F92-9C810E6B1DE8}" mc:Ignorable="x14ac xr xr2 xr3">
  <sheetPr>
    <tabColor rgb="FF008080"/>
  </sheetPr>
  <dimension ref="A1:LM106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МО'!$E$23="","Не определено",'Список МО'!$E$23)</f>
        <v>"Заполярный район"</v>
      </c>
    </row>
    <row customHeight="1" ht="15">
      <c r="B3" s="0" t="str">
        <f>IF('Список МО'!$F$23="","Не определено",'Список МО'!$F$23)</f>
        <v>Карский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EH89</f>
        <v>101.663391358396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МО'!$G$23="","Не определено",'Список МО'!$G$23)</f>
        <v>11811448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Карский сельсовет, ОКТМО: 11811448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ПИ'!$S$28</f>
        <v>0</v>
      </c>
      <c r="DV15" s="268">
        <f>'СУБС ПИ'!$U$28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ПИ'!$S$29</f>
        <v>0</v>
      </c>
      <c r="DV21" s="268">
        <f>'СУБС ПИ'!$U$29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ПИ'!$S$30</f>
        <v>0</v>
      </c>
      <c r="DV29" s="268">
        <f>'СУБС ПИ'!$U$30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ПИ'!$S$31</f>
        <v>0</v>
      </c>
      <c r="DV33" s="268">
        <f>'СУБС ПИ'!$U$31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ПИ'!$S$32</f>
        <v>0</v>
      </c>
      <c r="DV37" s="268">
        <f>'СУБС ПИ'!$U$32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ПИ'!$S$33</f>
        <v>0</v>
      </c>
      <c r="DV43" s="268">
        <f>'СУБС ПИ'!$U$33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SUM(CW51,CW56)</f>
        <v>258</v>
      </c>
      <c r="CX49" s="264">
        <f>SUM(CX51,CX56)</f>
        <v>258</v>
      </c>
      <c r="CY49" s="264">
        <f>SUM(CY51,CY56)</f>
        <v>0</v>
      </c>
      <c r="CZ49" s="264">
        <f>SUM(CZ51,CZ56)</f>
        <v>0</v>
      </c>
      <c r="DA49" s="265"/>
      <c r="DB49" s="265"/>
      <c r="DC49" s="264">
        <f>SUM(DC51,DC56)</f>
        <v>1400.94</v>
      </c>
      <c r="DD49" s="264">
        <f>SUM(DD51,DD56)</f>
        <v>1400.94</v>
      </c>
      <c r="DE49" s="264">
        <f>SUM(DE51,DE56)</f>
        <v>1424.16</v>
      </c>
      <c r="DF49" s="264">
        <f>SUM(DF51,DF56)</f>
        <v>1424.16</v>
      </c>
      <c r="DG49" s="266"/>
      <c r="DH49" s="264">
        <f>SUM(DH51,DH56)</f>
        <v>0</v>
      </c>
      <c r="DI49" s="264">
        <f>SUM(DI51,DI56)</f>
        <v>0</v>
      </c>
      <c r="DJ49" s="264">
        <f>SUM(DJ51,DJ56)</f>
        <v>0</v>
      </c>
      <c r="DK49" s="264">
        <f>SUM(DK51,DK56)</f>
        <v>0</v>
      </c>
      <c r="DL49" s="266"/>
      <c r="DM49" s="264">
        <f>SUM(DC49,DH49)</f>
        <v>1400.94</v>
      </c>
      <c r="DN49" s="264">
        <f>SUM(DD49,DI49)</f>
        <v>1400.94</v>
      </c>
      <c r="DO49" s="264">
        <f>SUM(DE49,DJ49)</f>
        <v>1424.16</v>
      </c>
      <c r="DP49" s="264">
        <f>SUM(DF49,DK49)</f>
        <v>1424.16</v>
      </c>
      <c r="DQ49" s="266"/>
      <c r="DR49" s="267"/>
      <c r="DS49" s="267"/>
      <c r="DT49" s="267"/>
      <c r="DU49" s="264">
        <f>SUM(DU51,DU56)</f>
        <v>0</v>
      </c>
      <c r="DV49" s="264">
        <f>SUM(DV51,DV56)</f>
        <v>0</v>
      </c>
      <c r="DW49" s="267"/>
      <c r="DX49" s="267"/>
      <c r="DY49" s="267"/>
      <c r="DZ49" s="264">
        <f>IF(DD49=0,0,DF49/DD49*100)</f>
        <v>101.657458563536</v>
      </c>
      <c r="EA49" s="264">
        <f>IF(DI49=0,0,DK49/DI49*100)</f>
        <v>0</v>
      </c>
      <c r="EB49" s="264">
        <f>IF(DN49=0,0,DP49/DN49*100)</f>
        <v>101.657458563536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SUM(CW52:CW54)</f>
        <v>258</v>
      </c>
      <c r="CX51" s="264">
        <f>SUM(CX52:CX54)</f>
        <v>258</v>
      </c>
      <c r="CY51" s="264">
        <f>SUM(CY52:CY54)</f>
        <v>0</v>
      </c>
      <c r="CZ51" s="264">
        <f>SUM(CZ52:CZ54)</f>
        <v>0</v>
      </c>
      <c r="DA51" s="265"/>
      <c r="DB51" s="265"/>
      <c r="DC51" s="264">
        <f>SUM(DC52:DC54)</f>
        <v>1400.94</v>
      </c>
      <c r="DD51" s="264">
        <f>SUM(DD52:DD54)</f>
        <v>1400.94</v>
      </c>
      <c r="DE51" s="264">
        <f>SUM(DE52:DE54)</f>
        <v>1424.16</v>
      </c>
      <c r="DF51" s="264">
        <f>SUM(DF52:DF54)</f>
        <v>1424.16</v>
      </c>
      <c r="DG51" s="266"/>
      <c r="DH51" s="264">
        <f>SUM(DH52:DH54)</f>
        <v>0</v>
      </c>
      <c r="DI51" s="264">
        <f>SUM(DI52:DI54)</f>
        <v>0</v>
      </c>
      <c r="DJ51" s="264">
        <f>SUM(DJ52:DJ54)</f>
        <v>0</v>
      </c>
      <c r="DK51" s="264">
        <f>SUM(DK52:DK54)</f>
        <v>0</v>
      </c>
      <c r="DL51" s="266"/>
      <c r="DM51" s="264">
        <f>SUM(DC51,DH51)</f>
        <v>1400.94</v>
      </c>
      <c r="DN51" s="264">
        <f>SUM(DD51,DI51)</f>
        <v>1400.94</v>
      </c>
      <c r="DO51" s="264">
        <f>SUM(DE51,DJ51)</f>
        <v>1424.16</v>
      </c>
      <c r="DP51" s="264">
        <f>SUM(DF51,DK51)</f>
        <v>1424.16</v>
      </c>
      <c r="DQ51" s="266"/>
      <c r="DR51" s="267"/>
      <c r="DS51" s="267"/>
      <c r="DT51" s="267"/>
      <c r="DU51" s="268">
        <f>'СУБС ПИ'!$S$34</f>
        <v>0</v>
      </c>
      <c r="DV51" s="268">
        <f>'СУБС ПИ'!$U$34</f>
        <v>0</v>
      </c>
      <c r="DW51" s="267"/>
      <c r="DX51" s="267"/>
      <c r="DY51" s="267"/>
      <c r="DZ51" s="264">
        <f>IF(DD51=0,0,DF51/DD51*100)</f>
        <v>101.657458563536</v>
      </c>
      <c r="EA51" s="264">
        <f>IF(DI51=0,0,DK51/DI51*100)</f>
        <v>0</v>
      </c>
      <c r="EB51" s="264">
        <f>IF(DN51=0,0,DP51/DN51*100)</f>
        <v>101.657458563536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24">
      <c r="A53" s="614" t="s">
        <v>1150</v>
      </c>
      <c r="B53" s="614" t="s">
        <v>1331</v>
      </c>
      <c r="C53" s="417" t="s">
        <v>1281</v>
      </c>
      <c r="D53" s="418"/>
      <c r="E53" s="418"/>
      <c r="F53" s="244"/>
      <c r="G53" s="604"/>
      <c r="H53" s="604"/>
      <c r="I53" s="793">
        <f>ROW('СРЕД 2'!A54)</f>
        <v>54</v>
      </c>
      <c r="J53" s="244"/>
      <c r="K53" s="804"/>
      <c r="L53" s="804"/>
      <c r="M53" s="357" t="str">
        <f>IF('СРЕД 2'!$M$54="","",'СРЕД 2'!$M$54)</f>
        <v>2</v>
      </c>
      <c r="N53" s="797" t="str">
        <f>IF('СРЕД 2'!$N$54="","",'СРЕД 2'!$N$54)</f>
        <v>Электроснабжение. Расчёт по одноставочным тарифам</v>
      </c>
      <c r="O53" s="358"/>
      <c r="P53" s="358"/>
      <c r="Q53" s="797" t="str">
        <f>IF('СРЕД 2'!$Q$54="","",'СРЕД 2'!$Q$54)</f>
        <v>По-умолчанию</v>
      </c>
      <c r="R53" s="358"/>
      <c r="S53" s="358"/>
      <c r="T53" s="795" t="str">
        <f>IF('СРЕД 2'!$T$54="","",'СРЕД 2'!$T$54)</f>
        <v>ЧД</v>
      </c>
      <c r="U53" s="795" t="str">
        <f>IF('СРЕД 2'!$U$54="","",'СРЕД 2'!$U$54)</f>
        <v>ЖП</v>
      </c>
      <c r="V53" s="358"/>
      <c r="W53" s="358"/>
      <c r="X53" s="795" t="str">
        <f>IF('СРЕД 2'!$X$54="","",'СРЕД 2'!$X$54)</f>
        <v/>
      </c>
      <c r="Y53" s="358"/>
      <c r="Z53" s="358"/>
      <c r="AA53" s="358"/>
      <c r="AB53" s="358"/>
      <c r="AC53" s="799" t="str">
        <f>IF('СРЕД 2'!$AC$54="","",'СРЕД 2'!$AC$54)</f>
        <v>NTKU</v>
      </c>
      <c r="AD53" s="799" t="str">
        <f>BL53&amp;"::"&amp;AE53</f>
        <v>да::ACTI</v>
      </c>
      <c r="AE53" s="799" t="str">
        <f>IF(X53="да","SUPPRESS","ACTI")</f>
        <v>ACTI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IF('СРЕД 2'!$AN$54="","",'СРЕД 2'!$AN$54)</f>
        <v>5.1.1</v>
      </c>
      <c r="AO53" s="797" t="str">
        <f>IF('СРЕД 2'!$AO$54="","",'СРЕД 2'!$AO$54)</f>
        <v>МП ЗР "Севержилкомсервис"</v>
      </c>
      <c r="AP53" s="359"/>
      <c r="AQ53" s="797" t="str">
        <f>IF('СРЕД 2'!$AQ$54="","",'СРЕД 2'!$AQ$54)</f>
        <v>8300010685</v>
      </c>
      <c r="AR53" s="797" t="str">
        <f>IF('СРЕД 2'!$AR$54="","",'СРЕД 2'!$AR$54)</f>
        <v>298301001</v>
      </c>
      <c r="AS53" s="797" t="str">
        <f>IF('СРЕД 2'!$AS$54="","",'СРЕД 2'!$AS$54)</f>
        <v>ОСН, 22</v>
      </c>
      <c r="AT53" s="797" t="str">
        <f>IF('СРЕД 2'!$AT$54="","",'СРЕД 2'!$AT$54)</f>
        <v/>
      </c>
      <c r="AU53" s="797" t="str">
        <f>IF('СРЕД 2'!$AU$54="","",'СРЕД 2'!$AU$54)</f>
        <v/>
      </c>
      <c r="AV53" s="797" t="str">
        <f>IF('СРЕД 2'!$AV$54="","",'СРЕД 2'!$AV$54)</f>
        <v/>
      </c>
      <c r="AW53" s="797" t="str">
        <f>IF('СРЕД 2'!$AW$54="","",'СРЕД 2'!$AW$54)</f>
        <v/>
      </c>
      <c r="AX53" s="797" t="str">
        <f>IF('СРЕД 2'!$AX$54="","",'СРЕД 2'!$AX$54)</f>
        <v>при наличии</v>
      </c>
      <c r="AY53" s="358"/>
      <c r="AZ53" s="792"/>
      <c r="BA53" s="792"/>
      <c r="BB53" s="792"/>
      <c r="BC53" s="797" t="str">
        <f>IF('СРЕД 2'!$BC$54="","",'СРЕД 2'!$BC$54)</f>
        <v>сельское</v>
      </c>
      <c r="BD53" s="797" t="str">
        <f>IF('СРЕД 2'!$BD$54="","",'СРЕД 2'!$BD$54)</f>
        <v>электро</v>
      </c>
      <c r="BE53" s="797" t="str">
        <f>IF('СРЕД 2'!$BE$54="","",'СРЕД 2'!$BE$54)</f>
        <v>в пределах</v>
      </c>
      <c r="BF53" s="792"/>
      <c r="BG53" s="358"/>
      <c r="BH53" s="358"/>
      <c r="BI53" s="358"/>
      <c r="BJ53" s="358"/>
      <c r="BK53" s="358"/>
      <c r="BL53" s="795" t="str">
        <f>IF('СРЕД 2'!$BL$54="","",'СРЕД 2'!$BL$54)</f>
        <v>да</v>
      </c>
      <c r="BM53" s="751"/>
      <c r="BN53" s="358"/>
      <c r="BO53" s="358"/>
      <c r="BP53" s="332">
        <f>IF('СРЕД 2'!$BP$54="","",'СРЕД 2'!$BP$54)</f>
        <v>5.43</v>
      </c>
      <c r="BQ53" s="332">
        <f>IF('СРЕД 2'!$BQ$54="","",'СРЕД 2'!$BQ$54)</f>
        <v>5.52</v>
      </c>
      <c r="BR53" s="332">
        <f>IF('СРЕД 2'!$BR$54="","",'СРЕД 2'!$BR$54)</f>
        <v>89.09</v>
      </c>
      <c r="BS53" s="332">
        <f>IF('СРЕД 2'!$BS$54="","",'СРЕД 2'!$BS$54)</f>
        <v>90.57</v>
      </c>
      <c r="BT53" s="358"/>
      <c r="BU53" s="379" t="str">
        <f>IF('СРЕД 2'!$BU$54="","",'СРЕД 2'!$BU$54)</f>
        <v/>
      </c>
      <c r="BV53" s="379" t="str">
        <f>IF('СРЕД 2'!$BV$54="","",'СРЕД 2'!$BV$54)</f>
        <v/>
      </c>
      <c r="BW53" s="358"/>
      <c r="BX53" s="386" t="str">
        <f>IF('СРЕД 2'!$BX$54="","",'СРЕД 2'!$BX$54)</f>
        <v>при наличии</v>
      </c>
      <c r="BY53" s="386" t="str">
        <f>IF('СРЕД 2'!$BY$54="","",'СРЕД 2'!$BY$54)</f>
        <v>при наличии</v>
      </c>
      <c r="BZ53" s="347" t="str">
        <f>IF('СРЕД 2'!$BZ$54="","",'СРЕД 2'!$BZ$54)</f>
        <v/>
      </c>
      <c r="CA53" s="347" t="str">
        <f>IF('СРЕД 2'!$CA$54="","",'СРЕД 2'!$CA$54)</f>
        <v/>
      </c>
      <c r="CB53" s="358"/>
      <c r="CC53" s="358"/>
      <c r="CD53" s="358"/>
      <c r="CE53" s="379" t="str">
        <f>IF('СРЕД 2'!$CE$54="","",'СРЕД 2'!$CE$54)</f>
        <v/>
      </c>
      <c r="CF53" s="379" t="str">
        <f>IF('СРЕД 2'!$CF$54="","",'СРЕД 2'!$CF$54)</f>
        <v/>
      </c>
      <c r="CG53" s="358"/>
      <c r="CH53" s="358"/>
      <c r="CI53" s="358"/>
      <c r="CJ53" s="358"/>
      <c r="CK53" s="358"/>
      <c r="CL53" s="370" t="str">
        <f>IF('СРЕД 2'!$CL$54="","",'СРЕД 2'!$CL$54)</f>
        <v/>
      </c>
      <c r="CM53" s="370" t="str">
        <f>IF('СРЕД 2'!$CM$54="","",'СРЕД 2'!$CM$54)</f>
        <v/>
      </c>
      <c r="CN53" s="358"/>
      <c r="CO53" s="276" t="str">
        <f>IF(CE53="м2",IF($U53="ЖП",MAX_2_HSE_AREA,MAX_2_ODN_AREA),"")</f>
        <v/>
      </c>
      <c r="CP53" s="276" t="str">
        <f>IF(CF53="м2",IF($U53="ЖП",MAX_2_HSE_AREA,MAX_2_ODN_AREA),"")</f>
        <v/>
      </c>
      <c r="CQ53" s="373" t="str">
        <f>IF(AND(NOT(CE53="м2"),LEN(CE53)&gt;0),IF($U53="ЖП",MAX_2_HSE_CTZN,MAX_2_ODN_CTZN),"")</f>
        <v/>
      </c>
      <c r="CR53" s="373" t="str">
        <f>IF(AND(NOT(CF53="м2"),LEN(CF53)&gt;0),IF($U53="ЖП",MAX_2_HSE_CTZN,MAX_2_ODN_CTZN),"")</f>
        <v/>
      </c>
      <c r="CS53" s="364">
        <v>258</v>
      </c>
      <c r="CT53" s="364">
        <v>258</v>
      </c>
      <c r="CU53" s="358"/>
      <c r="CV53" s="358"/>
      <c r="CW53" s="144">
        <f>IF($AD53="да::ACTI",IF($U53="ЖП",CS53,0),0)</f>
        <v>258</v>
      </c>
      <c r="CX53" s="144">
        <f>IF($AD53="да::ACTI",IF($U53="ЖП",CT53,0),0)</f>
        <v>258</v>
      </c>
      <c r="CY53" s="144">
        <f>IF($AD53="да::ACTI",IF($U53="ЖП",0,CS53),0)</f>
        <v>0</v>
      </c>
      <c r="CZ53" s="144">
        <f>IF($AD53="да::ACTI",IF($U53="ЖП",0,CT53),0)</f>
        <v>0</v>
      </c>
      <c r="DA53" s="358"/>
      <c r="DB53" s="358"/>
      <c r="DC53" s="276">
        <f>CW53*IF(LEN($BP53)=0,0,$BP53)</f>
        <v>1400.94</v>
      </c>
      <c r="DD53" s="276">
        <f>IF(LEN($BQ53)=0,0,DC53)</f>
        <v>1400.94</v>
      </c>
      <c r="DE53" s="276">
        <f>CX53*IF(LEN($BQ53)=0,0,$BQ53)</f>
        <v>1424.16</v>
      </c>
      <c r="DF53" s="276">
        <f>CW53*IF(LEN($BQ53)=0,0,$BQ53)</f>
        <v>1424.16</v>
      </c>
      <c r="DG53" s="280"/>
      <c r="DH53" s="276">
        <f>CY53*IF(LEN($BP53)=0,0,$BP53)</f>
        <v>0</v>
      </c>
      <c r="DI53" s="276">
        <f>IF(LEN($BQ53)=0,0,DH53)</f>
        <v>0</v>
      </c>
      <c r="DJ53" s="276">
        <f>CZ53*IF(LEN($BQ53)=0,0,$BQ53)</f>
        <v>0</v>
      </c>
      <c r="DK53" s="276">
        <f>CY53*IF(LEN($BQ53)=0,0,$BQ53)</f>
        <v>0</v>
      </c>
      <c r="DL53" s="280"/>
      <c r="DM53" s="276">
        <f>SUM(DC53,DH53)</f>
        <v>1400.94</v>
      </c>
      <c r="DN53" s="276">
        <f>SUM(DD53,DI53)</f>
        <v>1400.94</v>
      </c>
      <c r="DO53" s="276">
        <f>SUM(DE53,DJ53)</f>
        <v>1424.16</v>
      </c>
      <c r="DP53" s="276">
        <f>SUM(DF53,DK53)</f>
        <v>1424.16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993"/>
      <c r="EL53" s="993"/>
      <c r="EM53" s="993"/>
      <c r="EN53" s="993"/>
      <c r="EO53" s="993"/>
      <c r="EP53" s="993"/>
      <c r="EQ53" s="993"/>
      <c r="ER53" s="993"/>
      <c r="ES53" s="993"/>
      <c r="ET53" s="993"/>
      <c r="EU53" s="993"/>
      <c r="EV53" s="993"/>
      <c r="EW53" s="993"/>
      <c r="EX53" s="993"/>
      <c r="EY53" s="993"/>
      <c r="EZ53" s="993"/>
      <c r="FA53" s="993"/>
      <c r="FB53" s="993"/>
      <c r="FC53" s="993"/>
      <c r="FD53" s="993"/>
      <c r="FE53" s="993"/>
      <c r="FF53" s="993"/>
      <c r="FG53" s="993"/>
      <c r="FH53" s="993"/>
      <c r="FI53" s="993"/>
      <c r="FJ53" s="993"/>
      <c r="FK53" s="993"/>
      <c r="FL53" s="993"/>
      <c r="FM53" s="993"/>
      <c r="FN53" s="993"/>
      <c r="FO53" s="993"/>
      <c r="FP53" s="993"/>
      <c r="FQ53" s="993"/>
      <c r="FR53" s="993"/>
      <c r="FS53" s="993"/>
      <c r="FT53" s="993"/>
      <c r="FU53" s="993"/>
      <c r="FV53" s="993"/>
      <c r="FW53" s="993"/>
      <c r="FX53" s="993"/>
      <c r="FY53" s="993"/>
      <c r="FZ53" s="993"/>
      <c r="GA53" s="993"/>
      <c r="GB53" s="993"/>
      <c r="GC53" s="993"/>
      <c r="GD53" s="993"/>
      <c r="GE53" s="993"/>
      <c r="GF53" s="993"/>
      <c r="GG53" s="993"/>
      <c r="GH53" s="993"/>
      <c r="GI53" s="993"/>
      <c r="GJ53" s="993"/>
      <c r="GK53" s="993"/>
      <c r="GL53" s="993"/>
      <c r="GM53" s="993"/>
      <c r="GN53" s="993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93"/>
      <c r="HA53" s="993"/>
      <c r="HB53" s="993"/>
      <c r="HC53" s="993"/>
      <c r="HD53" s="993"/>
      <c r="HE53" s="993"/>
      <c r="HF53" s="993"/>
      <c r="HG53" s="993"/>
      <c r="HH53" s="993"/>
      <c r="HI53" s="993"/>
      <c r="HJ53" s="993"/>
      <c r="HK53" s="993"/>
      <c r="HL53" s="993"/>
      <c r="HM53" s="993"/>
      <c r="HN53" s="993"/>
      <c r="HO53" s="993"/>
      <c r="HP53" s="993"/>
      <c r="HQ53" s="993"/>
      <c r="HR53" s="993"/>
      <c r="HS53" s="993"/>
      <c r="HT53" s="993"/>
      <c r="HU53" s="993"/>
      <c r="HV53" s="993"/>
      <c r="HW53" s="993"/>
      <c r="HX53" s="993"/>
      <c r="HY53" s="993"/>
      <c r="HZ53" s="993"/>
      <c r="IA53" s="993"/>
      <c r="IB53" s="993"/>
      <c r="IC53" s="993"/>
      <c r="ID53" s="993"/>
      <c r="IE53" s="993"/>
      <c r="IF53" s="993"/>
      <c r="IG53" s="993"/>
      <c r="IH53" s="993"/>
      <c r="II53" s="993"/>
      <c r="IJ53" s="993"/>
      <c r="IK53" s="993"/>
      <c r="IL53" s="993"/>
      <c r="IM53" s="993"/>
      <c r="IN53" s="993"/>
      <c r="IO53" s="993"/>
      <c r="IP53" s="993"/>
      <c r="IQ53" s="993"/>
      <c r="IR53" s="993"/>
      <c r="IS53" s="993"/>
      <c r="IT53" s="993"/>
      <c r="IU53" s="993"/>
      <c r="IV53" s="993"/>
      <c r="IW53" s="993"/>
      <c r="IX53" s="993"/>
      <c r="IY53" s="993"/>
      <c r="IZ53" s="993"/>
      <c r="JA53" s="993"/>
      <c r="JB53" s="993"/>
      <c r="JC53" s="993"/>
      <c r="JD53" s="993"/>
      <c r="JE53" s="993"/>
      <c r="JF53" s="993"/>
      <c r="JG53" s="993"/>
      <c r="JH53" s="993"/>
      <c r="JI53" s="993"/>
      <c r="JJ53" s="993"/>
      <c r="JK53" s="993"/>
      <c r="JL53" s="993"/>
      <c r="JM53" s="993"/>
      <c r="JN53" s="993"/>
      <c r="JO53" s="993"/>
      <c r="JP53" s="993"/>
      <c r="JQ53" s="993"/>
      <c r="JR53" s="993"/>
      <c r="JS53" s="993"/>
      <c r="JT53" s="993"/>
      <c r="JU53" s="993"/>
      <c r="JV53" s="993"/>
      <c r="JW53" s="993"/>
      <c r="JX53" s="993"/>
      <c r="JY53" s="993"/>
      <c r="JZ53" s="993"/>
      <c r="KA53" s="993"/>
      <c r="KB53" s="993"/>
      <c r="KC53" s="993"/>
      <c r="KD53" s="993"/>
      <c r="KE53" s="993"/>
      <c r="KF53" s="993"/>
      <c r="KG53" s="993"/>
      <c r="KH53" s="993"/>
      <c r="KI53" s="993"/>
      <c r="KJ53" s="993"/>
      <c r="KK53" s="993"/>
      <c r="KL53" s="993"/>
      <c r="KM53" s="993"/>
      <c r="KN53" s="993"/>
      <c r="KO53" s="993"/>
      <c r="KP53" s="993"/>
      <c r="KQ53" s="993"/>
      <c r="KR53" s="993"/>
      <c r="KS53" s="993"/>
      <c r="KT53" s="993"/>
      <c r="KU53" s="993"/>
      <c r="KV53" s="993"/>
      <c r="KW53" s="420">
        <f>'СРЕД 2'!$DM$54*1000</f>
        <v>189555.87</v>
      </c>
      <c r="KX53" s="420">
        <f>'СРЕД 2'!$DO$54*1000</f>
        <v>168707.76</v>
      </c>
      <c r="KY53" s="239" t="str">
        <f>IF(AND(LEN(DM53)&gt;0,LEN(KW53)&gt;0,KW53&lt;DM53),"ALARM","OK")</f>
        <v>OK</v>
      </c>
      <c r="KZ53" s="239" t="str">
        <f>IF(AND(LEN(DO53)&gt;0,LEN(KX53)&gt;0,KX53&lt;DO53),"ALARM","OK")</f>
        <v>OK</v>
      </c>
      <c r="LA53" s="993"/>
      <c r="LB53" s="993"/>
      <c r="LC53" s="993"/>
      <c r="LD53" s="993"/>
      <c r="LE53" s="993"/>
      <c r="LF53" s="379" t="str">
        <f>IF('СРЕД 2'!$LF$54="","",'СРЕД 2'!$LF$54)</f>
        <v/>
      </c>
      <c r="LG53" s="993"/>
      <c r="LH53" s="993"/>
      <c r="LI53" s="993"/>
      <c r="LJ53" s="993"/>
      <c r="LK53" s="993"/>
      <c r="LL53" s="993"/>
      <c r="LM53" s="993"/>
    </row>
    <row customHeight="1" ht="12" hidden="1">
      <c r="C54" s="161"/>
      <c r="D54" s="672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1635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LF55" s="313"/>
    </row>
    <row customHeight="1" ht="12">
      <c r="C56" s="161"/>
      <c r="D56" s="672"/>
      <c r="E56" s="689" t="s">
        <v>1342</v>
      </c>
      <c r="F56" s="536"/>
      <c r="G56" s="536"/>
      <c r="H56" s="536"/>
      <c r="I56" s="536"/>
      <c r="J56" s="536"/>
      <c r="K56" s="536"/>
      <c r="L56" s="261"/>
      <c r="M56" s="261" t="s">
        <v>1343</v>
      </c>
      <c r="N56" s="686" t="s">
        <v>1596</v>
      </c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314" t="str">
        <f>IF(CS56=0,"",DM56/CS56*1000)</f>
        <v/>
      </c>
      <c r="BQ56" s="314" t="str">
        <f>IF(CT56=0,"",DO56/CT56*1000)</f>
        <v/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5"/>
      <c r="CV56" s="265"/>
      <c r="CW56" s="264">
        <f>SUM(CW57:CW58)</f>
        <v>0</v>
      </c>
      <c r="CX56" s="264">
        <f>SUM(CX57:CX58)</f>
        <v>0</v>
      </c>
      <c r="CY56" s="264">
        <f>SUM(CY57:CY58)</f>
        <v>0</v>
      </c>
      <c r="CZ56" s="264">
        <f>SUM(CZ57:CZ58)</f>
        <v>0</v>
      </c>
      <c r="DA56" s="265"/>
      <c r="DB56" s="265"/>
      <c r="DC56" s="264">
        <f>SUM(DC57:DC58)</f>
        <v>0</v>
      </c>
      <c r="DD56" s="264">
        <f>SUM(DD57:DD58)</f>
        <v>0</v>
      </c>
      <c r="DE56" s="264">
        <f>SUM(DE57:DE58)</f>
        <v>0</v>
      </c>
      <c r="DF56" s="264">
        <f>SUM(DF57:DF58)</f>
        <v>0</v>
      </c>
      <c r="DG56" s="266"/>
      <c r="DH56" s="264">
        <f>SUM(DH57:DH58)</f>
        <v>0</v>
      </c>
      <c r="DI56" s="264">
        <f>SUM(DI57:DI58)</f>
        <v>0</v>
      </c>
      <c r="DJ56" s="264">
        <f>SUM(DJ57:DJ58)</f>
        <v>0</v>
      </c>
      <c r="DK56" s="264">
        <f>SUM(DK57:DK58)</f>
        <v>0</v>
      </c>
      <c r="DL56" s="266"/>
      <c r="DM56" s="264">
        <f>SUM(DC56,DH56)</f>
        <v>0</v>
      </c>
      <c r="DN56" s="264">
        <f>SUM(DD56,DI56)</f>
        <v>0</v>
      </c>
      <c r="DO56" s="264">
        <f>SUM(DE56,DJ56)</f>
        <v>0</v>
      </c>
      <c r="DP56" s="264">
        <f>SUM(DF56,DK56)</f>
        <v>0</v>
      </c>
      <c r="DQ56" s="266"/>
      <c r="DR56" s="267"/>
      <c r="DS56" s="267"/>
      <c r="DT56" s="267"/>
      <c r="DU56" s="268">
        <f>'СУБС ПИ'!$S$35</f>
        <v>0</v>
      </c>
      <c r="DV56" s="268">
        <f>'СУБС ПИ'!$U$35</f>
        <v>0</v>
      </c>
      <c r="DW56" s="267"/>
      <c r="DX56" s="267"/>
      <c r="DY56" s="267"/>
      <c r="DZ56" s="264">
        <f>IF(DD56=0,0,DF56/DD56*100)</f>
        <v>0</v>
      </c>
      <c r="EA56" s="264">
        <f>IF(DI56=0,0,DK56/DI56*100)</f>
        <v>0</v>
      </c>
      <c r="EB56" s="264">
        <f>IF(DN56=0,0,DP56/DN56*100)</f>
        <v>0</v>
      </c>
      <c r="EC56" s="266"/>
      <c r="ED56" s="266"/>
      <c r="EE56" s="266"/>
      <c r="EF56" s="266"/>
      <c r="EG56" s="266"/>
      <c r="EH56" s="266"/>
      <c r="EI56" s="177"/>
      <c r="EJ56" s="269"/>
      <c r="LF56" s="401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D58" s="704"/>
      <c r="E58" s="690"/>
      <c r="F58" s="536"/>
      <c r="G58" s="536"/>
      <c r="H58" s="536"/>
      <c r="I58" s="536"/>
      <c r="J58" s="536"/>
      <c r="K58" s="184"/>
      <c r="L58" s="184"/>
      <c r="M58" s="184"/>
      <c r="N58" s="189" t="s">
        <v>1636</v>
      </c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4"/>
      <c r="AD58" s="184"/>
      <c r="AE58" s="184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 hidden="1">
      <c r="C59" s="161"/>
      <c r="E59" s="158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LF59" s="313"/>
    </row>
    <row customHeight="1" ht="12">
      <c r="C60" s="161"/>
      <c r="F60" s="545"/>
      <c r="G60" s="545"/>
      <c r="H60" s="545"/>
      <c r="I60" s="545"/>
      <c r="J60" s="545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255"/>
      <c r="BQ60" s="255"/>
      <c r="BR60" s="255"/>
      <c r="BS60" s="255"/>
      <c r="BT60" s="255"/>
      <c r="BU60" s="255"/>
      <c r="BV60" s="255"/>
      <c r="BW60" s="255"/>
      <c r="BX60" s="193"/>
      <c r="BY60" s="193"/>
      <c r="BZ60" s="277"/>
      <c r="CA60" s="277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194"/>
      <c r="EJ60" s="278"/>
      <c r="LF60" s="315"/>
    </row>
    <row customHeight="1" ht="12" hidden="1">
      <c r="C61" s="132"/>
      <c r="D61" s="222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LF61" s="313"/>
    </row>
    <row customHeight="1" ht="12">
      <c r="C62" s="161"/>
      <c r="D62" s="671" t="s">
        <v>176</v>
      </c>
      <c r="E62" s="541" t="s">
        <v>176</v>
      </c>
      <c r="F62" s="536"/>
      <c r="G62" s="536"/>
      <c r="H62" s="536"/>
      <c r="I62" s="536"/>
      <c r="J62" s="536"/>
      <c r="K62" s="536"/>
      <c r="L62" s="261"/>
      <c r="M62" s="261">
        <v>6</v>
      </c>
      <c r="N62" s="790" t="s">
        <v>1598</v>
      </c>
      <c r="O62" s="791"/>
      <c r="P62" s="791"/>
      <c r="Q62" s="791"/>
      <c r="R62" s="791"/>
      <c r="S62" s="791"/>
      <c r="T62" s="791"/>
      <c r="U62" s="791"/>
      <c r="V62" s="791"/>
      <c r="W62" s="791"/>
      <c r="X62" s="791"/>
      <c r="Y62" s="791"/>
      <c r="Z62" s="791"/>
      <c r="AA62" s="791"/>
      <c r="AB62" s="791"/>
      <c r="AC62" s="791"/>
      <c r="AD62" s="791"/>
      <c r="AE62" s="791"/>
      <c r="AF62" s="791"/>
      <c r="AG62" s="791"/>
      <c r="AH62" s="791"/>
      <c r="AI62" s="791"/>
      <c r="AJ62" s="791"/>
      <c r="AK62" s="791"/>
      <c r="AL62" s="791"/>
      <c r="AM62" s="791"/>
      <c r="AN62" s="791"/>
      <c r="AO62" s="791"/>
      <c r="AP62" s="791"/>
      <c r="AQ62" s="791"/>
      <c r="AR62" s="791"/>
      <c r="AS62" s="791"/>
      <c r="AT62" s="791"/>
      <c r="AU62" s="791"/>
      <c r="AV62" s="791"/>
      <c r="AW62" s="791"/>
      <c r="AX62" s="791"/>
      <c r="AY62" s="791"/>
      <c r="AZ62" s="791"/>
      <c r="BA62" s="791"/>
      <c r="BB62" s="791"/>
      <c r="BC62" s="791"/>
      <c r="BD62" s="791"/>
      <c r="BE62" s="791"/>
      <c r="BF62" s="791"/>
      <c r="BG62" s="791"/>
      <c r="BH62" s="791"/>
      <c r="BI62" s="791"/>
      <c r="BJ62" s="791"/>
      <c r="BK62" s="791"/>
      <c r="BL62" s="791"/>
      <c r="BM62" s="791"/>
      <c r="BN62" s="791"/>
      <c r="BO62" s="791"/>
      <c r="BP62" s="314" t="str">
        <f>IF(CS62=0,"",DM62/CS62*1000)</f>
        <v/>
      </c>
      <c r="BQ62" s="314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4">
        <f>SUM(DC64,DC68)</f>
        <v>0</v>
      </c>
      <c r="DD62" s="264">
        <f>SUM(DD64,DD68)</f>
        <v>0</v>
      </c>
      <c r="DE62" s="264">
        <f>SUM(DE64,DE68)</f>
        <v>0</v>
      </c>
      <c r="DF62" s="264">
        <f>SUM(DF64,DF68)</f>
        <v>0</v>
      </c>
      <c r="DG62" s="266"/>
      <c r="DH62" s="264">
        <f>SUM(DH64,DH68)</f>
        <v>0</v>
      </c>
      <c r="DI62" s="264">
        <f>SUM(DI64,DI68)</f>
        <v>0</v>
      </c>
      <c r="DJ62" s="264">
        <f>SUM(DJ64,DJ68)</f>
        <v>0</v>
      </c>
      <c r="DK62" s="264">
        <f>SUM(DK64,DK68)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4">
        <f>SUM(DU64,DU68)</f>
        <v>0</v>
      </c>
      <c r="DV62" s="264">
        <f>SUM(DV64,DV68)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LF62" s="401"/>
    </row>
    <row customHeight="1" ht="12" hidden="1">
      <c r="C63" s="161"/>
      <c r="D63" s="672"/>
      <c r="E63" s="281"/>
      <c r="F63" s="545"/>
      <c r="G63" s="545"/>
      <c r="H63" s="545"/>
      <c r="I63" s="545"/>
      <c r="J63" s="545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LF63" s="313"/>
    </row>
    <row customHeight="1" ht="12">
      <c r="C64" s="161"/>
      <c r="D64" s="672"/>
      <c r="E64" s="689" t="s">
        <v>1346</v>
      </c>
      <c r="F64" s="536"/>
      <c r="G64" s="536"/>
      <c r="H64" s="536"/>
      <c r="I64" s="536"/>
      <c r="J64" s="536"/>
      <c r="K64" s="536"/>
      <c r="L64" s="261"/>
      <c r="M64" s="261" t="s">
        <v>1347</v>
      </c>
      <c r="N64" s="712" t="s">
        <v>1599</v>
      </c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713"/>
      <c r="AQ64" s="713"/>
      <c r="AR64" s="713"/>
      <c r="AS64" s="713"/>
      <c r="AT64" s="713"/>
      <c r="AU64" s="713"/>
      <c r="AV64" s="713"/>
      <c r="AW64" s="713"/>
      <c r="AX64" s="713"/>
      <c r="AY64" s="713"/>
      <c r="AZ64" s="713"/>
      <c r="BA64" s="713"/>
      <c r="BB64" s="713"/>
      <c r="BC64" s="713"/>
      <c r="BD64" s="713"/>
      <c r="BE64" s="713"/>
      <c r="BF64" s="713"/>
      <c r="BG64" s="713"/>
      <c r="BH64" s="713"/>
      <c r="BI64" s="713"/>
      <c r="BJ64" s="713"/>
      <c r="BK64" s="713"/>
      <c r="BL64" s="713"/>
      <c r="BM64" s="713"/>
      <c r="BN64" s="713"/>
      <c r="BO64" s="713"/>
      <c r="BP64" s="314" t="str">
        <f>IF(CS64=0,"",DM64/CS64*1000)</f>
        <v/>
      </c>
      <c r="BQ64" s="314" t="str">
        <f>IF(CT64=0,"",DO64/CT64*1000)</f>
        <v/>
      </c>
      <c r="BR64" s="263"/>
      <c r="BS64" s="263"/>
      <c r="BT64" s="263"/>
      <c r="BU64" s="263"/>
      <c r="BV64" s="263"/>
      <c r="BW64" s="263"/>
      <c r="BX64" s="263"/>
      <c r="BY64" s="263"/>
      <c r="BZ64" s="263"/>
      <c r="CA64" s="263"/>
      <c r="CB64" s="263"/>
      <c r="CC64" s="263"/>
      <c r="CD64" s="263"/>
      <c r="CE64" s="263"/>
      <c r="CF64" s="263"/>
      <c r="CG64" s="263"/>
      <c r="CH64" s="263"/>
      <c r="CI64" s="263"/>
      <c r="CJ64" s="263"/>
      <c r="CK64" s="263"/>
      <c r="CL64" s="263"/>
      <c r="CM64" s="263"/>
      <c r="CN64" s="263"/>
      <c r="CO64" s="263"/>
      <c r="CP64" s="263"/>
      <c r="CQ64" s="263"/>
      <c r="CR64" s="263"/>
      <c r="CS64" s="263"/>
      <c r="CT64" s="263"/>
      <c r="CU64" s="265"/>
      <c r="CV64" s="265"/>
      <c r="CW64" s="264">
        <f>SUM(CW65:CW66)</f>
        <v>0</v>
      </c>
      <c r="CX64" s="264">
        <f>SUM(CX65:CX66)</f>
        <v>0</v>
      </c>
      <c r="CY64" s="264">
        <f>SUM(CY65:CY66)</f>
        <v>0</v>
      </c>
      <c r="CZ64" s="264">
        <f>SUM(CZ65:CZ66)</f>
        <v>0</v>
      </c>
      <c r="DA64" s="265"/>
      <c r="DB64" s="265"/>
      <c r="DC64" s="264">
        <f>SUM(DC65:DC66)</f>
        <v>0</v>
      </c>
      <c r="DD64" s="264">
        <f>SUM(DD65:DD66)</f>
        <v>0</v>
      </c>
      <c r="DE64" s="264">
        <f>SUM(DE65:DE66)</f>
        <v>0</v>
      </c>
      <c r="DF64" s="264">
        <f>SUM(DF65:DF66)</f>
        <v>0</v>
      </c>
      <c r="DG64" s="266"/>
      <c r="DH64" s="264">
        <f>SUM(DH65:DH66)</f>
        <v>0</v>
      </c>
      <c r="DI64" s="264">
        <f>SUM(DI65:DI66)</f>
        <v>0</v>
      </c>
      <c r="DJ64" s="264">
        <f>SUM(DJ65:DJ66)</f>
        <v>0</v>
      </c>
      <c r="DK64" s="264">
        <f>SUM(DK65:DK66)</f>
        <v>0</v>
      </c>
      <c r="DL64" s="266"/>
      <c r="DM64" s="264">
        <f>SUM(DC64,DH64)</f>
        <v>0</v>
      </c>
      <c r="DN64" s="264">
        <f>SUM(DD64,DI64)</f>
        <v>0</v>
      </c>
      <c r="DO64" s="264">
        <f>SUM(DE64,DJ64)</f>
        <v>0</v>
      </c>
      <c r="DP64" s="264">
        <f>SUM(DF64,DK64)</f>
        <v>0</v>
      </c>
      <c r="DQ64" s="266"/>
      <c r="DR64" s="267"/>
      <c r="DS64" s="267"/>
      <c r="DT64" s="267"/>
      <c r="DU64" s="268">
        <f>'СУБС ПИ'!$S$36</f>
        <v>0</v>
      </c>
      <c r="DV64" s="268">
        <f>'СУБС ПИ'!$U$36</f>
        <v>0</v>
      </c>
      <c r="DW64" s="267"/>
      <c r="DX64" s="267"/>
      <c r="DY64" s="267"/>
      <c r="DZ64" s="264">
        <f>IF(DD64=0,0,DF64/DD64*100)</f>
        <v>0</v>
      </c>
      <c r="EA64" s="264">
        <f>IF(DI64=0,0,DK64/DI64*100)</f>
        <v>0</v>
      </c>
      <c r="EB64" s="264">
        <f>IF(DN64=0,0,DP64/DN64*100)</f>
        <v>0</v>
      </c>
      <c r="EC64" s="266"/>
      <c r="ED64" s="266"/>
      <c r="EE64" s="266"/>
      <c r="EF64" s="266"/>
      <c r="EG64" s="266"/>
      <c r="EH64" s="266"/>
      <c r="EI64" s="177"/>
      <c r="EJ64" s="269"/>
      <c r="LF64" s="401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9" t="s">
        <v>1637</v>
      </c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4"/>
      <c r="AD66" s="184"/>
      <c r="AE66" s="184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 hidden="1">
      <c r="C67" s="161"/>
      <c r="D67" s="672"/>
      <c r="E67" s="281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LF67" s="313"/>
    </row>
    <row customHeight="1" ht="12">
      <c r="C68" s="161"/>
      <c r="D68" s="672"/>
      <c r="E68" s="689" t="s">
        <v>1350</v>
      </c>
      <c r="F68" s="536"/>
      <c r="G68" s="536"/>
      <c r="H68" s="536"/>
      <c r="I68" s="536"/>
      <c r="J68" s="536"/>
      <c r="K68" s="536"/>
      <c r="L68" s="261"/>
      <c r="M68" s="261" t="s">
        <v>1351</v>
      </c>
      <c r="N68" s="715" t="s">
        <v>1601</v>
      </c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314" t="str">
        <f>IF(CS68=0,"",DM68/CS68*1000)</f>
        <v/>
      </c>
      <c r="BQ68" s="314" t="str">
        <f>IF(CT68=0,"",DO68/CT68*1000)</f>
        <v/>
      </c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3"/>
      <c r="CT68" s="263"/>
      <c r="CU68" s="265"/>
      <c r="CV68" s="265"/>
      <c r="CW68" s="266"/>
      <c r="CX68" s="266"/>
      <c r="CY68" s="266"/>
      <c r="CZ68" s="266"/>
      <c r="DA68" s="265"/>
      <c r="DB68" s="265"/>
      <c r="DC68" s="264">
        <f>SUM(DC69:DC70)</f>
        <v>0</v>
      </c>
      <c r="DD68" s="264">
        <f>SUM(DD69:DD70)</f>
        <v>0</v>
      </c>
      <c r="DE68" s="264">
        <f>SUM(DE69:DE70)</f>
        <v>0</v>
      </c>
      <c r="DF68" s="264">
        <f>SUM(DF69:DF70)</f>
        <v>0</v>
      </c>
      <c r="DG68" s="266"/>
      <c r="DH68" s="264">
        <f>SUM(DH69:DH70)</f>
        <v>0</v>
      </c>
      <c r="DI68" s="264">
        <f>SUM(DI69:DI70)</f>
        <v>0</v>
      </c>
      <c r="DJ68" s="264">
        <f>SUM(DJ69:DJ70)</f>
        <v>0</v>
      </c>
      <c r="DK68" s="264">
        <f>SUM(DK69:DK70)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8">
        <f>'СУБС ПИ'!$S$37</f>
        <v>0</v>
      </c>
      <c r="DV68" s="268">
        <f>'СУБС ПИ'!$U$37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LF68" s="401"/>
    </row>
    <row customHeight="1" ht="12" hidden="1">
      <c r="C69" s="161"/>
      <c r="D69" s="672"/>
      <c r="E69" s="690"/>
      <c r="F69" s="536"/>
      <c r="G69" s="536"/>
      <c r="H69" s="536"/>
      <c r="I69" s="536"/>
      <c r="J69" s="536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D70" s="704"/>
      <c r="E70" s="690"/>
      <c r="F70" s="536"/>
      <c r="G70" s="536"/>
      <c r="H70" s="536"/>
      <c r="I70" s="536"/>
      <c r="J70" s="536"/>
      <c r="K70" s="184"/>
      <c r="L70" s="184"/>
      <c r="M70" s="184"/>
      <c r="N70" s="189" t="s">
        <v>1638</v>
      </c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4"/>
      <c r="AD70" s="184"/>
      <c r="AE70" s="184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 hidden="1">
      <c r="C71" s="161"/>
      <c r="E71" s="158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LF71" s="313"/>
    </row>
    <row customHeight="1" ht="12">
      <c r="C72" s="161"/>
      <c r="F72" s="545"/>
      <c r="G72" s="545"/>
      <c r="H72" s="545"/>
      <c r="I72" s="545"/>
      <c r="J72" s="545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255"/>
      <c r="BQ72" s="255"/>
      <c r="BR72" s="255"/>
      <c r="BS72" s="255"/>
      <c r="BT72" s="255"/>
      <c r="BU72" s="255"/>
      <c r="BV72" s="255"/>
      <c r="BW72" s="255"/>
      <c r="BX72" s="193"/>
      <c r="BY72" s="193"/>
      <c r="BZ72" s="277"/>
      <c r="CA72" s="277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194"/>
      <c r="EJ72" s="278"/>
      <c r="LF72" s="315"/>
    </row>
    <row customHeight="1" ht="12" hidden="1">
      <c r="C73" s="132"/>
      <c r="D73" s="222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LF73" s="313"/>
    </row>
    <row customHeight="1" ht="12">
      <c r="C74" s="161"/>
      <c r="D74" s="671" t="s">
        <v>183</v>
      </c>
      <c r="E74" s="689" t="s">
        <v>183</v>
      </c>
      <c r="F74" s="536"/>
      <c r="G74" s="536"/>
      <c r="H74" s="536"/>
      <c r="I74" s="536"/>
      <c r="J74" s="536"/>
      <c r="K74" s="536"/>
      <c r="L74" s="261"/>
      <c r="M74" s="261">
        <v>7</v>
      </c>
      <c r="N74" s="706" t="s">
        <v>1603</v>
      </c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  <c r="BL74" s="707"/>
      <c r="BM74" s="707"/>
      <c r="BN74" s="707"/>
      <c r="BO74" s="707"/>
      <c r="BP74" s="314" t="str">
        <f>IF(CS74=0,"",DM74/CS74*1000)</f>
        <v/>
      </c>
      <c r="BQ74" s="314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3"/>
      <c r="CT74" s="263"/>
      <c r="CU74" s="265"/>
      <c r="CV74" s="265"/>
      <c r="CW74" s="266"/>
      <c r="CX74" s="266"/>
      <c r="CY74" s="266"/>
      <c r="CZ74" s="266"/>
      <c r="DA74" s="265"/>
      <c r="DB74" s="265"/>
      <c r="DC74" s="264">
        <f>SUM(DC75:DC77)</f>
        <v>2358.1935</v>
      </c>
      <c r="DD74" s="264">
        <f>SUM(DD75:DD77)</f>
        <v>2358.1935</v>
      </c>
      <c r="DE74" s="264">
        <f>SUM(DE75:DE77)</f>
        <v>2397.499</v>
      </c>
      <c r="DF74" s="264">
        <f>SUM(DF75:DF77)</f>
        <v>2397.499</v>
      </c>
      <c r="DG74" s="266"/>
      <c r="DH74" s="264">
        <f>SUM(DH75:DH77)</f>
        <v>0</v>
      </c>
      <c r="DI74" s="264">
        <f>SUM(DI75:DI77)</f>
        <v>0</v>
      </c>
      <c r="DJ74" s="264">
        <f>SUM(DJ75:DJ77)</f>
        <v>0</v>
      </c>
      <c r="DK74" s="264">
        <f>SUM(DK75:DK77)</f>
        <v>0</v>
      </c>
      <c r="DL74" s="266"/>
      <c r="DM74" s="264">
        <f>SUM(DC74,DH74)</f>
        <v>2358.1935</v>
      </c>
      <c r="DN74" s="264">
        <f>SUM(DD74,DI74)</f>
        <v>2358.1935</v>
      </c>
      <c r="DO74" s="264">
        <f>SUM(DE74,DJ74)</f>
        <v>2397.499</v>
      </c>
      <c r="DP74" s="264">
        <f>SUM(DF74,DK74)</f>
        <v>2397.499</v>
      </c>
      <c r="DQ74" s="266"/>
      <c r="DR74" s="267"/>
      <c r="DS74" s="267"/>
      <c r="DT74" s="267"/>
      <c r="DU74" s="268">
        <f>'СУБС ПИ'!$S$38</f>
        <v>0</v>
      </c>
      <c r="DV74" s="268">
        <f>'СУБС ПИ'!$U$38</f>
        <v>0</v>
      </c>
      <c r="DW74" s="267"/>
      <c r="DX74" s="267"/>
      <c r="DY74" s="267"/>
      <c r="DZ74" s="264">
        <f>IF(DD74=0,0,DF74/DD74*100)</f>
        <v>101.666763138818</v>
      </c>
      <c r="EA74" s="264">
        <f>IF(DI74=0,0,DK74/DI74*100)</f>
        <v>0</v>
      </c>
      <c r="EB74" s="264">
        <f>IF(DN74=0,0,DP74/DN74*100)</f>
        <v>101.666763138818</v>
      </c>
      <c r="EC74" s="266"/>
      <c r="ED74" s="266"/>
      <c r="EE74" s="266"/>
      <c r="EF74" s="266"/>
      <c r="EG74" s="266"/>
      <c r="EH74" s="266"/>
      <c r="EI74" s="177"/>
      <c r="EJ74" s="269"/>
      <c r="LF74" s="401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24">
      <c r="A76" s="614" t="s">
        <v>1151</v>
      </c>
      <c r="B76" s="614" t="s">
        <v>1355</v>
      </c>
      <c r="C76" s="417" t="s">
        <v>1281</v>
      </c>
      <c r="D76" s="418"/>
      <c r="E76" s="418"/>
      <c r="F76" s="244"/>
      <c r="G76" s="604"/>
      <c r="H76" s="604"/>
      <c r="I76" s="793">
        <f>ROW('СРЕД 2'!A77)</f>
        <v>77</v>
      </c>
      <c r="J76" s="244"/>
      <c r="K76" s="804"/>
      <c r="L76" s="804"/>
      <c r="M76" s="357" t="str">
        <f>IF('СРЕД 2'!$M$77="","",'СРЕД 2'!$M$77)</f>
        <v>3</v>
      </c>
      <c r="N76" s="797" t="str">
        <f>IF('СРЕД 2'!$N$77="","",'СРЕД 2'!$N$77)</f>
        <v>Поставки твёрдого топлива при наличии печного отопления</v>
      </c>
      <c r="O76" s="358"/>
      <c r="P76" s="358"/>
      <c r="Q76" s="797" t="str">
        <f>IF('СРЕД 2'!$Q$77="","",'СРЕД 2'!$Q$77)</f>
        <v/>
      </c>
      <c r="R76" s="358"/>
      <c r="S76" s="358"/>
      <c r="T76" s="795" t="str">
        <f>IF('СРЕД 2'!$T$77="","",'СРЕД 2'!$T$77)</f>
        <v>ЧД</v>
      </c>
      <c r="U76" s="795" t="str">
        <f>IF('СРЕД 2'!$U$77="","",'СРЕД 2'!$U$77)</f>
        <v>ЖП</v>
      </c>
      <c r="V76" s="358"/>
      <c r="W76" s="358"/>
      <c r="X76" s="795" t="str">
        <f>IF('СРЕД 2'!$X$77="","",'СРЕД 2'!$X$77)</f>
        <v/>
      </c>
      <c r="Y76" s="358"/>
      <c r="Z76" s="358"/>
      <c r="AA76" s="358"/>
      <c r="AB76" s="358"/>
      <c r="AC76" s="799" t="str">
        <f>IF('СРЕД 2'!$AC$77="","",'СРЕД 2'!$AC$77)</f>
        <v>NTKU</v>
      </c>
      <c r="AD76" s="799" t="str">
        <f>BL76&amp;"::"&amp;AE76</f>
        <v>да::ACTI</v>
      </c>
      <c r="AE76" s="799" t="str">
        <f>IF(X76="да","SUPPRESS","ACTI")</f>
        <v>ACTI</v>
      </c>
      <c r="AF76" s="358"/>
      <c r="AG76" s="358"/>
      <c r="AH76" s="358"/>
      <c r="AI76" s="358"/>
      <c r="AJ76" s="358"/>
      <c r="AK76" s="358"/>
      <c r="AL76" s="358"/>
      <c r="AM76" s="358"/>
      <c r="AN76" s="357" t="str">
        <f>IF('СРЕД 2'!$AN$77="","",'СРЕД 2'!$AN$77)</f>
        <v>7.1</v>
      </c>
      <c r="AO76" s="797" t="str">
        <f>IF('СРЕД 2'!$AO$77="","",'СРЕД 2'!$AO$77)</f>
        <v>МП ЗР "Севержилкомсервис"</v>
      </c>
      <c r="AP76" s="359"/>
      <c r="AQ76" s="797" t="str">
        <f>IF('СРЕД 2'!$AQ$77="","",'СРЕД 2'!$AQ$77)</f>
        <v>8300010685</v>
      </c>
      <c r="AR76" s="797" t="str">
        <f>IF('СРЕД 2'!$AR$77="","",'СРЕД 2'!$AR$77)</f>
        <v>298301001</v>
      </c>
      <c r="AS76" s="797" t="str">
        <f>IF('СРЕД 2'!$AS$77="","",'СРЕД 2'!$AS$77)</f>
        <v>ОСН, 22</v>
      </c>
      <c r="AT76" s="797" t="str">
        <f>IF('СРЕД 2'!$AT$77="","",'СРЕД 2'!$AT$77)</f>
        <v/>
      </c>
      <c r="AU76" s="797" t="str">
        <f>IF('СРЕД 2'!$AU$77="","",'СРЕД 2'!$AU$77)</f>
        <v/>
      </c>
      <c r="AV76" s="797" t="str">
        <f>IF('СРЕД 2'!$AV$77="","",'СРЕД 2'!$AV$77)</f>
        <v/>
      </c>
      <c r="AW76" s="797" t="str">
        <f>IF('СРЕД 2'!$AW$77="","",'СРЕД 2'!$AW$77)</f>
        <v>уголь</v>
      </c>
      <c r="AX76" s="797" t="str">
        <f>IF('СРЕД 2'!$AX$77="","",'СРЕД 2'!$AX$77)</f>
        <v/>
      </c>
      <c r="AY76" s="358"/>
      <c r="AZ76" s="792"/>
      <c r="BA76" s="792"/>
      <c r="BB76" s="792"/>
      <c r="BC76" s="797" t="str">
        <f>IF('СРЕД 2'!$BC$77="","",'СРЕД 2'!$BC$77)</f>
        <v/>
      </c>
      <c r="BD76" s="797" t="str">
        <f>IF('СРЕД 2'!$BD$77="","",'СРЕД 2'!$BD$77)</f>
        <v/>
      </c>
      <c r="BE76" s="797" t="str">
        <f>IF('СРЕД 2'!$BE$77="","",'СРЕД 2'!$BE$77)</f>
        <v/>
      </c>
      <c r="BF76" s="792"/>
      <c r="BG76" s="358"/>
      <c r="BH76" s="358"/>
      <c r="BI76" s="358"/>
      <c r="BJ76" s="358"/>
      <c r="BK76" s="358"/>
      <c r="BL76" s="795" t="str">
        <f>IF('СРЕД 2'!$BL$77="","",'СРЕД 2'!$BL$77)</f>
        <v>да</v>
      </c>
      <c r="BM76" s="751"/>
      <c r="BN76" s="358"/>
      <c r="BO76" s="358"/>
      <c r="BP76" s="332">
        <f>IF('СРЕД 2'!$BP$77="","",'СРЕД 2'!$BP$77)</f>
        <v>3627.99</v>
      </c>
      <c r="BQ76" s="332">
        <f>IF('СРЕД 2'!$BQ$77="","",'СРЕД 2'!$BQ$77)</f>
        <v>3688.46</v>
      </c>
      <c r="BR76" s="332">
        <f>IF('СРЕД 2'!$BR$77="","",'СРЕД 2'!$BR$77)</f>
        <v>41638.67</v>
      </c>
      <c r="BS76" s="332">
        <f>IF('СРЕД 2'!$BS$77="","",'СРЕД 2'!$BS$77)</f>
        <v>42332.65</v>
      </c>
      <c r="BT76" s="358"/>
      <c r="BU76" s="379" t="str">
        <f>IF('СРЕД 2'!$BU$77="","",'СРЕД 2'!$BU$77)</f>
        <v>т</v>
      </c>
      <c r="BV76" s="379" t="str">
        <f>IF('СРЕД 2'!$BV$77="","",'СРЕД 2'!$BV$77)</f>
        <v>т</v>
      </c>
      <c r="BW76" s="358"/>
      <c r="BX76" s="386" t="str">
        <f>IF('СРЕД 2'!$BX$77="","",'СРЕД 2'!$BX$77)</f>
        <v/>
      </c>
      <c r="BY76" s="386" t="str">
        <f>IF('СРЕД 2'!$BY$77="","",'СРЕД 2'!$BY$77)</f>
        <v/>
      </c>
      <c r="BZ76" s="347" t="str">
        <f>IF('СРЕД 2'!$BZ$77="","",'СРЕД 2'!$BZ$77)</f>
        <v/>
      </c>
      <c r="CA76" s="347" t="str">
        <f>IF('СРЕД 2'!$CA$77="","",'СРЕД 2'!$CA$77)</f>
        <v/>
      </c>
      <c r="CB76" s="358"/>
      <c r="CC76" s="358"/>
      <c r="CD76" s="358"/>
      <c r="CE76" s="379" t="str">
        <f>IF('СРЕД 2'!$CE$77="","",'СРЕД 2'!$CE$77)</f>
        <v/>
      </c>
      <c r="CF76" s="379" t="str">
        <f>IF('СРЕД 2'!$CF$77="","",'СРЕД 2'!$CF$77)</f>
        <v/>
      </c>
      <c r="CG76" s="358"/>
      <c r="CH76" s="358"/>
      <c r="CI76" s="358"/>
      <c r="CJ76" s="358"/>
      <c r="CK76" s="358"/>
      <c r="CL76" s="370" t="str">
        <f>IF('СРЕД 2'!$CL$77="","",'СРЕД 2'!$CL$77)</f>
        <v/>
      </c>
      <c r="CM76" s="370" t="str">
        <f>IF('СРЕД 2'!$CM$77="","",'СРЕД 2'!$CM$77)</f>
        <v/>
      </c>
      <c r="CN76" s="358"/>
      <c r="CO76" s="276" t="str">
        <f>IF(CE76="м2",IF($U76="ЖП",MAX_2_HSE_AREA,MAX_2_ODN_AREA),"")</f>
        <v/>
      </c>
      <c r="CP76" s="276" t="str">
        <f>IF(CF76="м2",IF($U76="ЖП",MAX_2_HSE_AREA,MAX_2_ODN_AREA),"")</f>
        <v/>
      </c>
      <c r="CQ76" s="373" t="str">
        <f>IF(AND(NOT(CE76="м2"),LEN(CE76)&gt;0),IF($U76="ЖП",MAX_2_HSE_CTZN,MAX_2_ODN_CTZN),"")</f>
        <v/>
      </c>
      <c r="CR76" s="373" t="str">
        <f>IF(AND(NOT(CF76="м2"),LEN(CF76)&gt;0),IF($U76="ЖП",MAX_2_HSE_CTZN,MAX_2_ODN_CTZN),"")</f>
        <v/>
      </c>
      <c r="CS76" s="364">
        <v>0.65</v>
      </c>
      <c r="CT76" s="364">
        <v>0.65</v>
      </c>
      <c r="CU76" s="358"/>
      <c r="CV76" s="358"/>
      <c r="CW76" s="144">
        <f>IF($AD76="да::ACTI",IF($U76="ЖП",CS76,0),0)</f>
        <v>0.65</v>
      </c>
      <c r="CX76" s="144">
        <f>IF($AD76="да::ACTI",IF($U76="ЖП",CT76,0),0)</f>
        <v>0.65</v>
      </c>
      <c r="CY76" s="144">
        <f>IF($AD76="да::ACTI",IF($U76="ЖП",0,CS76),0)</f>
        <v>0</v>
      </c>
      <c r="CZ76" s="144">
        <f>IF($AD76="да::ACTI",IF($U76="ЖП",0,CT76),0)</f>
        <v>0</v>
      </c>
      <c r="DA76" s="358"/>
      <c r="DB76" s="358"/>
      <c r="DC76" s="276">
        <f>CW76*IF(LEN($BP76)=0,0,$BP76)</f>
        <v>2358.1935</v>
      </c>
      <c r="DD76" s="276">
        <f>IF(LEN($BQ76)=0,0,DC76)</f>
        <v>2358.1935</v>
      </c>
      <c r="DE76" s="276">
        <f>CX76*IF(LEN($BQ76)=0,0,$BQ76)</f>
        <v>2397.499</v>
      </c>
      <c r="DF76" s="276">
        <f>CW76*IF(LEN($BQ76)=0,0,$BQ76)</f>
        <v>2397.499</v>
      </c>
      <c r="DG76" s="280"/>
      <c r="DH76" s="276">
        <f>CY76*IF(LEN($BP76)=0,0,$BP76)</f>
        <v>0</v>
      </c>
      <c r="DI76" s="276">
        <f>IF(LEN($BQ76)=0,0,DH76)</f>
        <v>0</v>
      </c>
      <c r="DJ76" s="276">
        <f>CZ76*IF(LEN($BQ76)=0,0,$BQ76)</f>
        <v>0</v>
      </c>
      <c r="DK76" s="276">
        <f>CY76*IF(LEN($BQ76)=0,0,$BQ76)</f>
        <v>0</v>
      </c>
      <c r="DL76" s="280"/>
      <c r="DM76" s="276">
        <f>SUM(DC76,DH76)</f>
        <v>2358.1935</v>
      </c>
      <c r="DN76" s="276">
        <f>SUM(DD76,DI76)</f>
        <v>2358.1935</v>
      </c>
      <c r="DO76" s="276">
        <f>SUM(DE76,DJ76)</f>
        <v>2397.499</v>
      </c>
      <c r="DP76" s="276">
        <f>SUM(DF76,DK76)</f>
        <v>2397.499</v>
      </c>
      <c r="DQ76" s="280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  <c r="EG76" s="366"/>
      <c r="EH76" s="366"/>
      <c r="EI76" s="366"/>
      <c r="EJ76" s="366"/>
      <c r="EK76" s="993"/>
      <c r="EL76" s="993"/>
      <c r="EM76" s="993"/>
      <c r="EN76" s="993"/>
      <c r="EO76" s="993"/>
      <c r="EP76" s="993"/>
      <c r="EQ76" s="993"/>
      <c r="ER76" s="993"/>
      <c r="ES76" s="993"/>
      <c r="ET76" s="993"/>
      <c r="EU76" s="993"/>
      <c r="EV76" s="993"/>
      <c r="EW76" s="993"/>
      <c r="EX76" s="993"/>
      <c r="EY76" s="993"/>
      <c r="EZ76" s="993"/>
      <c r="FA76" s="993"/>
      <c r="FB76" s="993"/>
      <c r="FC76" s="993"/>
      <c r="FD76" s="993"/>
      <c r="FE76" s="993"/>
      <c r="FF76" s="993"/>
      <c r="FG76" s="993"/>
      <c r="FH76" s="993"/>
      <c r="FI76" s="993"/>
      <c r="FJ76" s="993"/>
      <c r="FK76" s="993"/>
      <c r="FL76" s="993"/>
      <c r="FM76" s="993"/>
      <c r="FN76" s="993"/>
      <c r="FO76" s="993"/>
      <c r="FP76" s="993"/>
      <c r="FQ76" s="993"/>
      <c r="FR76" s="993"/>
      <c r="FS76" s="993"/>
      <c r="FT76" s="993"/>
      <c r="FU76" s="993"/>
      <c r="FV76" s="993"/>
      <c r="FW76" s="993"/>
      <c r="FX76" s="993"/>
      <c r="FY76" s="993"/>
      <c r="FZ76" s="993"/>
      <c r="GA76" s="993"/>
      <c r="GB76" s="993"/>
      <c r="GC76" s="993"/>
      <c r="GD76" s="993"/>
      <c r="GE76" s="993"/>
      <c r="GF76" s="993"/>
      <c r="GG76" s="993"/>
      <c r="GH76" s="993"/>
      <c r="GI76" s="993"/>
      <c r="GJ76" s="993"/>
      <c r="GK76" s="993"/>
      <c r="GL76" s="993"/>
      <c r="GM76" s="993"/>
      <c r="GN76" s="993"/>
      <c r="GO76" s="993"/>
      <c r="GP76" s="993"/>
      <c r="GQ76" s="993"/>
      <c r="GR76" s="993"/>
      <c r="GS76" s="993"/>
      <c r="GT76" s="993"/>
      <c r="GU76" s="993"/>
      <c r="GV76" s="993"/>
      <c r="GW76" s="993"/>
      <c r="GX76" s="993"/>
      <c r="GY76" s="993"/>
      <c r="GZ76" s="993"/>
      <c r="HA76" s="993"/>
      <c r="HB76" s="993"/>
      <c r="HC76" s="993"/>
      <c r="HD76" s="993"/>
      <c r="HE76" s="993"/>
      <c r="HF76" s="993"/>
      <c r="HG76" s="993"/>
      <c r="HH76" s="993"/>
      <c r="HI76" s="993"/>
      <c r="HJ76" s="993"/>
      <c r="HK76" s="993"/>
      <c r="HL76" s="993"/>
      <c r="HM76" s="993"/>
      <c r="HN76" s="993"/>
      <c r="HO76" s="993"/>
      <c r="HP76" s="993"/>
      <c r="HQ76" s="993"/>
      <c r="HR76" s="993"/>
      <c r="HS76" s="993"/>
      <c r="HT76" s="993"/>
      <c r="HU76" s="993"/>
      <c r="HV76" s="993"/>
      <c r="HW76" s="993"/>
      <c r="HX76" s="993"/>
      <c r="HY76" s="993"/>
      <c r="HZ76" s="993"/>
      <c r="IA76" s="993"/>
      <c r="IB76" s="993"/>
      <c r="IC76" s="993"/>
      <c r="ID76" s="993"/>
      <c r="IE76" s="993"/>
      <c r="IF76" s="993"/>
      <c r="IG76" s="993"/>
      <c r="IH76" s="993"/>
      <c r="II76" s="993"/>
      <c r="IJ76" s="993"/>
      <c r="IK76" s="993"/>
      <c r="IL76" s="993"/>
      <c r="IM76" s="993"/>
      <c r="IN76" s="993"/>
      <c r="IO76" s="993"/>
      <c r="IP76" s="993"/>
      <c r="IQ76" s="993"/>
      <c r="IR76" s="993"/>
      <c r="IS76" s="993"/>
      <c r="IT76" s="993"/>
      <c r="IU76" s="993"/>
      <c r="IV76" s="993"/>
      <c r="IW76" s="993"/>
      <c r="IX76" s="993"/>
      <c r="IY76" s="993"/>
      <c r="IZ76" s="993"/>
      <c r="JA76" s="993"/>
      <c r="JB76" s="993"/>
      <c r="JC76" s="993"/>
      <c r="JD76" s="993"/>
      <c r="JE76" s="993"/>
      <c r="JF76" s="993"/>
      <c r="JG76" s="993"/>
      <c r="JH76" s="993"/>
      <c r="JI76" s="993"/>
      <c r="JJ76" s="993"/>
      <c r="JK76" s="993"/>
      <c r="JL76" s="993"/>
      <c r="JM76" s="993"/>
      <c r="JN76" s="993"/>
      <c r="JO76" s="993"/>
      <c r="JP76" s="993"/>
      <c r="JQ76" s="993"/>
      <c r="JR76" s="993"/>
      <c r="JS76" s="993"/>
      <c r="JT76" s="993"/>
      <c r="JU76" s="993"/>
      <c r="JV76" s="993"/>
      <c r="JW76" s="993"/>
      <c r="JX76" s="993"/>
      <c r="JY76" s="993"/>
      <c r="JZ76" s="993"/>
      <c r="KA76" s="993"/>
      <c r="KB76" s="993"/>
      <c r="KC76" s="993"/>
      <c r="KD76" s="993"/>
      <c r="KE76" s="993"/>
      <c r="KF76" s="993"/>
      <c r="KG76" s="993"/>
      <c r="KH76" s="993"/>
      <c r="KI76" s="993"/>
      <c r="KJ76" s="993"/>
      <c r="KK76" s="993"/>
      <c r="KL76" s="993"/>
      <c r="KM76" s="993"/>
      <c r="KN76" s="993"/>
      <c r="KO76" s="993"/>
      <c r="KP76" s="993"/>
      <c r="KQ76" s="993"/>
      <c r="KR76" s="993"/>
      <c r="KS76" s="993"/>
      <c r="KT76" s="993"/>
      <c r="KU76" s="993"/>
      <c r="KV76" s="993"/>
      <c r="KW76" s="420">
        <f>'СРЕД 2'!$DM$77*1000</f>
        <v>395813.709</v>
      </c>
      <c r="KX76" s="420">
        <f>'СРЕД 2'!$DO$77*1000</f>
        <v>146063.016</v>
      </c>
      <c r="KY76" s="239" t="str">
        <f>IF(AND(LEN(DM76)&gt;0,LEN(KW76)&gt;0,KW76&lt;DM76),"ALARM","OK")</f>
        <v>OK</v>
      </c>
      <c r="KZ76" s="239" t="str">
        <f>IF(AND(LEN(DO76)&gt;0,LEN(KX76)&gt;0,KX76&lt;DO76),"ALARM","OK")</f>
        <v>OK</v>
      </c>
      <c r="LA76" s="993"/>
      <c r="LB76" s="993"/>
      <c r="LC76" s="993"/>
      <c r="LD76" s="993"/>
      <c r="LE76" s="993"/>
      <c r="LF76" s="379">
        <f>IF('СРЕД 2'!$LF$77="","",'СРЕД 2'!$LF$77)</f>
        <v>1.0526</v>
      </c>
      <c r="LG76" s="993"/>
      <c r="LH76" s="993"/>
      <c r="LI76" s="993"/>
      <c r="LJ76" s="993"/>
      <c r="LK76" s="993"/>
      <c r="LL76" s="993"/>
      <c r="LM76" s="993"/>
    </row>
    <row customHeight="1" ht="12" hidden="1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1639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LF77" s="313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LF79" s="315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>
      <c r="C81" s="161"/>
      <c r="D81" s="671" t="s">
        <v>189</v>
      </c>
      <c r="E81" s="689" t="s">
        <v>189</v>
      </c>
      <c r="F81" s="536"/>
      <c r="G81" s="536"/>
      <c r="H81" s="536"/>
      <c r="I81" s="536"/>
      <c r="J81" s="536"/>
      <c r="K81" s="536"/>
      <c r="L81" s="261"/>
      <c r="M81" s="261" t="s">
        <v>1156</v>
      </c>
      <c r="N81" s="709" t="s">
        <v>1605</v>
      </c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710"/>
      <c r="AI81" s="710"/>
      <c r="AJ81" s="710"/>
      <c r="AK81" s="710"/>
      <c r="AL81" s="710"/>
      <c r="AM81" s="710"/>
      <c r="AN81" s="710"/>
      <c r="AO81" s="710"/>
      <c r="AP81" s="710"/>
      <c r="AQ81" s="710"/>
      <c r="AR81" s="710"/>
      <c r="AS81" s="710"/>
      <c r="AT81" s="710"/>
      <c r="AU81" s="710"/>
      <c r="AV81" s="710"/>
      <c r="AW81" s="710"/>
      <c r="AX81" s="710"/>
      <c r="AY81" s="710"/>
      <c r="AZ81" s="710"/>
      <c r="BA81" s="710"/>
      <c r="BB81" s="710"/>
      <c r="BC81" s="710"/>
      <c r="BD81" s="710"/>
      <c r="BE81" s="710"/>
      <c r="BF81" s="710"/>
      <c r="BG81" s="710"/>
      <c r="BH81" s="710"/>
      <c r="BI81" s="710"/>
      <c r="BJ81" s="710"/>
      <c r="BK81" s="710"/>
      <c r="BL81" s="710"/>
      <c r="BM81" s="710"/>
      <c r="BN81" s="710"/>
      <c r="BO81" s="710"/>
      <c r="BP81" s="314" t="str">
        <f>IF(CS81=0,"",DM81/CS81*1000)</f>
        <v/>
      </c>
      <c r="BQ81" s="314" t="str">
        <f>IF(CT81=0,"",DO81/CT81*1000)</f>
        <v/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3"/>
      <c r="CT81" s="263"/>
      <c r="CU81" s="265"/>
      <c r="CV81" s="265"/>
      <c r="CW81" s="266"/>
      <c r="CX81" s="266"/>
      <c r="CY81" s="266"/>
      <c r="CZ81" s="266"/>
      <c r="DA81" s="265"/>
      <c r="DB81" s="265"/>
      <c r="DC81" s="264">
        <f>SUM(DC82:DC84)</f>
        <v>137.514133380752</v>
      </c>
      <c r="DD81" s="264">
        <f>SUM(DD82:DD84)</f>
        <v>137.514133380752</v>
      </c>
      <c r="DE81" s="264">
        <f>SUM(DE82:DE84)</f>
        <v>139.805133381542</v>
      </c>
      <c r="DF81" s="264">
        <f>SUM(DF82:DF84)</f>
        <v>139.805133381542</v>
      </c>
      <c r="DG81" s="266"/>
      <c r="DH81" s="264">
        <f>SUM(DH82:DH84)</f>
        <v>0</v>
      </c>
      <c r="DI81" s="264">
        <f>SUM(DI82:DI84)</f>
        <v>0</v>
      </c>
      <c r="DJ81" s="264">
        <f>SUM(DJ82:DJ84)</f>
        <v>0</v>
      </c>
      <c r="DK81" s="264">
        <f>SUM(DK82:DK84)</f>
        <v>0</v>
      </c>
      <c r="DL81" s="266"/>
      <c r="DM81" s="264">
        <f>SUM(DC81,DH81)</f>
        <v>137.514133380752</v>
      </c>
      <c r="DN81" s="264">
        <f>SUM(DD81,DI81)</f>
        <v>137.514133380752</v>
      </c>
      <c r="DO81" s="264">
        <f>SUM(DE81,DJ81)</f>
        <v>139.805133381542</v>
      </c>
      <c r="DP81" s="264">
        <f>SUM(DF81,DK81)</f>
        <v>139.805133381542</v>
      </c>
      <c r="DQ81" s="266"/>
      <c r="DR81" s="267"/>
      <c r="DS81" s="267"/>
      <c r="DT81" s="267"/>
      <c r="DU81" s="268">
        <f>'СУБС ПИ'!$S$39</f>
        <v>0</v>
      </c>
      <c r="DV81" s="268">
        <f>'СУБС ПИ'!$U$39</f>
        <v>0</v>
      </c>
      <c r="DW81" s="267"/>
      <c r="DX81" s="267"/>
      <c r="DY81" s="267"/>
      <c r="DZ81" s="264">
        <f>IF(DD81=0,0,DF81/DD81*100)</f>
        <v>101.666010572489</v>
      </c>
      <c r="EA81" s="264">
        <f>IF(DI81=0,0,DK81/DI81*100)</f>
        <v>0</v>
      </c>
      <c r="EB81" s="264">
        <f>IF(DN81=0,0,DP81/DN81*100)</f>
        <v>101.666010572489</v>
      </c>
      <c r="EC81" s="266"/>
      <c r="ED81" s="266"/>
      <c r="EE81" s="266"/>
      <c r="EF81" s="266"/>
      <c r="EG81" s="266"/>
      <c r="EH81" s="266"/>
      <c r="EI81" s="177"/>
      <c r="EJ81" s="269"/>
      <c r="LF81" s="401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24">
      <c r="A83" s="614" t="s">
        <v>1153</v>
      </c>
      <c r="B83" s="614" t="s">
        <v>1372</v>
      </c>
      <c r="C83" s="417" t="s">
        <v>1281</v>
      </c>
      <c r="D83" s="418"/>
      <c r="E83" s="418"/>
      <c r="F83" s="244"/>
      <c r="G83" s="604"/>
      <c r="H83" s="604"/>
      <c r="I83" s="793">
        <f>ROW('СРЕД 2'!A89)</f>
        <v>89</v>
      </c>
      <c r="J83" s="244"/>
      <c r="K83" s="804"/>
      <c r="L83" s="804"/>
      <c r="M83" s="357" t="str">
        <f>IF('СРЕД 2'!$M$89="","",'СРЕД 2'!$M$89)</f>
        <v>5</v>
      </c>
      <c r="N83" s="797" t="str">
        <f>IF('СРЕД 2'!$N$89="","",'СРЕД 2'!$N$89)</f>
        <v>Обращение с твёрдыми коммунальными отходами</v>
      </c>
      <c r="O83" s="358"/>
      <c r="P83" s="358"/>
      <c r="Q83" s="797" t="str">
        <f>IF('СРЕД 2'!$Q$89="","",'СРЕД 2'!$Q$89)</f>
        <v>Население, проживающее в сельских населённых пунктах</v>
      </c>
      <c r="R83" s="358"/>
      <c r="S83" s="358"/>
      <c r="T83" s="795" t="str">
        <f>IF('СРЕД 2'!$T$89="","",'СРЕД 2'!$T$89)</f>
        <v>ЧД</v>
      </c>
      <c r="U83" s="795" t="str">
        <f>IF('СРЕД 2'!$U$89="","",'СРЕД 2'!$U$89)</f>
        <v>ЖП</v>
      </c>
      <c r="V83" s="358"/>
      <c r="W83" s="358"/>
      <c r="X83" s="795" t="str">
        <f>IF('СРЕД 2'!$X$89="","",'СРЕД 2'!$X$89)</f>
        <v/>
      </c>
      <c r="Y83" s="358"/>
      <c r="Z83" s="358"/>
      <c r="AA83" s="358"/>
      <c r="AB83" s="358"/>
      <c r="AC83" s="799" t="str">
        <f>IF('СРЕД 2'!$AC$89="","",'СРЕД 2'!$AC$89)</f>
        <v>NTKU</v>
      </c>
      <c r="AD83" s="799" t="str">
        <f>BL83&amp;"::"&amp;AE83</f>
        <v>да::ACTI</v>
      </c>
      <c r="AE83" s="799" t="str">
        <f>IF(X83="да","SUPPRESS","ACTI")</f>
        <v>ACTI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IF('СРЕД 2'!$AN$89="","",'СРЕД 2'!$AN$89)</f>
        <v>8.1</v>
      </c>
      <c r="AO83" s="797" t="str">
        <f>IF('СРЕД 2'!$AO$89="","",'СРЕД 2'!$AO$89)</f>
        <v>МП ЗР "Севержилкомсервис"</v>
      </c>
      <c r="AP83" s="359"/>
      <c r="AQ83" s="797" t="str">
        <f>IF('СРЕД 2'!$AQ$89="","",'СРЕД 2'!$AQ$89)</f>
        <v>8300010685</v>
      </c>
      <c r="AR83" s="797" t="str">
        <f>IF('СРЕД 2'!$AR$89="","",'СРЕД 2'!$AR$89)</f>
        <v>298301001</v>
      </c>
      <c r="AS83" s="797" t="str">
        <f>IF('СРЕД 2'!$AS$89="","",'СРЕД 2'!$AS$89)</f>
        <v>да</v>
      </c>
      <c r="AT83" s="797" t="str">
        <f>IF('СРЕД 2'!$AT$89="","",'СРЕД 2'!$AT$89)</f>
        <v/>
      </c>
      <c r="AU83" s="797" t="str">
        <f>IF('СРЕД 2'!$AU$89="","",'СРЕД 2'!$AU$89)</f>
        <v>Региональный оператор</v>
      </c>
      <c r="AV83" s="797" t="str">
        <f>IF('СРЕД 2'!$AV$89="","",'СРЕД 2'!$AV$89)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3" s="797" t="str">
        <f>IF('СРЕД 2'!$AW$89="","",'СРЕД 2'!$AW$89)</f>
        <v/>
      </c>
      <c r="AX83" s="797" t="str">
        <f>IF('СРЕД 2'!$AX$89="","",'СРЕД 2'!$AX$89)</f>
        <v/>
      </c>
      <c r="AY83" s="358"/>
      <c r="AZ83" s="792"/>
      <c r="BA83" s="792"/>
      <c r="BB83" s="792"/>
      <c r="BC83" s="797" t="str">
        <f>IF('СРЕД 2'!$BC$89="","",'СРЕД 2'!$BC$89)</f>
        <v/>
      </c>
      <c r="BD83" s="797" t="str">
        <f>IF('СРЕД 2'!$BD$89="","",'СРЕД 2'!$BD$89)</f>
        <v/>
      </c>
      <c r="BE83" s="797" t="str">
        <f>IF('СРЕД 2'!$BE$89="","",'СРЕД 2'!$BE$89)</f>
        <v/>
      </c>
      <c r="BF83" s="792"/>
      <c r="BG83" s="358"/>
      <c r="BH83" s="358"/>
      <c r="BI83" s="358"/>
      <c r="BJ83" s="358"/>
      <c r="BK83" s="358"/>
      <c r="BL83" s="795" t="str">
        <f>IF('СРЕД 2'!$BL$89="","",'СРЕД 2'!$BL$89)</f>
        <v>да</v>
      </c>
      <c r="BM83" s="751"/>
      <c r="BN83" s="358"/>
      <c r="BO83" s="358"/>
      <c r="BP83" s="332">
        <f>IF('СРЕД 2'!$BP$89="","",'СРЕД 2'!$BP$89)</f>
        <v>711.28</v>
      </c>
      <c r="BQ83" s="332">
        <f>IF('СРЕД 2'!$BQ$89="","",'СРЕД 2'!$BQ$89)</f>
        <v>723.13</v>
      </c>
      <c r="BR83" s="332">
        <f>IF('СРЕД 2'!$BR$89="","",'СРЕД 2'!$BR$89)</f>
        <v>15441.36</v>
      </c>
      <c r="BS83" s="332">
        <f>IF('СРЕД 2'!$BS$89="","",'СРЕД 2'!$BS$89)</f>
        <v>15698.72</v>
      </c>
      <c r="BT83" s="358"/>
      <c r="BU83" s="379" t="str">
        <f>IF('СРЕД 2'!$BU$89="","",'СРЕД 2'!$BU$89)</f>
        <v>м3</v>
      </c>
      <c r="BV83" s="379" t="str">
        <f>IF('СРЕД 2'!$BV$89="","",'СРЕД 2'!$BV$89)</f>
        <v>м3</v>
      </c>
      <c r="BW83" s="358"/>
      <c r="BX83" s="386" t="str">
        <f>IF('СРЕД 2'!$BX$89="","",'СРЕД 2'!$BX$89)</f>
        <v>при отсутствии</v>
      </c>
      <c r="BY83" s="386" t="str">
        <f>IF('СРЕД 2'!$BY$89="","",'СРЕД 2'!$BY$89)</f>
        <v>при отсутствии</v>
      </c>
      <c r="BZ83" s="347">
        <f>IF('СРЕД 2'!$BZ$89="","",'СРЕД 2'!$BZ$89)</f>
        <v>12</v>
      </c>
      <c r="CA83" s="347">
        <f>IF('СРЕД 2'!$CA$89="","",'СРЕД 2'!$CA$89)</f>
        <v>12</v>
      </c>
      <c r="CB83" s="358"/>
      <c r="CC83" s="358"/>
      <c r="CD83" s="358"/>
      <c r="CE83" s="379" t="str">
        <f>IF('СРЕД 2'!$CE$89="","",'СРЕД 2'!$CE$89)</f>
        <v>чел</v>
      </c>
      <c r="CF83" s="379" t="str">
        <f>IF('СРЕД 2'!$CF$89="","",'СРЕД 2'!$CF$89)</f>
        <v>чел</v>
      </c>
      <c r="CG83" s="358"/>
      <c r="CH83" s="358"/>
      <c r="CI83" s="358"/>
      <c r="CJ83" s="358"/>
      <c r="CK83" s="358"/>
      <c r="CL83" s="370">
        <f>IF('СРЕД 2'!$CL$89="","",'СРЕД 2'!$CL$89)</f>
        <v>0.0966666667</v>
      </c>
      <c r="CM83" s="370">
        <f>IF('СРЕД 2'!$CM$89="","",'СРЕД 2'!$CM$89)</f>
        <v>0.0966666667</v>
      </c>
      <c r="CN83" s="358"/>
      <c r="CO83" s="276" t="str">
        <f>IF(CE83="м2",IF($U83="ЖП",MAX_2_HSE_AREA,MAX_2_ODN_AREA),"")</f>
        <v/>
      </c>
      <c r="CP83" s="276" t="str">
        <f>IF(CF83="м2",IF($U83="ЖП",MAX_2_HSE_AREA,MAX_2_ODN_AREA),"")</f>
        <v/>
      </c>
      <c r="CQ83" s="373">
        <f>IF(AND(NOT(CE83="м2"),LEN(CE83)&gt;0),IF($U83="ЖП",MAX_2_HSE_CTZN,MAX_2_ODN_CTZN),"")</f>
        <v>2</v>
      </c>
      <c r="CR83" s="373">
        <f>IF(AND(NOT(CF83="м2"),LEN(CF83)&gt;0),IF($U83="ЖП",MAX_2_HSE_CTZN,MAX_2_ODN_CTZN),"")</f>
        <v>2</v>
      </c>
      <c r="CS83" s="280"/>
      <c r="CT83" s="280"/>
      <c r="CU83" s="358"/>
      <c r="CV83" s="358"/>
      <c r="CW83" s="144" cm="1" t="str">
        <f t="array" ref="CW83:CW83">IF($AD83="да::ACTI",IF($U83="ЖП",IF(LEN(CL83)=0,0,CL83)*IF($CE83="м2",IF(LEN(CO83)=0,0,CO83),IF(LEN(CQ83)=0,0,CQ83)),0),0)</f>
        <v>0.1933333334</v>
      </c>
      <c r="CX83" s="144" cm="1" t="str">
        <f t="array" ref="CX83:CX83">IF($AD83="да::ACTI",IF($U83="ЖП",IF(LEN(CM83)=0,0,CM83)*IF($CF83="м2",IF(LEN(CP83)=0,0,CP83),IF(LEN(CR83)=0,0,CR83)),0),0)</f>
        <v>0.1933333334</v>
      </c>
      <c r="CY83" s="144">
        <f>IF($AD83="да::ACTI",IF($U83="ЖП",0,IF(LEN(CL83)=0,0,CL83)*IF($CE83="м2",IF(LEN(CO83)=0,0,CO83),IF(LEN(CQ83)=0,0,CQ83))),0)</f>
        <v>0</v>
      </c>
      <c r="CZ83" s="144">
        <f>IF($AD83="да::ACTI",IF($U83="ЖП",0,IF(LEN(CM83)=0,0,CM83)*IF($CF83="м2",IF(LEN(CP83)=0,0,CP83),IF(LEN(CR83)=0,0,CR83))),0)</f>
        <v>0</v>
      </c>
      <c r="DA83" s="358"/>
      <c r="DB83" s="358"/>
      <c r="DC83" s="276">
        <f>CW83*IF(LEN($BP83)=0,0,$BP83)</f>
        <v>137.514133380752</v>
      </c>
      <c r="DD83" s="276">
        <f>IF(OR($CA83=0,LEN($CA83)=0,$BZ83=0,LEN($BZ83)=0),DC83,DC83*$BZ83/$CA83)</f>
        <v>137.514133380752</v>
      </c>
      <c r="DE83" s="276">
        <f>CX83*IF(LEN($BQ83)=0,0,$BQ83)</f>
        <v>139.805133381542</v>
      </c>
      <c r="DF83" s="276">
        <f>CW83*IF(LEN($BQ83)=0,0,$BQ83)*IF(OR(LEN($CL83)=0,$CL83=0),0,IF($CE83=$CF83,$CM83/$CL83,1))*IF($LC83=$LD83,1,IF($LC83="да",$LF83,IF($LD83="да",IF($LF83=0,0,1/$LF83),1)))</f>
        <v>139.805133381542</v>
      </c>
      <c r="DG83" s="280"/>
      <c r="DH83" s="276">
        <f>CY83*IF(LEN($BP83)=0,0,$BP83)</f>
        <v>0</v>
      </c>
      <c r="DI83" s="276">
        <f>IF(OR($CA83=0,LEN($CA83)=0,$BZ83=0,LEN($BZ83)=0),DH83,DH83*$BZ83/$CA83)</f>
        <v>0</v>
      </c>
      <c r="DJ83" s="276">
        <f>CZ83*IF(LEN($BQ83)=0,0,$BQ83)</f>
        <v>0</v>
      </c>
      <c r="DK83" s="276">
        <f>CY83*IF(LEN($BQ83)=0,0,$BQ83)*IF(OR(LEN($CL83)=0,$CL83=0),0,IF($CE83=$CF83,$CM83/$CL83,1))*IF($LC83=$LD83,1,IF($LC83="да",$LF83,IF($LD83="да",IF($LF83=0,0,1/$LF83),1)))</f>
        <v>0</v>
      </c>
      <c r="DL83" s="280"/>
      <c r="DM83" s="276">
        <f>SUM(DC83,DH83)</f>
        <v>137.514133380752</v>
      </c>
      <c r="DN83" s="276">
        <f>SUM(DD83,DI83)</f>
        <v>137.514133380752</v>
      </c>
      <c r="DO83" s="276">
        <f>SUM(DE83,DJ83)</f>
        <v>139.805133381542</v>
      </c>
      <c r="DP83" s="276">
        <f>SUM(DF83,DK83)</f>
        <v>139.805133381542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993"/>
      <c r="EL83" s="993"/>
      <c r="EM83" s="993"/>
      <c r="EN83" s="993"/>
      <c r="EO83" s="993"/>
      <c r="EP83" s="993"/>
      <c r="EQ83" s="993"/>
      <c r="ER83" s="993"/>
      <c r="ES83" s="993"/>
      <c r="ET83" s="993"/>
      <c r="EU83" s="993"/>
      <c r="EV83" s="993"/>
      <c r="EW83" s="993"/>
      <c r="EX83" s="993"/>
      <c r="EY83" s="993"/>
      <c r="EZ83" s="993"/>
      <c r="FA83" s="993"/>
      <c r="FB83" s="993"/>
      <c r="FC83" s="993"/>
      <c r="FD83" s="993"/>
      <c r="FE83" s="993"/>
      <c r="FF83" s="993"/>
      <c r="FG83" s="993"/>
      <c r="FH83" s="993"/>
      <c r="FI83" s="993"/>
      <c r="FJ83" s="993"/>
      <c r="FK83" s="993"/>
      <c r="FL83" s="993"/>
      <c r="FM83" s="993"/>
      <c r="FN83" s="993"/>
      <c r="FO83" s="993"/>
      <c r="FP83" s="993"/>
      <c r="FQ83" s="993"/>
      <c r="FR83" s="993"/>
      <c r="FS83" s="993"/>
      <c r="FT83" s="993"/>
      <c r="FU83" s="993"/>
      <c r="FV83" s="993"/>
      <c r="FW83" s="993"/>
      <c r="FX83" s="993"/>
      <c r="FY83" s="993"/>
      <c r="FZ83" s="993"/>
      <c r="GA83" s="993"/>
      <c r="GB83" s="993"/>
      <c r="GC83" s="993"/>
      <c r="GD83" s="993"/>
      <c r="GE83" s="993"/>
      <c r="GF83" s="993"/>
      <c r="GG83" s="993"/>
      <c r="GH83" s="993"/>
      <c r="GI83" s="993"/>
      <c r="GJ83" s="993"/>
      <c r="GK83" s="993"/>
      <c r="GL83" s="993"/>
      <c r="GM83" s="993"/>
      <c r="GN83" s="993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93"/>
      <c r="HA83" s="993"/>
      <c r="HB83" s="993"/>
      <c r="HC83" s="993"/>
      <c r="HD83" s="993"/>
      <c r="HE83" s="993"/>
      <c r="HF83" s="993"/>
      <c r="HG83" s="993"/>
      <c r="HH83" s="993"/>
      <c r="HI83" s="993"/>
      <c r="HJ83" s="993"/>
      <c r="HK83" s="993"/>
      <c r="HL83" s="993"/>
      <c r="HM83" s="993"/>
      <c r="HN83" s="993"/>
      <c r="HO83" s="993"/>
      <c r="HP83" s="993"/>
      <c r="HQ83" s="993"/>
      <c r="HR83" s="993"/>
      <c r="HS83" s="993"/>
      <c r="HT83" s="993"/>
      <c r="HU83" s="993"/>
      <c r="HV83" s="993"/>
      <c r="HW83" s="993"/>
      <c r="HX83" s="993"/>
      <c r="HY83" s="993"/>
      <c r="HZ83" s="993"/>
      <c r="IA83" s="993"/>
      <c r="IB83" s="993"/>
      <c r="IC83" s="993"/>
      <c r="ID83" s="993"/>
      <c r="IE83" s="993"/>
      <c r="IF83" s="993"/>
      <c r="IG83" s="993"/>
      <c r="IH83" s="993"/>
      <c r="II83" s="993"/>
      <c r="IJ83" s="993"/>
      <c r="IK83" s="993"/>
      <c r="IL83" s="993"/>
      <c r="IM83" s="993"/>
      <c r="IN83" s="993"/>
      <c r="IO83" s="993"/>
      <c r="IP83" s="993"/>
      <c r="IQ83" s="993"/>
      <c r="IR83" s="993"/>
      <c r="IS83" s="993"/>
      <c r="IT83" s="993"/>
      <c r="IU83" s="993"/>
      <c r="IV83" s="993"/>
      <c r="IW83" s="993"/>
      <c r="IX83" s="993"/>
      <c r="IY83" s="993"/>
      <c r="IZ83" s="993"/>
      <c r="JA83" s="993"/>
      <c r="JB83" s="993"/>
      <c r="JC83" s="993"/>
      <c r="JD83" s="993"/>
      <c r="JE83" s="993"/>
      <c r="JF83" s="993"/>
      <c r="JG83" s="993"/>
      <c r="JH83" s="993"/>
      <c r="JI83" s="993"/>
      <c r="JJ83" s="993"/>
      <c r="JK83" s="993"/>
      <c r="JL83" s="993"/>
      <c r="JM83" s="993"/>
      <c r="JN83" s="993"/>
      <c r="JO83" s="993"/>
      <c r="JP83" s="993"/>
      <c r="JQ83" s="993"/>
      <c r="JR83" s="993"/>
      <c r="JS83" s="993"/>
      <c r="JT83" s="993"/>
      <c r="JU83" s="993"/>
      <c r="JV83" s="993"/>
      <c r="JW83" s="993"/>
      <c r="JX83" s="993"/>
      <c r="JY83" s="993"/>
      <c r="JZ83" s="993"/>
      <c r="KA83" s="993"/>
      <c r="KB83" s="993"/>
      <c r="KC83" s="993"/>
      <c r="KD83" s="993"/>
      <c r="KE83" s="993"/>
      <c r="KF83" s="993"/>
      <c r="KG83" s="993"/>
      <c r="KH83" s="993"/>
      <c r="KI83" s="993"/>
      <c r="KJ83" s="993"/>
      <c r="KK83" s="993"/>
      <c r="KL83" s="993"/>
      <c r="KM83" s="993"/>
      <c r="KN83" s="993"/>
      <c r="KO83" s="993"/>
      <c r="KP83" s="993"/>
      <c r="KQ83" s="993"/>
      <c r="KR83" s="993"/>
      <c r="KS83" s="993"/>
      <c r="KT83" s="993"/>
      <c r="KU83" s="993"/>
      <c r="KV83" s="993"/>
      <c r="KW83" s="420">
        <f>'СРЕД 2'!$DM$89*1000</f>
        <v>41047.9688141545</v>
      </c>
      <c r="KX83" s="420">
        <f>'СРЕД 2'!$DO$89*1000</f>
        <v>41312.4169142457</v>
      </c>
      <c r="KY83" s="239" t="str">
        <f>IF(AND(LEN(DM83)&gt;0,LEN(KW83)&gt;0,KW83&lt;DM83),"ALARM","OK")</f>
        <v>OK</v>
      </c>
      <c r="KZ83" s="239" t="str">
        <f>IF(AND(LEN(DO83)&gt;0,LEN(KX83)&gt;0,KX83&lt;DO83),"ALARM","OK")</f>
        <v>OK</v>
      </c>
      <c r="LA83" s="993"/>
      <c r="LB83" s="993"/>
      <c r="LC83" s="993"/>
      <c r="LD83" s="993"/>
      <c r="LE83" s="993"/>
      <c r="LF83" s="379">
        <f>IF('СРЕД 2'!$LF$89="","",'СРЕД 2'!$LF$89)</f>
        <v>1</v>
      </c>
      <c r="LG83" s="993"/>
      <c r="LH83" s="993"/>
      <c r="LI83" s="993"/>
      <c r="LJ83" s="993"/>
      <c r="LK83" s="993"/>
      <c r="LL83" s="993"/>
      <c r="LM83" s="993"/>
    </row>
    <row customHeight="1" ht="12" hidden="1">
      <c r="C84" s="161"/>
      <c r="D84" s="704"/>
      <c r="E84" s="690"/>
      <c r="F84" s="536"/>
      <c r="G84" s="536"/>
      <c r="H84" s="536"/>
      <c r="I84" s="536"/>
      <c r="J84" s="536"/>
      <c r="K84" s="184"/>
      <c r="L84" s="184"/>
      <c r="M84" s="184"/>
      <c r="N84" s="189" t="s">
        <v>1640</v>
      </c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4"/>
      <c r="AD84" s="184"/>
      <c r="AE84" s="184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LF84" s="313"/>
    </row>
    <row customHeight="1" ht="11.25" hidden="1">
      <c r="C85" s="161"/>
      <c r="E85" s="158"/>
      <c r="F85" s="545"/>
      <c r="G85" s="545"/>
      <c r="H85" s="545"/>
      <c r="I85" s="545"/>
      <c r="J85" s="545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LF85" s="313"/>
    </row>
    <row customHeight="1" ht="12">
      <c r="C86" s="161"/>
      <c r="F86" s="545"/>
      <c r="G86" s="545"/>
      <c r="H86" s="545"/>
      <c r="I86" s="545"/>
      <c r="J86" s="545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255"/>
      <c r="BQ86" s="255"/>
      <c r="BR86" s="255"/>
      <c r="BS86" s="255"/>
      <c r="BT86" s="255"/>
      <c r="BU86" s="255"/>
      <c r="BV86" s="255"/>
      <c r="BW86" s="255"/>
      <c r="BX86" s="193"/>
      <c r="BY86" s="193"/>
      <c r="BZ86" s="277"/>
      <c r="CA86" s="277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5"/>
      <c r="EF86" s="255"/>
      <c r="EG86" s="255"/>
      <c r="EH86" s="255"/>
      <c r="EI86" s="194"/>
      <c r="EJ86" s="278"/>
      <c r="LF86" s="3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9"/>
      <c r="EI87" s="182"/>
      <c r="EJ87" s="295"/>
      <c r="LF87" s="313"/>
    </row>
    <row customHeight="1" ht="12">
      <c r="C88" s="161"/>
      <c r="F88" s="545"/>
      <c r="G88" s="545"/>
      <c r="H88" s="545"/>
      <c r="I88" s="545"/>
      <c r="J88" s="545"/>
      <c r="K88" s="261"/>
      <c r="L88" s="261"/>
      <c r="M88" s="261" t="s">
        <v>1157</v>
      </c>
      <c r="N88" s="790" t="s">
        <v>1607</v>
      </c>
      <c r="O88" s="791"/>
      <c r="P88" s="791"/>
      <c r="Q88" s="791"/>
      <c r="R88" s="791"/>
      <c r="S88" s="791"/>
      <c r="T88" s="791"/>
      <c r="U88" s="791"/>
      <c r="V88" s="791"/>
      <c r="W88" s="791"/>
      <c r="X88" s="791"/>
      <c r="Y88" s="791"/>
      <c r="Z88" s="791"/>
      <c r="AA88" s="791"/>
      <c r="AB88" s="791"/>
      <c r="AC88" s="791"/>
      <c r="AD88" s="791"/>
      <c r="AE88" s="791"/>
      <c r="AF88" s="791"/>
      <c r="AG88" s="791"/>
      <c r="AH88" s="791"/>
      <c r="AI88" s="791"/>
      <c r="AJ88" s="791"/>
      <c r="AK88" s="791"/>
      <c r="AL88" s="791"/>
      <c r="AM88" s="791"/>
      <c r="AN88" s="791"/>
      <c r="AO88" s="791"/>
      <c r="AP88" s="791"/>
      <c r="AQ88" s="791"/>
      <c r="AR88" s="791"/>
      <c r="AS88" s="791"/>
      <c r="AT88" s="791"/>
      <c r="AU88" s="791"/>
      <c r="AV88" s="791"/>
      <c r="AW88" s="791"/>
      <c r="AX88" s="791"/>
      <c r="AY88" s="791"/>
      <c r="AZ88" s="791"/>
      <c r="BA88" s="791"/>
      <c r="BB88" s="791"/>
      <c r="BC88" s="791"/>
      <c r="BD88" s="791"/>
      <c r="BE88" s="791"/>
      <c r="BF88" s="791"/>
      <c r="BG88" s="791"/>
      <c r="BH88" s="791"/>
      <c r="BI88" s="791"/>
      <c r="BJ88" s="791"/>
      <c r="BK88" s="791"/>
      <c r="BL88" s="791"/>
      <c r="BM88" s="791"/>
      <c r="BN88" s="791"/>
      <c r="BO88" s="791"/>
      <c r="BP88" s="265"/>
      <c r="BQ88" s="265"/>
      <c r="BR88" s="265"/>
      <c r="BS88" s="265"/>
      <c r="BT88" s="265"/>
      <c r="BU88" s="265"/>
      <c r="BV88" s="265"/>
      <c r="BW88" s="265"/>
      <c r="BX88" s="197"/>
      <c r="BY88" s="197"/>
      <c r="BZ88" s="263"/>
      <c r="CA88" s="263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4">
        <f>SUM(DC15,DC21,DC27,DC43,DC49,DC62,DC74)</f>
        <v>3759.1335</v>
      </c>
      <c r="DD88" s="264">
        <f>SUM(DD15,DD21,DD27,DD43,DD49,DD62,DD74)</f>
        <v>3759.1335</v>
      </c>
      <c r="DE88" s="264">
        <f>SUM(DE15,DE21,DE27,DE43,DE49,DE62,DE74)</f>
        <v>3821.659</v>
      </c>
      <c r="DF88" s="264">
        <f>SUM(DF15,DF21,DF27,DF43,DF49,DF62,DF74)</f>
        <v>3821.659</v>
      </c>
      <c r="DG88" s="266"/>
      <c r="DH88" s="264">
        <f>SUM(DH15,DH21,DH27,DH43,DH49,DH62,DH74)</f>
        <v>0</v>
      </c>
      <c r="DI88" s="264">
        <f>SUM(DI15,DI21,DI27,DI43,DI49,DI62,DI74)</f>
        <v>0</v>
      </c>
      <c r="DJ88" s="264">
        <f>SUM(DJ15,DJ21,DJ27,DJ43,DJ49,DJ62,DJ74)</f>
        <v>0</v>
      </c>
      <c r="DK88" s="264">
        <f>SUM(DK15,DK21,DK27,DK43,DK49,DK62,DK74)</f>
        <v>0</v>
      </c>
      <c r="DL88" s="266"/>
      <c r="DM88" s="264">
        <f>SUM(DC88,DH88)</f>
        <v>3759.1335</v>
      </c>
      <c r="DN88" s="264">
        <f>SUM(DD88,DI88)</f>
        <v>3759.1335</v>
      </c>
      <c r="DO88" s="264">
        <f>SUM(DE88,DJ88)</f>
        <v>3821.659</v>
      </c>
      <c r="DP88" s="264">
        <f>SUM(DF88,DK88)</f>
        <v>3821.659</v>
      </c>
      <c r="DQ88" s="266">
        <f>IF(DP88&gt;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88)</f>
        <v>3821.659</v>
      </c>
      <c r="DR88" s="267"/>
      <c r="DS88" s="267"/>
      <c r="DT88" s="267"/>
      <c r="DU88" s="264">
        <f>SUM(DU15,DU21,DU27,DU43,DU49,DU62,DU74)</f>
        <v>0</v>
      </c>
      <c r="DV88" s="264">
        <f>SUM(DV15,DV21,DV27,DV43,DV49,DV62,DV74)</f>
        <v>0</v>
      </c>
      <c r="DW88" s="267"/>
      <c r="DX88" s="267"/>
      <c r="DY88" s="267"/>
      <c r="DZ88" s="264">
        <f>IF(DD88=0,0,DF88/DD88*100)</f>
        <v>101.66329554404</v>
      </c>
      <c r="EA88" s="264">
        <f>IF(DI88=0,0,DK88/DI88*100)</f>
        <v>0</v>
      </c>
      <c r="EB88" s="264">
        <f>IF(DN88=0,0,DP88/DN88*100)</f>
        <v>101.66329554404</v>
      </c>
      <c r="EC88" s="266">
        <f>IF(DN88=0,0,DQ88/DN88*100)</f>
        <v>101.66329554404</v>
      </c>
      <c r="ED88" s="266"/>
      <c r="EE88" s="266"/>
      <c r="EF88" s="266"/>
      <c r="EG88" s="264">
        <f>IF((DN88-DU88)=0,0,(DP88-DV88)/(DN88-DU88)*100)</f>
        <v>101.66329554404</v>
      </c>
      <c r="EH88" s="297">
        <f>IF(EB88&gt;EG88,EG88,EB88)</f>
        <v>101.66329554404</v>
      </c>
      <c r="EI88" s="318"/>
      <c r="EJ88" s="319">
        <f>IF(EC88&gt;EI88,EI88,EC88)</f>
        <v>0</v>
      </c>
      <c r="LF88" s="403"/>
    </row>
    <row customHeight="1" ht="12">
      <c r="C89" s="161"/>
      <c r="F89" s="545"/>
      <c r="G89" s="545"/>
      <c r="H89" s="545"/>
      <c r="I89" s="545"/>
      <c r="J89" s="545"/>
      <c r="K89" s="261"/>
      <c r="L89" s="261"/>
      <c r="M89" s="261" t="s">
        <v>1158</v>
      </c>
      <c r="N89" s="790" t="s">
        <v>1608</v>
      </c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1"/>
      <c r="AO89" s="791"/>
      <c r="AP89" s="791"/>
      <c r="AQ89" s="791"/>
      <c r="AR89" s="791"/>
      <c r="AS89" s="791"/>
      <c r="AT89" s="791"/>
      <c r="AU89" s="791"/>
      <c r="AV89" s="791"/>
      <c r="AW89" s="791"/>
      <c r="AX89" s="791"/>
      <c r="AY89" s="791"/>
      <c r="AZ89" s="791"/>
      <c r="BA89" s="791"/>
      <c r="BB89" s="791"/>
      <c r="BC89" s="791"/>
      <c r="BD89" s="791"/>
      <c r="BE89" s="791"/>
      <c r="BF89" s="791"/>
      <c r="BG89" s="791"/>
      <c r="BH89" s="791"/>
      <c r="BI89" s="791"/>
      <c r="BJ89" s="791"/>
      <c r="BK89" s="791"/>
      <c r="BL89" s="791"/>
      <c r="BM89" s="791"/>
      <c r="BN89" s="791"/>
      <c r="BO89" s="791"/>
      <c r="BP89" s="265"/>
      <c r="BQ89" s="265"/>
      <c r="BR89" s="265"/>
      <c r="BS89" s="265"/>
      <c r="BT89" s="265"/>
      <c r="BU89" s="265"/>
      <c r="BV89" s="265"/>
      <c r="BW89" s="265"/>
      <c r="BX89" s="197"/>
      <c r="BY89" s="197"/>
      <c r="BZ89" s="263"/>
      <c r="CA89" s="263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4">
        <f>SUM(DC88,DC81)</f>
        <v>3896.64763338075</v>
      </c>
      <c r="DD89" s="264">
        <f>SUM(DD88,DD81)</f>
        <v>3896.64763338075</v>
      </c>
      <c r="DE89" s="264">
        <f>SUM(DE88,DE81)</f>
        <v>3961.46413338154</v>
      </c>
      <c r="DF89" s="264">
        <f>SUM(DF88,DF81)</f>
        <v>3961.46413338154</v>
      </c>
      <c r="DG89" s="266"/>
      <c r="DH89" s="264">
        <f>SUM(DH88,DH81)</f>
        <v>0</v>
      </c>
      <c r="DI89" s="264">
        <f>SUM(DI88,DI81)</f>
        <v>0</v>
      </c>
      <c r="DJ89" s="264">
        <f>SUM(DJ88,DJ81)</f>
        <v>0</v>
      </c>
      <c r="DK89" s="264">
        <f>SUM(DK88,DK81)</f>
        <v>0</v>
      </c>
      <c r="DL89" s="266"/>
      <c r="DM89" s="264">
        <f>SUM(DC89,DH89)</f>
        <v>3896.64763338075</v>
      </c>
      <c r="DN89" s="264">
        <f>SUM(DD89,DI89)</f>
        <v>3896.64763338075</v>
      </c>
      <c r="DO89" s="264">
        <f>SUM(DE89,DJ89)</f>
        <v>3961.46413338154</v>
      </c>
      <c r="DP89" s="264">
        <f>SUM(DF89,DK89)</f>
        <v>3961.46413338154</v>
      </c>
      <c r="DQ89" s="266">
        <f>IF(DP89&gt;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89)</f>
        <v>3961.46413338154</v>
      </c>
      <c r="DR89" s="267"/>
      <c r="DS89" s="267"/>
      <c r="DT89" s="267"/>
      <c r="DU89" s="264">
        <f>SUM(DU88,DU81)</f>
        <v>0</v>
      </c>
      <c r="DV89" s="264">
        <f>SUM(DV88,DV81)</f>
        <v>0</v>
      </c>
      <c r="DW89" s="267"/>
      <c r="DX89" s="267"/>
      <c r="DY89" s="267"/>
      <c r="DZ89" s="264">
        <f>IF(DD89=0,0,DF89/DD89*100)</f>
        <v>101.663391358396</v>
      </c>
      <c r="EA89" s="264">
        <f>IF(DI89=0,0,DK89/DI89*100)</f>
        <v>0</v>
      </c>
      <c r="EB89" s="264">
        <f>IF(DN89=0,0,DP89/DN89*100)</f>
        <v>101.663391358396</v>
      </c>
      <c r="EC89" s="266">
        <f>IF(DN89=0,0,DQ89/DN89*100)</f>
        <v>101.663391358396</v>
      </c>
      <c r="ED89" s="266"/>
      <c r="EE89" s="266"/>
      <c r="EF89" s="266"/>
      <c r="EG89" s="264">
        <f>IF((DN89-DU89)=0,0,(DP89-DV89)/(DN89-DU89)*100)</f>
        <v>101.663391358396</v>
      </c>
      <c r="EH89" s="297">
        <f>IF(EB89&gt;EG89,EG89,EB89)</f>
        <v>101.663391358396</v>
      </c>
      <c r="EI89" s="318"/>
      <c r="EJ89" s="319">
        <f>IF(EC89&gt;EI89,EI89,EC89)</f>
        <v>0</v>
      </c>
      <c r="LF89" s="403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2"/>
      <c r="EI90" s="187"/>
      <c r="EJ90" s="300"/>
      <c r="LF90" s="313"/>
    </row>
    <row customHeight="1" ht="12">
      <c r="C91" s="161"/>
      <c r="F91" s="545"/>
      <c r="G91" s="545"/>
      <c r="H91" s="545"/>
      <c r="I91" s="545"/>
      <c r="J91" s="545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  <c r="BO91" s="207"/>
      <c r="BP91" s="301"/>
      <c r="BQ91" s="301"/>
      <c r="BR91" s="301"/>
      <c r="BS91" s="301"/>
      <c r="BT91" s="301"/>
      <c r="BU91" s="301"/>
      <c r="BV91" s="301"/>
      <c r="BW91" s="301"/>
      <c r="BX91" s="207"/>
      <c r="BY91" s="207"/>
      <c r="BZ91" s="302"/>
      <c r="CA91" s="302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208"/>
      <c r="EJ91" s="303"/>
      <c r="LF91" s="320"/>
    </row>
    <row customHeight="1" ht="11.25">
      <c r="C92" s="132"/>
      <c r="D92" s="132"/>
      <c r="E92" s="212"/>
      <c r="F92" s="212"/>
      <c r="G92" s="212"/>
      <c r="H92" s="212"/>
      <c r="I92" s="212"/>
      <c r="J92" s="212"/>
      <c r="K92" s="157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157"/>
      <c r="AD92" s="157"/>
      <c r="AE92" s="157"/>
      <c r="AF92" s="212"/>
      <c r="AG92" s="212"/>
      <c r="AH92" s="212"/>
      <c r="AI92" s="212"/>
      <c r="AJ92" s="212"/>
      <c r="AK92" s="212"/>
      <c r="AL92" s="212"/>
      <c r="AM92" s="212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12"/>
      <c r="AZ92" s="157"/>
      <c r="BA92" s="157"/>
      <c r="BB92" s="157"/>
      <c r="BC92" s="157"/>
      <c r="BD92" s="157"/>
      <c r="BE92" s="157"/>
      <c r="BF92" s="157"/>
      <c r="BG92" s="212"/>
      <c r="BH92" s="157"/>
      <c r="BI92" s="212"/>
      <c r="BJ92" s="212"/>
      <c r="BK92" s="212"/>
      <c r="BL92" s="157"/>
      <c r="BM92" s="157"/>
      <c r="BN92" s="212"/>
      <c r="BO92" s="212"/>
      <c r="BP92" s="546"/>
      <c r="BQ92" s="546"/>
      <c r="BR92" s="546"/>
      <c r="BS92" s="546"/>
      <c r="BT92" s="546"/>
      <c r="BU92" s="546"/>
      <c r="BV92" s="546"/>
      <c r="BW92" s="546"/>
      <c r="BX92" s="157"/>
      <c r="BY92" s="157"/>
      <c r="BZ92" s="157"/>
      <c r="CA92" s="157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157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O92" s="546"/>
      <c r="DP92" s="546"/>
      <c r="DQ92" s="546"/>
      <c r="DR92" s="546"/>
      <c r="DS92" s="546"/>
      <c r="DT92" s="546"/>
      <c r="DU92" s="546"/>
      <c r="DV92" s="546"/>
      <c r="DW92" s="546"/>
      <c r="DX92" s="546"/>
      <c r="DY92" s="546"/>
      <c r="DZ92" s="546"/>
      <c r="EA92" s="546"/>
      <c r="EB92" s="546"/>
      <c r="EC92" s="546"/>
      <c r="ED92" s="546"/>
      <c r="EE92" s="546"/>
      <c r="EF92" s="546"/>
      <c r="EG92" s="546"/>
      <c r="EH92" s="546"/>
      <c r="EI92" s="133"/>
      <c r="EJ92" s="133"/>
    </row>
    <row customHeight="1" ht="11.25">
      <c r="N93" s="226" t="s">
        <v>1442</v>
      </c>
    </row>
    <row customHeight="1" ht="11.25">
      <c r="N94" s="227" t="s">
        <v>1443</v>
      </c>
    </row>
    <row customHeight="1" ht="11.25">
      <c r="N95" s="227" t="s">
        <v>1444</v>
      </c>
    </row>
    <row customHeight="1" ht="11.25">
      <c r="N96" s="227" t="s">
        <v>1445</v>
      </c>
    </row>
    <row customHeight="1" ht="11.25">
      <c r="N97" s="227" t="s">
        <v>1446</v>
      </c>
    </row>
    <row customHeight="1" ht="11.25">
      <c r="N98" s="227" t="s">
        <v>1447</v>
      </c>
    </row>
    <row customHeight="1" ht="11.25"/>
    <row customHeight="1" ht="11.25">
      <c r="N100" s="226" t="s">
        <v>1609</v>
      </c>
    </row>
    <row customHeight="1" ht="11.25">
      <c r="N101" s="227" t="s">
        <v>1610</v>
      </c>
    </row>
    <row customHeight="1" ht="11.25">
      <c r="N102" s="227" t="s">
        <v>1611</v>
      </c>
    </row>
    <row customHeight="1" ht="11.25">
      <c r="N103" s="227" t="s">
        <v>1612</v>
      </c>
    </row>
    <row customHeight="1" ht="11.25">
      <c r="N104" s="227" t="s">
        <v>1613</v>
      </c>
    </row>
    <row customHeight="1" ht="11.25">
      <c r="N105" s="227" t="s">
        <v>1614</v>
      </c>
    </row>
    <row customHeight="1" ht="11.25">
      <c r="N106" s="227" t="s">
        <v>1615</v>
      </c>
    </row>
  </sheetData>
  <sheetProtection formatColumns="0" formatRows="0" sort="0" autoFilter="0" insertRows="0" deleteRows="0" deleteColumns="0"/>
  <mergeCells count="211">
    <mergeCell ref="N88:BO88"/>
    <mergeCell ref="N89:BO89"/>
    <mergeCell ref="D74:D77"/>
    <mergeCell ref="E74:E77"/>
    <mergeCell ref="N74:BO74"/>
    <mergeCell ref="D81:D84"/>
    <mergeCell ref="E81:E84"/>
    <mergeCell ref="N81:BO81"/>
    <mergeCell ref="D62:D70"/>
    <mergeCell ref="N62:BO62"/>
    <mergeCell ref="E64:E66"/>
    <mergeCell ref="N64:BO64"/>
    <mergeCell ref="E68:E70"/>
    <mergeCell ref="N68:BO68"/>
    <mergeCell ref="N37:BO37"/>
    <mergeCell ref="D43:D45"/>
    <mergeCell ref="E43:E45"/>
    <mergeCell ref="N43:BO43"/>
    <mergeCell ref="D49:D58"/>
    <mergeCell ref="N49:BO49"/>
    <mergeCell ref="E51:E54"/>
    <mergeCell ref="N51:BO51"/>
    <mergeCell ref="E56:E58"/>
    <mergeCell ref="N56:BO56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9" priority="1" stopIfTrue="1">
      <formula>$N$3=0</formula>
    </cfRule>
  </conditionalFormatting>
  <conditionalFormatting sqref="M3">
    <cfRule type="expression" dxfId="10" priority="2" stopIfTrue="1">
      <formula>$N$3&lt;=(100+REGION_IDX_VALUE_MIRROR)</formula>
    </cfRule>
  </conditionalFormatting>
  <conditionalFormatting sqref="M3">
    <cfRule type="expression" dxfId="11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FABC24F-7588-CA8E-4D98-3D2FDE3836F1}" mc:Ignorable="x14ac xr xr2 xr3">
  <sheetPr>
    <tabColor rgb="FF800080"/>
  </sheetPr>
  <dimension ref="A1:DL70"/>
  <sheetViews>
    <sheetView showGridLines="0" zoomScale="90" workbookViewId="0">
      <pane xSplit="67" ySplit="11" topLeftCell="BR34" activePane="bottomRight" state="frozen"/>
      <selection pane="bottomLeft" activeCell="A12" sqref="A12"/>
      <selection pane="topRight" activeCell="BP1" sqref="BP1"/>
      <selection pane="bottomRight" activeCell="CA60" sqref="CA60:CA62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МО'!$E$24="","Не определено",'Список МО'!$E$24)</f>
        <v>"Заполярный район"</v>
      </c>
    </row>
    <row customHeight="1" ht="3">
      <c r="B3" s="0" t="str">
        <f>IF('Список МО'!$F$24="","Не определено",'Список МО'!$F$24)</f>
        <v>Колгуевский сельсовет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МО'!$G$24="","Не определено",'Список МО'!$G$24)</f>
        <v>11811451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Колгуевский сельсовет, ОКТМО: 11811451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">
      <c r="A16" s="326" t="s">
        <v>1280</v>
      </c>
      <c r="B16" s="993"/>
      <c r="C16" s="321"/>
      <c r="D16" s="719"/>
      <c r="E16" s="721"/>
      <c r="F16" s="993"/>
      <c r="G16" s="993"/>
      <c r="H16" s="993"/>
      <c r="I16" s="993"/>
      <c r="J16" s="993"/>
      <c r="K16" s="993"/>
      <c r="L16" s="449"/>
      <c r="M16" s="500" t="s">
        <v>1281</v>
      </c>
      <c r="N16" s="770" t="s">
        <v>1280</v>
      </c>
      <c r="O16" s="630" t="s">
        <v>1282</v>
      </c>
      <c r="P16" s="452"/>
      <c r="Q16" s="453" t="s">
        <v>1283</v>
      </c>
      <c r="R16" s="453" t="s">
        <v>1284</v>
      </c>
      <c r="S16" s="630" t="s">
        <v>1285</v>
      </c>
      <c r="T16" s="630"/>
      <c r="U16" s="630" t="s">
        <v>1286</v>
      </c>
      <c r="V16" s="630" t="s">
        <v>1287</v>
      </c>
      <c r="W16" s="452"/>
      <c r="X16" s="452"/>
      <c r="Y16" s="444" t="s">
        <v>1288</v>
      </c>
      <c r="Z16" s="798"/>
      <c r="AA16" s="798"/>
      <c r="AB16" s="798"/>
      <c r="AC16" s="452"/>
      <c r="AD16" s="452"/>
      <c r="AE16" s="452"/>
      <c r="AF16" s="798"/>
      <c r="AG16" s="445" t="s">
        <v>1289</v>
      </c>
      <c r="AH16" s="798"/>
      <c r="AI16" s="630" t="s">
        <v>1282</v>
      </c>
      <c r="AJ16" s="452"/>
      <c r="AK16" s="453" t="s">
        <v>1283</v>
      </c>
      <c r="AL16" s="453" t="s">
        <v>1284</v>
      </c>
      <c r="AM16" s="630" t="s">
        <v>1290</v>
      </c>
      <c r="AN16" s="630"/>
      <c r="AO16" s="630" t="s">
        <v>1286</v>
      </c>
      <c r="AP16" s="630" t="s">
        <v>1291</v>
      </c>
      <c r="AQ16" s="452"/>
      <c r="AR16" s="452"/>
      <c r="AS16" s="444" t="s">
        <v>1288</v>
      </c>
      <c r="AT16" s="798"/>
      <c r="AU16" s="798"/>
      <c r="AV16" s="798"/>
      <c r="AW16" s="452"/>
      <c r="AX16" s="452"/>
      <c r="AY16" s="452"/>
      <c r="AZ16" s="798"/>
      <c r="BA16" s="445" t="s">
        <v>1289</v>
      </c>
      <c r="BB16" s="798"/>
      <c r="BC16" s="329" t="s">
        <v>1292</v>
      </c>
      <c r="BD16" s="330" t="str">
        <f>BE16&amp;"::"&amp;N16</f>
        <v>ACTI::1.1</v>
      </c>
      <c r="BE16" s="799" t="s">
        <v>1293</v>
      </c>
      <c r="BF16" s="798"/>
      <c r="BG16" s="798"/>
      <c r="BH16" s="798"/>
      <c r="BI16" s="798"/>
      <c r="BJ16" s="798"/>
      <c r="BK16" s="798"/>
      <c r="BL16" s="798"/>
      <c r="BM16" s="798"/>
      <c r="BN16" s="426"/>
      <c r="BO16" s="426"/>
      <c r="BP16" s="446">
        <v>7505.15</v>
      </c>
      <c r="BQ16" s="446">
        <v>126.24</v>
      </c>
      <c r="BR16" s="446">
        <v>7313.95</v>
      </c>
      <c r="BS16" s="446">
        <v>128.34</v>
      </c>
      <c r="BT16" s="455">
        <v>7505.15</v>
      </c>
      <c r="BU16" s="455">
        <v>126.24</v>
      </c>
      <c r="BV16" s="455">
        <v>7313.95</v>
      </c>
      <c r="BW16" s="455">
        <v>128.34</v>
      </c>
      <c r="BX16" s="110"/>
      <c r="BY16" s="456" t="s">
        <v>1294</v>
      </c>
      <c r="BZ16" s="457"/>
      <c r="CA16" s="447">
        <f>(BR16-BS16)/1.22*'СРЕД 3'!CT15/1000</f>
        <v>297.790525901639</v>
      </c>
      <c r="CB16" s="448">
        <v>1191.1621036064</v>
      </c>
      <c r="CC16" s="604"/>
      <c r="CD16" s="110"/>
      <c r="CE16" s="333"/>
      <c r="CF16" s="110"/>
      <c r="CG16" s="333"/>
      <c r="CH16" s="110"/>
      <c r="CI16" s="110"/>
      <c r="CJ16" s="110"/>
      <c r="CK16" s="458" t="s">
        <v>1295</v>
      </c>
      <c r="CL16" s="459" t="s">
        <v>1296</v>
      </c>
      <c r="CM16" s="459" t="s">
        <v>1297</v>
      </c>
      <c r="CN16" s="460" t="s">
        <v>1298</v>
      </c>
      <c r="CO16" s="460" t="s">
        <v>1299</v>
      </c>
      <c r="CP16" s="458" t="s">
        <v>1300</v>
      </c>
      <c r="CQ16" s="459" t="s">
        <v>1296</v>
      </c>
      <c r="CR16" s="459" t="s">
        <v>1297</v>
      </c>
      <c r="CS16" s="460" t="s">
        <v>1301</v>
      </c>
      <c r="CT16" s="460" t="s">
        <v>1302</v>
      </c>
      <c r="CU16" s="92"/>
      <c r="CV16" s="92"/>
      <c r="CW16" s="92"/>
      <c r="CX16" s="92"/>
      <c r="CY16" s="92"/>
      <c r="CZ16" s="92"/>
      <c r="DA16" s="461"/>
    </row>
    <row customHeight="1" ht="12.75">
      <c r="C17" s="165"/>
      <c r="D17" s="672"/>
      <c r="E17" s="673"/>
      <c r="L17" s="186"/>
      <c r="M17" s="187"/>
      <c r="N17" s="188"/>
      <c r="O17" s="189" t="s">
        <v>1303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72"/>
      <c r="BU17" s="172"/>
      <c r="BV17" s="172"/>
      <c r="BW17" s="172"/>
      <c r="BX17" s="172"/>
      <c r="BY17" s="184"/>
      <c r="BZ17" s="184"/>
      <c r="CA17" s="184"/>
      <c r="CB17" s="184"/>
      <c r="CC17" s="172"/>
      <c r="CD17" s="172"/>
      <c r="CE17" s="172"/>
      <c r="CF17" s="172"/>
      <c r="CG17" s="172"/>
      <c r="CH17" s="172"/>
      <c r="CI17" s="172"/>
      <c r="CJ17" s="172"/>
      <c r="CK17" s="184"/>
      <c r="CL17" s="184"/>
      <c r="CM17" s="184"/>
      <c r="CN17" s="184"/>
      <c r="CO17" s="184"/>
      <c r="CP17" s="184"/>
      <c r="CQ17" s="184"/>
      <c r="CR17" s="184"/>
      <c r="CS17" s="184"/>
      <c r="CT17" s="185"/>
      <c r="CU17" s="172"/>
      <c r="CV17" s="172"/>
      <c r="CW17" s="172"/>
      <c r="CX17" s="172"/>
      <c r="CY17" s="172"/>
      <c r="CZ17" s="172"/>
      <c r="DA17" s="169"/>
    </row>
    <row customHeight="1" ht="12">
      <c r="D18" s="190"/>
      <c r="E18" s="542"/>
      <c r="L18" s="192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4"/>
      <c r="BQ18" s="194"/>
      <c r="BR18" s="194"/>
      <c r="BS18" s="194"/>
      <c r="BT18" s="172"/>
      <c r="BU18" s="172"/>
      <c r="BV18" s="172"/>
      <c r="BW18" s="172"/>
      <c r="BX18" s="172"/>
      <c r="BY18" s="194"/>
      <c r="BZ18" s="194"/>
      <c r="CA18" s="194"/>
      <c r="CB18" s="194"/>
      <c r="CC18" s="172"/>
      <c r="CD18" s="172"/>
      <c r="CE18" s="172"/>
      <c r="CF18" s="172"/>
      <c r="CG18" s="172"/>
      <c r="CH18" s="172"/>
      <c r="CI18" s="172"/>
      <c r="CJ18" s="172"/>
      <c r="CK18" s="193"/>
      <c r="CL18" s="193"/>
      <c r="CM18" s="193"/>
      <c r="CN18" s="193"/>
      <c r="CO18" s="193"/>
      <c r="CP18" s="193"/>
      <c r="CQ18" s="193"/>
      <c r="CR18" s="193"/>
      <c r="CS18" s="193"/>
      <c r="CT18" s="195"/>
      <c r="CU18" s="172"/>
      <c r="CV18" s="172"/>
      <c r="CW18" s="172"/>
      <c r="CX18" s="172"/>
      <c r="CY18" s="172"/>
      <c r="CZ18" s="172"/>
      <c r="DA18" s="169"/>
    </row>
    <row customHeight="1" ht="12">
      <c r="C19" s="165"/>
      <c r="D19" s="671" t="s">
        <v>137</v>
      </c>
      <c r="E19" s="605" t="s">
        <v>137</v>
      </c>
      <c r="L19" s="174"/>
      <c r="M19" s="175"/>
      <c r="N19" s="176">
        <v>2</v>
      </c>
      <c r="O19" s="674" t="s">
        <v>137</v>
      </c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  <c r="AA19" s="675"/>
      <c r="AB19" s="675"/>
      <c r="AC19" s="675"/>
      <c r="AD19" s="675"/>
      <c r="AE19" s="675"/>
      <c r="AF19" s="675"/>
      <c r="AG19" s="675"/>
      <c r="AH19" s="675"/>
      <c r="AI19" s="675"/>
      <c r="AJ19" s="675"/>
      <c r="AK19" s="675"/>
      <c r="AL19" s="675"/>
      <c r="AM19" s="675"/>
      <c r="AN19" s="675"/>
      <c r="AO19" s="675"/>
      <c r="AP19" s="675"/>
      <c r="AQ19" s="675"/>
      <c r="AR19" s="675"/>
      <c r="AS19" s="675"/>
      <c r="AT19" s="675"/>
      <c r="AU19" s="675"/>
      <c r="AV19" s="675"/>
      <c r="AW19" s="675"/>
      <c r="AX19" s="675"/>
      <c r="AY19" s="675"/>
      <c r="AZ19" s="675"/>
      <c r="BA19" s="675"/>
      <c r="BB19" s="675"/>
      <c r="BC19" s="675"/>
      <c r="BD19" s="675"/>
      <c r="BE19" s="675"/>
      <c r="BF19" s="675"/>
      <c r="BG19" s="675"/>
      <c r="BH19" s="675"/>
      <c r="BI19" s="675"/>
      <c r="BJ19" s="675"/>
      <c r="BK19" s="675"/>
      <c r="BL19" s="675"/>
      <c r="BM19" s="675"/>
      <c r="BN19" s="675"/>
      <c r="BO19" s="675"/>
      <c r="BP19" s="675"/>
      <c r="BQ19" s="675"/>
      <c r="BR19" s="675"/>
      <c r="BS19" s="676"/>
      <c r="BT19" s="172"/>
      <c r="BU19" s="172"/>
      <c r="BV19" s="172"/>
      <c r="BW19" s="172"/>
      <c r="BX19" s="172"/>
      <c r="BY19" s="177"/>
      <c r="BZ19" s="177"/>
      <c r="CA19" s="177"/>
      <c r="CB19" s="177"/>
      <c r="CC19" s="172"/>
      <c r="CD19" s="172"/>
      <c r="CE19" s="172"/>
      <c r="CF19" s="172"/>
      <c r="CG19" s="172"/>
      <c r="CH19" s="172"/>
      <c r="CI19" s="172"/>
      <c r="CJ19" s="172"/>
      <c r="CK19" s="178"/>
      <c r="CL19" s="178"/>
      <c r="CM19" s="178"/>
      <c r="CN19" s="178"/>
      <c r="CO19" s="178"/>
      <c r="CP19" s="178"/>
      <c r="CQ19" s="178"/>
      <c r="CR19" s="178"/>
      <c r="CS19" s="178"/>
      <c r="CT19" s="179"/>
      <c r="CU19" s="172"/>
      <c r="CV19" s="172"/>
      <c r="CW19" s="172"/>
      <c r="CX19" s="172"/>
      <c r="CY19" s="172"/>
      <c r="CZ19" s="172"/>
      <c r="DA19" s="169"/>
    </row>
    <row customHeight="1" ht="12" hidden="1">
      <c r="C20" s="165"/>
      <c r="D20" s="672"/>
      <c r="E20" s="673"/>
      <c r="K20" s="180"/>
      <c r="L20" s="181"/>
      <c r="M20" s="182"/>
      <c r="N20" s="183" t="s">
        <v>1304</v>
      </c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.75">
      <c r="C21" s="165"/>
      <c r="D21" s="672"/>
      <c r="E21" s="673"/>
      <c r="L21" s="186"/>
      <c r="M21" s="187"/>
      <c r="N21" s="188"/>
      <c r="O21" s="189" t="s">
        <v>1305</v>
      </c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72"/>
      <c r="BU21" s="172"/>
      <c r="BV21" s="172"/>
      <c r="BW21" s="172"/>
      <c r="BX21" s="172"/>
      <c r="BY21" s="184"/>
      <c r="BZ21" s="184"/>
      <c r="CA21" s="184"/>
      <c r="CB21" s="184"/>
      <c r="CC21" s="172"/>
      <c r="CD21" s="172"/>
      <c r="CE21" s="172"/>
      <c r="CF21" s="172"/>
      <c r="CG21" s="172"/>
      <c r="CH21" s="172"/>
      <c r="CI21" s="172"/>
      <c r="CJ21" s="172"/>
      <c r="CK21" s="184"/>
      <c r="CL21" s="184"/>
      <c r="CM21" s="184"/>
      <c r="CN21" s="184"/>
      <c r="CO21" s="184"/>
      <c r="CP21" s="184"/>
      <c r="CQ21" s="184"/>
      <c r="CR21" s="184"/>
      <c r="CS21" s="184"/>
      <c r="CT21" s="185"/>
      <c r="CU21" s="172"/>
      <c r="CV21" s="172"/>
      <c r="CW21" s="172"/>
      <c r="CX21" s="172"/>
      <c r="CY21" s="172"/>
      <c r="CZ21" s="172"/>
      <c r="DA21" s="169"/>
    </row>
    <row customHeight="1" ht="12">
      <c r="D22" s="190"/>
      <c r="E22" s="542"/>
      <c r="L22" s="192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4"/>
      <c r="BQ22" s="194"/>
      <c r="BR22" s="194"/>
      <c r="BS22" s="194"/>
      <c r="BT22" s="172"/>
      <c r="BU22" s="172"/>
      <c r="BV22" s="172"/>
      <c r="BW22" s="172"/>
      <c r="BX22" s="172"/>
      <c r="BY22" s="194"/>
      <c r="BZ22" s="194"/>
      <c r="CA22" s="194"/>
      <c r="CB22" s="194"/>
      <c r="CC22" s="172"/>
      <c r="CD22" s="172"/>
      <c r="CE22" s="172"/>
      <c r="CF22" s="172"/>
      <c r="CG22" s="172"/>
      <c r="CH22" s="172"/>
      <c r="CI22" s="172"/>
      <c r="CJ22" s="172"/>
      <c r="CK22" s="193"/>
      <c r="CL22" s="193"/>
      <c r="CM22" s="193"/>
      <c r="CN22" s="193"/>
      <c r="CO22" s="193"/>
      <c r="CP22" s="193"/>
      <c r="CQ22" s="193"/>
      <c r="CR22" s="193"/>
      <c r="CS22" s="193"/>
      <c r="CT22" s="195"/>
      <c r="CU22" s="172"/>
      <c r="CV22" s="172"/>
      <c r="CW22" s="172"/>
      <c r="CX22" s="172"/>
      <c r="CY22" s="172"/>
      <c r="CZ22" s="172"/>
      <c r="DA22" s="169"/>
    </row>
    <row customHeight="1" ht="12">
      <c r="C23" s="165"/>
      <c r="D23" s="689" t="s">
        <v>144</v>
      </c>
      <c r="E23" s="537" t="s">
        <v>144</v>
      </c>
      <c r="L23" s="196"/>
      <c r="M23" s="197"/>
      <c r="N23" s="198" t="s">
        <v>1151</v>
      </c>
      <c r="O23" s="692" t="s">
        <v>144</v>
      </c>
      <c r="P23" s="693"/>
      <c r="Q23" s="693"/>
      <c r="R23" s="693"/>
      <c r="S23" s="693"/>
      <c r="T23" s="693"/>
      <c r="U23" s="693"/>
      <c r="V23" s="693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693"/>
      <c r="AJ23" s="693"/>
      <c r="AK23" s="693"/>
      <c r="AL23" s="693"/>
      <c r="AM23" s="693"/>
      <c r="AN23" s="693"/>
      <c r="AO23" s="693"/>
      <c r="AP23" s="693"/>
      <c r="AQ23" s="693"/>
      <c r="AR23" s="693"/>
      <c r="AS23" s="693"/>
      <c r="AT23" s="693"/>
      <c r="AU23" s="693"/>
      <c r="AV23" s="693"/>
      <c r="AW23" s="693"/>
      <c r="AX23" s="693"/>
      <c r="AY23" s="693"/>
      <c r="AZ23" s="693"/>
      <c r="BA23" s="693"/>
      <c r="BB23" s="693"/>
      <c r="BC23" s="693"/>
      <c r="BD23" s="693"/>
      <c r="BE23" s="693"/>
      <c r="BF23" s="693"/>
      <c r="BG23" s="693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4"/>
      <c r="BT23" s="172"/>
      <c r="BU23" s="172"/>
      <c r="BV23" s="172"/>
      <c r="BW23" s="172"/>
      <c r="BX23" s="172"/>
      <c r="BY23" s="177"/>
      <c r="BZ23" s="177"/>
      <c r="CA23" s="177"/>
      <c r="CB23" s="177"/>
      <c r="CC23" s="172"/>
      <c r="CD23" s="172"/>
      <c r="CE23" s="172"/>
      <c r="CF23" s="172"/>
      <c r="CG23" s="172"/>
      <c r="CH23" s="172"/>
      <c r="CI23" s="172"/>
      <c r="CJ23" s="172"/>
      <c r="CK23" s="178"/>
      <c r="CL23" s="178"/>
      <c r="CM23" s="178"/>
      <c r="CN23" s="178"/>
      <c r="CO23" s="178"/>
      <c r="CP23" s="178"/>
      <c r="CQ23" s="178"/>
      <c r="CR23" s="178"/>
      <c r="CS23" s="178"/>
      <c r="CT23" s="179"/>
      <c r="CU23" s="172"/>
      <c r="CV23" s="172"/>
      <c r="CW23" s="172"/>
      <c r="CX23" s="172"/>
      <c r="CY23" s="172"/>
      <c r="CZ23" s="172"/>
      <c r="DA23" s="169"/>
    </row>
    <row customHeight="1" ht="11.25" hidden="1">
      <c r="C24" s="165"/>
      <c r="D24" s="690"/>
      <c r="E24" s="190"/>
      <c r="L24" s="181"/>
      <c r="M24" s="182"/>
      <c r="N24" s="199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72"/>
      <c r="BU24" s="172"/>
      <c r="BV24" s="172"/>
      <c r="BW24" s="172"/>
      <c r="BX24" s="172"/>
      <c r="BY24" s="184"/>
      <c r="BZ24" s="184"/>
      <c r="CA24" s="184"/>
      <c r="CB24" s="184"/>
      <c r="CC24" s="172"/>
      <c r="CD24" s="172"/>
      <c r="CE24" s="172"/>
      <c r="CF24" s="172"/>
      <c r="CG24" s="172"/>
      <c r="CH24" s="172"/>
      <c r="CI24" s="172"/>
      <c r="CJ24" s="172"/>
      <c r="CK24" s="184"/>
      <c r="CL24" s="184"/>
      <c r="CM24" s="184"/>
      <c r="CN24" s="184"/>
      <c r="CO24" s="184"/>
      <c r="CP24" s="184"/>
      <c r="CQ24" s="184"/>
      <c r="CR24" s="184"/>
      <c r="CS24" s="184"/>
      <c r="CT24" s="185"/>
      <c r="CU24" s="172"/>
      <c r="CV24" s="172"/>
      <c r="CW24" s="172"/>
      <c r="CX24" s="172"/>
      <c r="CY24" s="172"/>
      <c r="CZ24" s="172"/>
      <c r="DA24" s="169"/>
    </row>
    <row customHeight="1" ht="12">
      <c r="C25" s="165"/>
      <c r="D25" s="690"/>
      <c r="E25" s="605" t="s">
        <v>1306</v>
      </c>
      <c r="L25" s="174"/>
      <c r="M25" s="175"/>
      <c r="N25" s="176" t="s">
        <v>1307</v>
      </c>
      <c r="O25" s="695" t="s">
        <v>1306</v>
      </c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  <c r="AN25" s="696"/>
      <c r="AO25" s="696"/>
      <c r="AP25" s="696"/>
      <c r="AQ25" s="696"/>
      <c r="AR25" s="696"/>
      <c r="AS25" s="696"/>
      <c r="AT25" s="696"/>
      <c r="AU25" s="696"/>
      <c r="AV25" s="696"/>
      <c r="AW25" s="696"/>
      <c r="AX25" s="696"/>
      <c r="AY25" s="696"/>
      <c r="AZ25" s="696"/>
      <c r="BA25" s="696"/>
      <c r="BB25" s="696"/>
      <c r="BC25" s="696"/>
      <c r="BD25" s="696"/>
      <c r="BE25" s="696"/>
      <c r="BF25" s="696"/>
      <c r="BG25" s="696"/>
      <c r="BH25" s="696"/>
      <c r="BI25" s="696"/>
      <c r="BJ25" s="696"/>
      <c r="BK25" s="696"/>
      <c r="BL25" s="696"/>
      <c r="BM25" s="696"/>
      <c r="BN25" s="696"/>
      <c r="BO25" s="696"/>
      <c r="BP25" s="696"/>
      <c r="BQ25" s="696"/>
      <c r="BR25" s="696"/>
      <c r="BS25" s="697"/>
      <c r="BT25" s="172"/>
      <c r="BU25" s="172"/>
      <c r="BV25" s="172"/>
      <c r="BW25" s="172"/>
      <c r="BX25" s="172"/>
      <c r="BY25" s="177"/>
      <c r="BZ25" s="177"/>
      <c r="CA25" s="177"/>
      <c r="CB25" s="177"/>
      <c r="CC25" s="172"/>
      <c r="CD25" s="172"/>
      <c r="CE25" s="172"/>
      <c r="CF25" s="172"/>
      <c r="CG25" s="172"/>
      <c r="CH25" s="172"/>
      <c r="CI25" s="172"/>
      <c r="CJ25" s="172"/>
      <c r="CK25" s="178"/>
      <c r="CL25" s="178"/>
      <c r="CM25" s="178"/>
      <c r="CN25" s="178"/>
      <c r="CO25" s="178"/>
      <c r="CP25" s="178"/>
      <c r="CQ25" s="178"/>
      <c r="CR25" s="178"/>
      <c r="CS25" s="178"/>
      <c r="CT25" s="179"/>
      <c r="CU25" s="172"/>
      <c r="CV25" s="172"/>
      <c r="CW25" s="172"/>
      <c r="CX25" s="172"/>
      <c r="CY25" s="172"/>
      <c r="CZ25" s="172"/>
      <c r="DA25" s="169"/>
    </row>
    <row customHeight="1" ht="12" hidden="1">
      <c r="C26" s="165"/>
      <c r="D26" s="690"/>
      <c r="E26" s="673"/>
      <c r="K26" s="180"/>
      <c r="L26" s="181"/>
      <c r="M26" s="182"/>
      <c r="N26" s="183" t="s">
        <v>1307</v>
      </c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.75">
      <c r="C27" s="165"/>
      <c r="D27" s="690"/>
      <c r="E27" s="673"/>
      <c r="L27" s="186"/>
      <c r="M27" s="187"/>
      <c r="N27" s="188"/>
      <c r="O27" s="189" t="s">
        <v>1308</v>
      </c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72"/>
      <c r="BU27" s="172"/>
      <c r="BV27" s="172"/>
      <c r="BW27" s="172"/>
      <c r="BX27" s="172"/>
      <c r="BY27" s="184"/>
      <c r="BZ27" s="184"/>
      <c r="CA27" s="184"/>
      <c r="CB27" s="184"/>
      <c r="CC27" s="172"/>
      <c r="CD27" s="172"/>
      <c r="CE27" s="172"/>
      <c r="CF27" s="172"/>
      <c r="CG27" s="172"/>
      <c r="CH27" s="172"/>
      <c r="CI27" s="172"/>
      <c r="CJ27" s="172"/>
      <c r="CK27" s="184"/>
      <c r="CL27" s="184"/>
      <c r="CM27" s="184"/>
      <c r="CN27" s="184"/>
      <c r="CO27" s="184"/>
      <c r="CP27" s="184"/>
      <c r="CQ27" s="184"/>
      <c r="CR27" s="184"/>
      <c r="CS27" s="184"/>
      <c r="CT27" s="185"/>
      <c r="CU27" s="172"/>
      <c r="CV27" s="172"/>
      <c r="CW27" s="172"/>
      <c r="CX27" s="172"/>
      <c r="CY27" s="172"/>
      <c r="CZ27" s="172"/>
      <c r="DA27" s="169"/>
    </row>
    <row customHeight="1" ht="12">
      <c r="C28" s="165"/>
      <c r="D28" s="690"/>
      <c r="E28" s="605" t="s">
        <v>1309</v>
      </c>
      <c r="L28" s="174"/>
      <c r="M28" s="175"/>
      <c r="N28" s="176" t="s">
        <v>1310</v>
      </c>
      <c r="O28" s="698" t="s">
        <v>1309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  <c r="BN28" s="699"/>
      <c r="BO28" s="699"/>
      <c r="BP28" s="699"/>
      <c r="BQ28" s="699"/>
      <c r="BR28" s="699"/>
      <c r="BS28" s="700"/>
      <c r="BT28" s="172"/>
      <c r="BU28" s="172"/>
      <c r="BV28" s="172"/>
      <c r="BW28" s="172"/>
      <c r="BX28" s="172"/>
      <c r="BY28" s="177"/>
      <c r="BZ28" s="177"/>
      <c r="CA28" s="177"/>
      <c r="CB28" s="177"/>
      <c r="CC28" s="172"/>
      <c r="CD28" s="172"/>
      <c r="CE28" s="172"/>
      <c r="CF28" s="172"/>
      <c r="CG28" s="172"/>
      <c r="CH28" s="172"/>
      <c r="CI28" s="172"/>
      <c r="CJ28" s="172"/>
      <c r="CK28" s="178"/>
      <c r="CL28" s="178"/>
      <c r="CM28" s="178"/>
      <c r="CN28" s="178"/>
      <c r="CO28" s="178"/>
      <c r="CP28" s="178"/>
      <c r="CQ28" s="178"/>
      <c r="CR28" s="178"/>
      <c r="CS28" s="178"/>
      <c r="CT28" s="179"/>
      <c r="CU28" s="172"/>
      <c r="CV28" s="172"/>
      <c r="CW28" s="172"/>
      <c r="CX28" s="172"/>
      <c r="CY28" s="172"/>
      <c r="CZ28" s="172"/>
      <c r="DA28" s="169"/>
    </row>
    <row customHeight="1" ht="12" hidden="1">
      <c r="C29" s="165"/>
      <c r="D29" s="690"/>
      <c r="E29" s="673"/>
      <c r="K29" s="180"/>
      <c r="L29" s="181"/>
      <c r="M29" s="182"/>
      <c r="N29" s="183" t="s">
        <v>1311</v>
      </c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.75">
      <c r="C30" s="165"/>
      <c r="D30" s="690"/>
      <c r="E30" s="673"/>
      <c r="L30" s="186"/>
      <c r="M30" s="187"/>
      <c r="N30" s="188"/>
      <c r="O30" s="189" t="s">
        <v>1312</v>
      </c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72"/>
      <c r="BU30" s="172"/>
      <c r="BV30" s="172"/>
      <c r="BW30" s="172"/>
      <c r="BX30" s="172"/>
      <c r="BY30" s="184"/>
      <c r="BZ30" s="184"/>
      <c r="CA30" s="184"/>
      <c r="CB30" s="184"/>
      <c r="CC30" s="172"/>
      <c r="CD30" s="172"/>
      <c r="CE30" s="172"/>
      <c r="CF30" s="172"/>
      <c r="CG30" s="172"/>
      <c r="CH30" s="172"/>
      <c r="CI30" s="172"/>
      <c r="CJ30" s="172"/>
      <c r="CK30" s="184"/>
      <c r="CL30" s="184"/>
      <c r="CM30" s="184"/>
      <c r="CN30" s="184"/>
      <c r="CO30" s="184"/>
      <c r="CP30" s="184"/>
      <c r="CQ30" s="184"/>
      <c r="CR30" s="184"/>
      <c r="CS30" s="184"/>
      <c r="CT30" s="185"/>
      <c r="CU30" s="172"/>
      <c r="CV30" s="172"/>
      <c r="CW30" s="172"/>
      <c r="CX30" s="172"/>
      <c r="CY30" s="172"/>
      <c r="CZ30" s="172"/>
      <c r="DA30" s="169"/>
    </row>
    <row customHeight="1" ht="12">
      <c r="C31" s="165"/>
      <c r="D31" s="690"/>
      <c r="E31" s="605" t="s">
        <v>1313</v>
      </c>
      <c r="L31" s="174"/>
      <c r="M31" s="175"/>
      <c r="N31" s="176" t="s">
        <v>1314</v>
      </c>
      <c r="O31" s="701" t="s">
        <v>1313</v>
      </c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3"/>
      <c r="BT31" s="172"/>
      <c r="BU31" s="172"/>
      <c r="BV31" s="172"/>
      <c r="BW31" s="172"/>
      <c r="BX31" s="172"/>
      <c r="BY31" s="177"/>
      <c r="BZ31" s="177"/>
      <c r="CA31" s="177"/>
      <c r="CB31" s="177"/>
      <c r="CC31" s="172"/>
      <c r="CD31" s="172"/>
      <c r="CE31" s="172"/>
      <c r="CF31" s="172"/>
      <c r="CG31" s="172"/>
      <c r="CH31" s="172"/>
      <c r="CI31" s="172"/>
      <c r="CJ31" s="172"/>
      <c r="CK31" s="178"/>
      <c r="CL31" s="178"/>
      <c r="CM31" s="178"/>
      <c r="CN31" s="178"/>
      <c r="CO31" s="178"/>
      <c r="CP31" s="178"/>
      <c r="CQ31" s="178"/>
      <c r="CR31" s="178"/>
      <c r="CS31" s="178"/>
      <c r="CT31" s="179"/>
      <c r="CU31" s="172"/>
      <c r="CV31" s="172"/>
      <c r="CW31" s="172"/>
      <c r="CX31" s="172"/>
      <c r="CY31" s="172"/>
      <c r="CZ31" s="172"/>
      <c r="DA31" s="169"/>
    </row>
    <row customHeight="1" ht="12" hidden="1">
      <c r="C32" s="165"/>
      <c r="D32" s="690"/>
      <c r="E32" s="673"/>
      <c r="K32" s="180"/>
      <c r="L32" s="181"/>
      <c r="M32" s="182"/>
      <c r="N32" s="183" t="s">
        <v>1315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.75">
      <c r="C33" s="165"/>
      <c r="D33" s="691"/>
      <c r="E33" s="673"/>
      <c r="L33" s="186"/>
      <c r="M33" s="187"/>
      <c r="N33" s="188"/>
      <c r="O33" s="189" t="s">
        <v>1316</v>
      </c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72"/>
      <c r="BU33" s="172"/>
      <c r="BV33" s="172"/>
      <c r="BW33" s="172"/>
      <c r="BX33" s="172"/>
      <c r="BY33" s="184"/>
      <c r="BZ33" s="184"/>
      <c r="CA33" s="184"/>
      <c r="CB33" s="184"/>
      <c r="CC33" s="172"/>
      <c r="CD33" s="172"/>
      <c r="CE33" s="172"/>
      <c r="CF33" s="172"/>
      <c r="CG33" s="172"/>
      <c r="CH33" s="172"/>
      <c r="CI33" s="172"/>
      <c r="CJ33" s="172"/>
      <c r="CK33" s="184"/>
      <c r="CL33" s="184"/>
      <c r="CM33" s="184"/>
      <c r="CN33" s="184"/>
      <c r="CO33" s="184"/>
      <c r="CP33" s="184"/>
      <c r="CQ33" s="184"/>
      <c r="CR33" s="184"/>
      <c r="CS33" s="184"/>
      <c r="CT33" s="185"/>
      <c r="CU33" s="172"/>
      <c r="CV33" s="172"/>
      <c r="CW33" s="172"/>
      <c r="CX33" s="172"/>
      <c r="CY33" s="172"/>
      <c r="CZ33" s="172"/>
      <c r="DA33" s="169"/>
    </row>
    <row customHeight="1" ht="12">
      <c r="D34" s="190"/>
      <c r="E34" s="542"/>
      <c r="L34" s="192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4"/>
      <c r="BR34" s="194"/>
      <c r="BS34" s="194"/>
      <c r="BT34" s="172"/>
      <c r="BU34" s="172"/>
      <c r="BV34" s="172"/>
      <c r="BW34" s="172"/>
      <c r="BX34" s="172"/>
      <c r="BY34" s="194"/>
      <c r="BZ34" s="194"/>
      <c r="CA34" s="194"/>
      <c r="CB34" s="194"/>
      <c r="CC34" s="172"/>
      <c r="CD34" s="172"/>
      <c r="CE34" s="172"/>
      <c r="CF34" s="172"/>
      <c r="CG34" s="172"/>
      <c r="CH34" s="172"/>
      <c r="CI34" s="172"/>
      <c r="CJ34" s="172"/>
      <c r="CK34" s="193"/>
      <c r="CL34" s="193"/>
      <c r="CM34" s="193"/>
      <c r="CN34" s="193"/>
      <c r="CO34" s="193"/>
      <c r="CP34" s="193"/>
      <c r="CQ34" s="193"/>
      <c r="CR34" s="193"/>
      <c r="CS34" s="193"/>
      <c r="CT34" s="195"/>
      <c r="CU34" s="172"/>
      <c r="CV34" s="172"/>
      <c r="CW34" s="172"/>
      <c r="CX34" s="172"/>
      <c r="CY34" s="172"/>
      <c r="CZ34" s="172"/>
      <c r="DA34" s="169"/>
    </row>
    <row customHeight="1" ht="12">
      <c r="C35" s="165"/>
      <c r="D35" s="671" t="s">
        <v>164</v>
      </c>
      <c r="E35" s="605" t="s">
        <v>164</v>
      </c>
      <c r="L35" s="174"/>
      <c r="M35" s="175"/>
      <c r="N35" s="176">
        <v>4</v>
      </c>
      <c r="O35" s="677" t="s">
        <v>164</v>
      </c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9"/>
      <c r="BT35" s="172"/>
      <c r="BU35" s="172"/>
      <c r="BV35" s="172"/>
      <c r="BW35" s="172"/>
      <c r="BX35" s="172"/>
      <c r="BY35" s="177"/>
      <c r="BZ35" s="177"/>
      <c r="CA35" s="177"/>
      <c r="CB35" s="177"/>
      <c r="CC35" s="172"/>
      <c r="CD35" s="172"/>
      <c r="CE35" s="172"/>
      <c r="CF35" s="172"/>
      <c r="CG35" s="172"/>
      <c r="CH35" s="172"/>
      <c r="CI35" s="172"/>
      <c r="CJ35" s="172"/>
      <c r="CK35" s="178"/>
      <c r="CL35" s="178"/>
      <c r="CM35" s="178"/>
      <c r="CN35" s="178"/>
      <c r="CO35" s="178"/>
      <c r="CP35" s="178"/>
      <c r="CQ35" s="178"/>
      <c r="CR35" s="178"/>
      <c r="CS35" s="178"/>
      <c r="CT35" s="179"/>
      <c r="CU35" s="172"/>
      <c r="CV35" s="172"/>
      <c r="CW35" s="172"/>
      <c r="CX35" s="172"/>
      <c r="CY35" s="172"/>
      <c r="CZ35" s="172"/>
      <c r="DA35" s="169"/>
    </row>
    <row customHeight="1" ht="12" hidden="1">
      <c r="C36" s="165"/>
      <c r="D36" s="672"/>
      <c r="E36" s="673"/>
      <c r="K36" s="180"/>
      <c r="L36" s="181"/>
      <c r="M36" s="182"/>
      <c r="N36" s="183" t="s">
        <v>1317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.75">
      <c r="C37" s="165"/>
      <c r="D37" s="672"/>
      <c r="E37" s="673"/>
      <c r="L37" s="186"/>
      <c r="M37" s="187"/>
      <c r="N37" s="188"/>
      <c r="O37" s="189" t="s">
        <v>1327</v>
      </c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72"/>
      <c r="BU37" s="172"/>
      <c r="BV37" s="172"/>
      <c r="BW37" s="172"/>
      <c r="BX37" s="172"/>
      <c r="BY37" s="184"/>
      <c r="BZ37" s="184"/>
      <c r="CA37" s="184"/>
      <c r="CB37" s="184"/>
      <c r="CC37" s="172"/>
      <c r="CD37" s="172"/>
      <c r="CE37" s="172"/>
      <c r="CF37" s="172"/>
      <c r="CG37" s="172"/>
      <c r="CH37" s="172"/>
      <c r="CI37" s="172"/>
      <c r="CJ37" s="172"/>
      <c r="CK37" s="184"/>
      <c r="CL37" s="184"/>
      <c r="CM37" s="184"/>
      <c r="CN37" s="184"/>
      <c r="CO37" s="184"/>
      <c r="CP37" s="184"/>
      <c r="CQ37" s="184"/>
      <c r="CR37" s="184"/>
      <c r="CS37" s="184"/>
      <c r="CT37" s="185"/>
      <c r="CU37" s="172"/>
      <c r="CV37" s="172"/>
      <c r="CW37" s="172"/>
      <c r="CX37" s="172"/>
      <c r="CY37" s="172"/>
      <c r="CZ37" s="172"/>
      <c r="DA37" s="169"/>
    </row>
    <row customHeight="1" ht="12">
      <c r="D38" s="190"/>
      <c r="E38" s="542"/>
      <c r="L38" s="192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4"/>
      <c r="BR38" s="194"/>
      <c r="BS38" s="194"/>
      <c r="BT38" s="172"/>
      <c r="BU38" s="172"/>
      <c r="BV38" s="172"/>
      <c r="BW38" s="172"/>
      <c r="BX38" s="172"/>
      <c r="BY38" s="194"/>
      <c r="BZ38" s="194"/>
      <c r="CA38" s="194"/>
      <c r="CB38" s="194"/>
      <c r="CC38" s="172"/>
      <c r="CD38" s="172"/>
      <c r="CE38" s="172"/>
      <c r="CF38" s="172"/>
      <c r="CG38" s="172"/>
      <c r="CH38" s="172"/>
      <c r="CI38" s="172"/>
      <c r="CJ38" s="172"/>
      <c r="CK38" s="193"/>
      <c r="CL38" s="193"/>
      <c r="CM38" s="193"/>
      <c r="CN38" s="193"/>
      <c r="CO38" s="193"/>
      <c r="CP38" s="193"/>
      <c r="CQ38" s="193"/>
      <c r="CR38" s="193"/>
      <c r="CS38" s="193"/>
      <c r="CT38" s="195"/>
      <c r="CU38" s="172"/>
      <c r="CV38" s="172"/>
      <c r="CW38" s="172"/>
      <c r="CX38" s="172"/>
      <c r="CY38" s="172"/>
      <c r="CZ38" s="172"/>
      <c r="DA38" s="169"/>
    </row>
    <row customHeight="1" ht="12">
      <c r="C39" s="165"/>
      <c r="D39" s="671" t="s">
        <v>170</v>
      </c>
      <c r="E39" s="537" t="s">
        <v>170</v>
      </c>
      <c r="L39" s="196"/>
      <c r="M39" s="197"/>
      <c r="N39" s="198">
        <v>5</v>
      </c>
      <c r="O39" s="680" t="s">
        <v>170</v>
      </c>
      <c r="P39" s="681"/>
      <c r="Q39" s="681"/>
      <c r="R39" s="681"/>
      <c r="S39" s="681"/>
      <c r="T39" s="681"/>
      <c r="U39" s="681"/>
      <c r="V39" s="681"/>
      <c r="W39" s="681"/>
      <c r="X39" s="681"/>
      <c r="Y39" s="681"/>
      <c r="Z39" s="681"/>
      <c r="AA39" s="681"/>
      <c r="AB39" s="681"/>
      <c r="AC39" s="681"/>
      <c r="AD39" s="681"/>
      <c r="AE39" s="681"/>
      <c r="AF39" s="681"/>
      <c r="AG39" s="681"/>
      <c r="AH39" s="681"/>
      <c r="AI39" s="681"/>
      <c r="AJ39" s="681"/>
      <c r="AK39" s="681"/>
      <c r="AL39" s="681"/>
      <c r="AM39" s="681"/>
      <c r="AN39" s="681"/>
      <c r="AO39" s="681"/>
      <c r="AP39" s="681"/>
      <c r="AQ39" s="681"/>
      <c r="AR39" s="681"/>
      <c r="AS39" s="681"/>
      <c r="AT39" s="681"/>
      <c r="AU39" s="681"/>
      <c r="AV39" s="681"/>
      <c r="AW39" s="681"/>
      <c r="AX39" s="681"/>
      <c r="AY39" s="681"/>
      <c r="AZ39" s="681"/>
      <c r="BA39" s="681"/>
      <c r="BB39" s="681"/>
      <c r="BC39" s="681"/>
      <c r="BD39" s="681"/>
      <c r="BE39" s="681"/>
      <c r="BF39" s="681"/>
      <c r="BG39" s="681"/>
      <c r="BH39" s="681"/>
      <c r="BI39" s="681"/>
      <c r="BJ39" s="681"/>
      <c r="BK39" s="681"/>
      <c r="BL39" s="681"/>
      <c r="BM39" s="681"/>
      <c r="BN39" s="681"/>
      <c r="BO39" s="681"/>
      <c r="BP39" s="681"/>
      <c r="BQ39" s="681"/>
      <c r="BR39" s="681"/>
      <c r="BS39" s="682"/>
      <c r="BT39" s="172"/>
      <c r="BU39" s="172"/>
      <c r="BV39" s="172"/>
      <c r="BW39" s="172"/>
      <c r="BX39" s="172"/>
      <c r="BY39" s="177"/>
      <c r="BZ39" s="177"/>
      <c r="CA39" s="177"/>
      <c r="CB39" s="177"/>
      <c r="CC39" s="172"/>
      <c r="CD39" s="172"/>
      <c r="CE39" s="172"/>
      <c r="CF39" s="172"/>
      <c r="CG39" s="172"/>
      <c r="CH39" s="172"/>
      <c r="CI39" s="172"/>
      <c r="CJ39" s="172"/>
      <c r="CK39" s="178"/>
      <c r="CL39" s="178"/>
      <c r="CM39" s="178"/>
      <c r="CN39" s="178"/>
      <c r="CO39" s="178"/>
      <c r="CP39" s="178"/>
      <c r="CQ39" s="178"/>
      <c r="CR39" s="178"/>
      <c r="CS39" s="178"/>
      <c r="CT39" s="179"/>
      <c r="CU39" s="172"/>
      <c r="CV39" s="172"/>
      <c r="CW39" s="172"/>
      <c r="CX39" s="172"/>
      <c r="CY39" s="172"/>
      <c r="CZ39" s="172"/>
      <c r="DA39" s="169"/>
    </row>
    <row customHeight="1" ht="11.25" hidden="1">
      <c r="C40" s="165"/>
      <c r="D40" s="672"/>
      <c r="E40" s="190"/>
      <c r="L40" s="181"/>
      <c r="M40" s="182"/>
      <c r="N40" s="199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72"/>
      <c r="BU40" s="172"/>
      <c r="BV40" s="172"/>
      <c r="BW40" s="172"/>
      <c r="BX40" s="172"/>
      <c r="BY40" s="184"/>
      <c r="BZ40" s="184"/>
      <c r="CA40" s="184"/>
      <c r="CB40" s="184"/>
      <c r="CC40" s="172"/>
      <c r="CD40" s="172"/>
      <c r="CE40" s="172"/>
      <c r="CF40" s="172"/>
      <c r="CG40" s="172"/>
      <c r="CH40" s="172"/>
      <c r="CI40" s="172"/>
      <c r="CJ40" s="172"/>
      <c r="CK40" s="184"/>
      <c r="CL40" s="184"/>
      <c r="CM40" s="184"/>
      <c r="CN40" s="184"/>
      <c r="CO40" s="184"/>
      <c r="CP40" s="184"/>
      <c r="CQ40" s="184"/>
      <c r="CR40" s="184"/>
      <c r="CS40" s="184"/>
      <c r="CT40" s="185"/>
      <c r="CU40" s="172"/>
      <c r="CV40" s="172"/>
      <c r="CW40" s="172"/>
      <c r="CX40" s="172"/>
      <c r="CY40" s="172"/>
      <c r="CZ40" s="172"/>
      <c r="DA40" s="169"/>
    </row>
    <row customHeight="1" ht="12">
      <c r="C41" s="165"/>
      <c r="D41" s="672"/>
      <c r="E41" s="605" t="s">
        <v>1328</v>
      </c>
      <c r="L41" s="174"/>
      <c r="M41" s="175"/>
      <c r="N41" s="176" t="s">
        <v>1329</v>
      </c>
      <c r="O41" s="683" t="s">
        <v>1328</v>
      </c>
      <c r="P41" s="684"/>
      <c r="Q41" s="684"/>
      <c r="R41" s="684"/>
      <c r="S41" s="684"/>
      <c r="T41" s="684"/>
      <c r="U41" s="684"/>
      <c r="V41" s="684"/>
      <c r="W41" s="684"/>
      <c r="X41" s="684"/>
      <c r="Y41" s="684"/>
      <c r="Z41" s="684"/>
      <c r="AA41" s="684"/>
      <c r="AB41" s="684"/>
      <c r="AC41" s="684"/>
      <c r="AD41" s="684"/>
      <c r="AE41" s="684"/>
      <c r="AF41" s="684"/>
      <c r="AG41" s="684"/>
      <c r="AH41" s="684"/>
      <c r="AI41" s="684"/>
      <c r="AJ41" s="684"/>
      <c r="AK41" s="684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84"/>
      <c r="AY41" s="684"/>
      <c r="AZ41" s="684"/>
      <c r="BA41" s="684"/>
      <c r="BB41" s="684"/>
      <c r="BC41" s="684"/>
      <c r="BD41" s="684"/>
      <c r="BE41" s="684"/>
      <c r="BF41" s="684"/>
      <c r="BG41" s="684"/>
      <c r="BH41" s="684"/>
      <c r="BI41" s="684"/>
      <c r="BJ41" s="684"/>
      <c r="BK41" s="684"/>
      <c r="BL41" s="684"/>
      <c r="BM41" s="684"/>
      <c r="BN41" s="684"/>
      <c r="BO41" s="684"/>
      <c r="BP41" s="684"/>
      <c r="BQ41" s="684"/>
      <c r="BR41" s="684"/>
      <c r="BS41" s="685"/>
      <c r="BT41" s="172"/>
      <c r="BU41" s="172"/>
      <c r="BV41" s="172"/>
      <c r="BW41" s="172"/>
      <c r="BX41" s="172"/>
      <c r="BY41" s="177"/>
      <c r="BZ41" s="177"/>
      <c r="CA41" s="177"/>
      <c r="CB41" s="177"/>
      <c r="CC41" s="172"/>
      <c r="CD41" s="172"/>
      <c r="CE41" s="172"/>
      <c r="CF41" s="172"/>
      <c r="CG41" s="172"/>
      <c r="CH41" s="172"/>
      <c r="CI41" s="172"/>
      <c r="CJ41" s="172"/>
      <c r="CK41" s="178"/>
      <c r="CL41" s="178"/>
      <c r="CM41" s="178"/>
      <c r="CN41" s="178"/>
      <c r="CO41" s="178"/>
      <c r="CP41" s="178"/>
      <c r="CQ41" s="178"/>
      <c r="CR41" s="178"/>
      <c r="CS41" s="178"/>
      <c r="CT41" s="179"/>
      <c r="CU41" s="172"/>
      <c r="CV41" s="172"/>
      <c r="CW41" s="172"/>
      <c r="CX41" s="172"/>
      <c r="CY41" s="172"/>
      <c r="CZ41" s="172"/>
      <c r="DA41" s="169"/>
    </row>
    <row customHeight="1" ht="12" hidden="1">
      <c r="C42" s="165"/>
      <c r="D42" s="672"/>
      <c r="E42" s="673"/>
      <c r="K42" s="180"/>
      <c r="L42" s="181"/>
      <c r="M42" s="182"/>
      <c r="N42" s="183" t="s">
        <v>1330</v>
      </c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A43" s="326" t="s">
        <v>1331</v>
      </c>
      <c r="B43" s="993"/>
      <c r="C43" s="321"/>
      <c r="D43" s="719"/>
      <c r="E43" s="721"/>
      <c r="F43" s="993"/>
      <c r="G43" s="993"/>
      <c r="H43" s="993"/>
      <c r="I43" s="993"/>
      <c r="J43" s="993"/>
      <c r="K43" s="993"/>
      <c r="L43" s="449"/>
      <c r="M43" s="500" t="s">
        <v>1281</v>
      </c>
      <c r="N43" s="770" t="s">
        <v>1331</v>
      </c>
      <c r="O43" s="630" t="s">
        <v>1282</v>
      </c>
      <c r="P43" s="452"/>
      <c r="Q43" s="453" t="s">
        <v>1283</v>
      </c>
      <c r="R43" s="453" t="s">
        <v>1284</v>
      </c>
      <c r="S43" s="630" t="s">
        <v>1285</v>
      </c>
      <c r="T43" s="630"/>
      <c r="U43" s="630"/>
      <c r="V43" s="630"/>
      <c r="W43" s="452"/>
      <c r="X43" s="630" t="s">
        <v>40</v>
      </c>
      <c r="Y43" s="444" t="s">
        <v>1332</v>
      </c>
      <c r="Z43" s="798"/>
      <c r="AA43" s="798"/>
      <c r="AB43" s="798"/>
      <c r="AC43" s="630" t="s">
        <v>64</v>
      </c>
      <c r="AD43" s="630" t="s">
        <v>85</v>
      </c>
      <c r="AE43" s="630" t="s">
        <v>95</v>
      </c>
      <c r="AF43" s="798"/>
      <c r="AG43" s="445" t="s">
        <v>1289</v>
      </c>
      <c r="AH43" s="798"/>
      <c r="AI43" s="630" t="s">
        <v>1282</v>
      </c>
      <c r="AJ43" s="452"/>
      <c r="AK43" s="453" t="s">
        <v>1283</v>
      </c>
      <c r="AL43" s="453" t="s">
        <v>1284</v>
      </c>
      <c r="AM43" s="630" t="s">
        <v>1290</v>
      </c>
      <c r="AN43" s="630"/>
      <c r="AO43" s="630"/>
      <c r="AP43" s="630"/>
      <c r="AQ43" s="452"/>
      <c r="AR43" s="630" t="s">
        <v>40</v>
      </c>
      <c r="AS43" s="444" t="s">
        <v>1332</v>
      </c>
      <c r="AT43" s="798"/>
      <c r="AU43" s="798"/>
      <c r="AV43" s="798"/>
      <c r="AW43" s="630" t="s">
        <v>64</v>
      </c>
      <c r="AX43" s="630" t="s">
        <v>85</v>
      </c>
      <c r="AY43" s="630" t="s">
        <v>95</v>
      </c>
      <c r="AZ43" s="798"/>
      <c r="BA43" s="445" t="s">
        <v>1289</v>
      </c>
      <c r="BB43" s="798"/>
      <c r="BC43" s="329" t="s">
        <v>1333</v>
      </c>
      <c r="BD43" s="330" t="str">
        <f>BE43&amp;"::"&amp;N43</f>
        <v>ACTI::5.1.1</v>
      </c>
      <c r="BE43" s="799" t="s">
        <v>1293</v>
      </c>
      <c r="BF43" s="798"/>
      <c r="BG43" s="798"/>
      <c r="BH43" s="798"/>
      <c r="BI43" s="798"/>
      <c r="BJ43" s="798"/>
      <c r="BK43" s="798"/>
      <c r="BL43" s="798"/>
      <c r="BM43" s="798"/>
      <c r="BN43" s="426"/>
      <c r="BO43" s="426"/>
      <c r="BP43" s="446">
        <v>89.09</v>
      </c>
      <c r="BQ43" s="446">
        <v>5.43</v>
      </c>
      <c r="BR43" s="446">
        <v>90.57</v>
      </c>
      <c r="BS43" s="446">
        <v>5.52</v>
      </c>
      <c r="BT43" s="455">
        <v>89.09</v>
      </c>
      <c r="BU43" s="455">
        <v>5.43</v>
      </c>
      <c r="BV43" s="455">
        <v>90.57</v>
      </c>
      <c r="BW43" s="455">
        <v>5.52</v>
      </c>
      <c r="BX43" s="110"/>
      <c r="BY43" s="456" t="s">
        <v>1294</v>
      </c>
      <c r="BZ43" s="457"/>
      <c r="CA43" s="447">
        <f>(BR43-BS43)/1.22*'СРЕД 3'!CT50/1000</f>
        <v>3244.23922131148</v>
      </c>
      <c r="CB43" s="448">
        <v>17240.8201229508</v>
      </c>
      <c r="CC43" s="604"/>
      <c r="CD43" s="110"/>
      <c r="CE43" s="333"/>
      <c r="CF43" s="110"/>
      <c r="CG43" s="333"/>
      <c r="CH43" s="110"/>
      <c r="CI43" s="110"/>
      <c r="CJ43" s="110"/>
      <c r="CK43" s="458" t="s">
        <v>1334</v>
      </c>
      <c r="CL43" s="459" t="s">
        <v>1335</v>
      </c>
      <c r="CM43" s="459" t="s">
        <v>1297</v>
      </c>
      <c r="CN43" s="460" t="s">
        <v>1336</v>
      </c>
      <c r="CO43" s="460" t="s">
        <v>1337</v>
      </c>
      <c r="CP43" s="458" t="s">
        <v>1338</v>
      </c>
      <c r="CQ43" s="459" t="s">
        <v>1335</v>
      </c>
      <c r="CR43" s="459" t="s">
        <v>1297</v>
      </c>
      <c r="CS43" s="460" t="s">
        <v>1339</v>
      </c>
      <c r="CT43" s="460" t="s">
        <v>1340</v>
      </c>
      <c r="CU43" s="92"/>
      <c r="CV43" s="92"/>
      <c r="CW43" s="92"/>
      <c r="CX43" s="92"/>
      <c r="CY43" s="92"/>
      <c r="CZ43" s="92"/>
      <c r="DA43" s="461"/>
    </row>
    <row customHeight="1" ht="12.75">
      <c r="C44" s="165"/>
      <c r="D44" s="672"/>
      <c r="E44" s="673"/>
      <c r="L44" s="200"/>
      <c r="M44" s="201"/>
      <c r="N44" s="202"/>
      <c r="O44" s="189" t="s">
        <v>1341</v>
      </c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05" t="s">
        <v>1342</v>
      </c>
      <c r="L45" s="544"/>
      <c r="M45" s="544"/>
      <c r="N45" s="204" t="s">
        <v>1343</v>
      </c>
      <c r="O45" s="686" t="s">
        <v>1342</v>
      </c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687"/>
      <c r="AJ45" s="687"/>
      <c r="AK45" s="687"/>
      <c r="AL45" s="687"/>
      <c r="AM45" s="687"/>
      <c r="AN45" s="687"/>
      <c r="AO45" s="687"/>
      <c r="AP45" s="687"/>
      <c r="AQ45" s="687"/>
      <c r="AR45" s="687"/>
      <c r="AS45" s="687"/>
      <c r="AT45" s="687"/>
      <c r="AU45" s="687"/>
      <c r="AV45" s="687"/>
      <c r="AW45" s="687"/>
      <c r="AX45" s="687"/>
      <c r="AY45" s="687"/>
      <c r="AZ45" s="687"/>
      <c r="BA45" s="687"/>
      <c r="BB45" s="687"/>
      <c r="BC45" s="687"/>
      <c r="BD45" s="687"/>
      <c r="BE45" s="687"/>
      <c r="BF45" s="687"/>
      <c r="BG45" s="687"/>
      <c r="BH45" s="687"/>
      <c r="BI45" s="687"/>
      <c r="BJ45" s="687"/>
      <c r="BK45" s="687"/>
      <c r="BL45" s="687"/>
      <c r="BM45" s="687"/>
      <c r="BN45" s="687"/>
      <c r="BO45" s="687"/>
      <c r="BP45" s="687"/>
      <c r="BQ45" s="687"/>
      <c r="BR45" s="687"/>
      <c r="BS45" s="688"/>
      <c r="BT45" s="172"/>
      <c r="BU45" s="172"/>
      <c r="BV45" s="172"/>
      <c r="BW45" s="172"/>
      <c r="BX45" s="172"/>
      <c r="BY45" s="177"/>
      <c r="BZ45" s="177"/>
      <c r="CA45" s="177"/>
      <c r="CB45" s="177"/>
      <c r="CC45" s="172"/>
      <c r="CD45" s="172"/>
      <c r="CE45" s="172"/>
      <c r="CF45" s="172"/>
      <c r="CG45" s="172"/>
      <c r="CH45" s="172"/>
      <c r="CI45" s="172"/>
      <c r="CJ45" s="172"/>
      <c r="CK45" s="178"/>
      <c r="CL45" s="178"/>
      <c r="CM45" s="178"/>
      <c r="CN45" s="178"/>
      <c r="CO45" s="178"/>
      <c r="CP45" s="178"/>
      <c r="CQ45" s="178"/>
      <c r="CR45" s="178"/>
      <c r="CS45" s="178"/>
      <c r="CT45" s="179"/>
      <c r="CU45" s="172"/>
      <c r="CV45" s="172"/>
      <c r="CW45" s="172"/>
      <c r="CX45" s="172"/>
      <c r="CY45" s="172"/>
      <c r="CZ45" s="172"/>
      <c r="DA45" s="169"/>
    </row>
    <row customHeight="1" ht="12" hidden="1">
      <c r="C46" s="165"/>
      <c r="D46" s="672"/>
      <c r="E46" s="673"/>
      <c r="L46" s="200"/>
      <c r="M46" s="201"/>
      <c r="N46" s="205" t="s">
        <v>1344</v>
      </c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72"/>
      <c r="BU46" s="172"/>
      <c r="BV46" s="172"/>
      <c r="BW46" s="172"/>
      <c r="BX46" s="172"/>
      <c r="BY46" s="184"/>
      <c r="BZ46" s="184"/>
      <c r="CA46" s="184"/>
      <c r="CB46" s="184"/>
      <c r="CC46" s="172"/>
      <c r="CD46" s="172"/>
      <c r="CE46" s="172"/>
      <c r="CF46" s="172"/>
      <c r="CG46" s="172"/>
      <c r="CH46" s="172"/>
      <c r="CI46" s="172"/>
      <c r="CJ46" s="172"/>
      <c r="CK46" s="184"/>
      <c r="CL46" s="184"/>
      <c r="CM46" s="184"/>
      <c r="CN46" s="184"/>
      <c r="CO46" s="184"/>
      <c r="CP46" s="184"/>
      <c r="CQ46" s="184"/>
      <c r="CR46" s="184"/>
      <c r="CS46" s="184"/>
      <c r="CT46" s="18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2"/>
      <c r="E47" s="673"/>
      <c r="L47" s="186"/>
      <c r="M47" s="187"/>
      <c r="N47" s="188"/>
      <c r="O47" s="189" t="s">
        <v>1345</v>
      </c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72"/>
      <c r="BU47" s="172"/>
      <c r="BV47" s="172"/>
      <c r="BW47" s="172"/>
      <c r="BX47" s="172"/>
      <c r="BY47" s="184"/>
      <c r="BZ47" s="184"/>
      <c r="CA47" s="184"/>
      <c r="CB47" s="184"/>
      <c r="CC47" s="172"/>
      <c r="CD47" s="172"/>
      <c r="CE47" s="172"/>
      <c r="CF47" s="172"/>
      <c r="CG47" s="172"/>
      <c r="CH47" s="172"/>
      <c r="CI47" s="172"/>
      <c r="CJ47" s="172"/>
      <c r="CK47" s="184"/>
      <c r="CL47" s="184"/>
      <c r="CM47" s="184"/>
      <c r="CN47" s="184"/>
      <c r="CO47" s="184"/>
      <c r="CP47" s="184"/>
      <c r="CQ47" s="184"/>
      <c r="CR47" s="184"/>
      <c r="CS47" s="184"/>
      <c r="CT47" s="185"/>
      <c r="CU47" s="172"/>
      <c r="CV47" s="172"/>
      <c r="CW47" s="172"/>
      <c r="CX47" s="172"/>
      <c r="CY47" s="172"/>
      <c r="CZ47" s="172"/>
      <c r="DA47" s="169"/>
    </row>
    <row customHeight="1" ht="12">
      <c r="D48" s="190"/>
      <c r="E48" s="542"/>
      <c r="L48" s="192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4"/>
      <c r="BR48" s="194"/>
      <c r="BS48" s="194"/>
      <c r="BT48" s="172"/>
      <c r="BU48" s="172"/>
      <c r="BV48" s="172"/>
      <c r="BW48" s="172"/>
      <c r="BX48" s="172"/>
      <c r="BY48" s="194"/>
      <c r="BZ48" s="194"/>
      <c r="CA48" s="194"/>
      <c r="CB48" s="194"/>
      <c r="CC48" s="172"/>
      <c r="CD48" s="172"/>
      <c r="CE48" s="172"/>
      <c r="CF48" s="172"/>
      <c r="CG48" s="172"/>
      <c r="CH48" s="172"/>
      <c r="CI48" s="172"/>
      <c r="CJ48" s="172"/>
      <c r="CK48" s="193"/>
      <c r="CL48" s="193"/>
      <c r="CM48" s="193"/>
      <c r="CN48" s="193"/>
      <c r="CO48" s="193"/>
      <c r="CP48" s="193"/>
      <c r="CQ48" s="193"/>
      <c r="CR48" s="193"/>
      <c r="CS48" s="193"/>
      <c r="CT48" s="19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1" t="s">
        <v>176</v>
      </c>
      <c r="E49" s="537" t="s">
        <v>176</v>
      </c>
      <c r="L49" s="196"/>
      <c r="M49" s="197"/>
      <c r="N49" s="198">
        <v>6</v>
      </c>
      <c r="O49" s="680" t="s">
        <v>176</v>
      </c>
      <c r="P49" s="681"/>
      <c r="Q49" s="681"/>
      <c r="R49" s="681"/>
      <c r="S49" s="681"/>
      <c r="T49" s="681"/>
      <c r="U49" s="681"/>
      <c r="V49" s="681"/>
      <c r="W49" s="681"/>
      <c r="X49" s="681"/>
      <c r="Y49" s="681"/>
      <c r="Z49" s="681"/>
      <c r="AA49" s="681"/>
      <c r="AB49" s="681"/>
      <c r="AC49" s="681"/>
      <c r="AD49" s="681"/>
      <c r="AE49" s="681"/>
      <c r="AF49" s="681"/>
      <c r="AG49" s="681"/>
      <c r="AH49" s="681"/>
      <c r="AI49" s="681"/>
      <c r="AJ49" s="681"/>
      <c r="AK49" s="681"/>
      <c r="AL49" s="681"/>
      <c r="AM49" s="681"/>
      <c r="AN49" s="681"/>
      <c r="AO49" s="681"/>
      <c r="AP49" s="681"/>
      <c r="AQ49" s="681"/>
      <c r="AR49" s="681"/>
      <c r="AS49" s="681"/>
      <c r="AT49" s="681"/>
      <c r="AU49" s="681"/>
      <c r="AV49" s="681"/>
      <c r="AW49" s="681"/>
      <c r="AX49" s="681"/>
      <c r="AY49" s="681"/>
      <c r="AZ49" s="681"/>
      <c r="BA49" s="681"/>
      <c r="BB49" s="681"/>
      <c r="BC49" s="681"/>
      <c r="BD49" s="681"/>
      <c r="BE49" s="681"/>
      <c r="BF49" s="681"/>
      <c r="BG49" s="681"/>
      <c r="BH49" s="681"/>
      <c r="BI49" s="681"/>
      <c r="BJ49" s="681"/>
      <c r="BK49" s="681"/>
      <c r="BL49" s="681"/>
      <c r="BM49" s="681"/>
      <c r="BN49" s="681"/>
      <c r="BO49" s="681"/>
      <c r="BP49" s="681"/>
      <c r="BQ49" s="681"/>
      <c r="BR49" s="681"/>
      <c r="BS49" s="682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1.25" hidden="1">
      <c r="C50" s="165"/>
      <c r="D50" s="672"/>
      <c r="E50" s="190"/>
      <c r="L50" s="181"/>
      <c r="M50" s="182"/>
      <c r="N50" s="199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">
      <c r="C51" s="165"/>
      <c r="D51" s="672"/>
      <c r="E51" s="605" t="s">
        <v>1346</v>
      </c>
      <c r="L51" s="174"/>
      <c r="M51" s="175"/>
      <c r="N51" s="176" t="s">
        <v>1347</v>
      </c>
      <c r="O51" s="712" t="s">
        <v>1346</v>
      </c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  <c r="AP51" s="713"/>
      <c r="AQ51" s="713"/>
      <c r="AR51" s="713"/>
      <c r="AS51" s="713"/>
      <c r="AT51" s="713"/>
      <c r="AU51" s="713"/>
      <c r="AV51" s="713"/>
      <c r="AW51" s="713"/>
      <c r="AX51" s="713"/>
      <c r="AY51" s="713"/>
      <c r="AZ51" s="713"/>
      <c r="BA51" s="713"/>
      <c r="BB51" s="713"/>
      <c r="BC51" s="713"/>
      <c r="BD51" s="713"/>
      <c r="BE51" s="713"/>
      <c r="BF51" s="713"/>
      <c r="BG51" s="713"/>
      <c r="BH51" s="713"/>
      <c r="BI51" s="713"/>
      <c r="BJ51" s="713"/>
      <c r="BK51" s="713"/>
      <c r="BL51" s="713"/>
      <c r="BM51" s="713"/>
      <c r="BN51" s="713"/>
      <c r="BO51" s="713"/>
      <c r="BP51" s="713"/>
      <c r="BQ51" s="713"/>
      <c r="BR51" s="713"/>
      <c r="BS51" s="714"/>
      <c r="BT51" s="172"/>
      <c r="BU51" s="172"/>
      <c r="BV51" s="172"/>
      <c r="BW51" s="172"/>
      <c r="BX51" s="172"/>
      <c r="BY51" s="177"/>
      <c r="BZ51" s="177"/>
      <c r="CA51" s="177"/>
      <c r="CB51" s="177"/>
      <c r="CC51" s="172"/>
      <c r="CD51" s="172"/>
      <c r="CE51" s="172"/>
      <c r="CF51" s="172"/>
      <c r="CG51" s="172"/>
      <c r="CH51" s="172"/>
      <c r="CI51" s="172"/>
      <c r="CJ51" s="172"/>
      <c r="CK51" s="178"/>
      <c r="CL51" s="178"/>
      <c r="CM51" s="178"/>
      <c r="CN51" s="178"/>
      <c r="CO51" s="178"/>
      <c r="CP51" s="178"/>
      <c r="CQ51" s="178"/>
      <c r="CR51" s="178"/>
      <c r="CS51" s="178"/>
      <c r="CT51" s="179"/>
      <c r="CU51" s="172"/>
      <c r="CV51" s="172"/>
      <c r="CW51" s="172"/>
      <c r="CX51" s="172"/>
      <c r="CY51" s="172"/>
      <c r="CZ51" s="172"/>
      <c r="DA51" s="169"/>
    </row>
    <row customHeight="1" ht="12" hidden="1">
      <c r="C52" s="165"/>
      <c r="D52" s="672"/>
      <c r="E52" s="673"/>
      <c r="K52" s="180"/>
      <c r="L52" s="181"/>
      <c r="M52" s="182"/>
      <c r="N52" s="183" t="s">
        <v>1348</v>
      </c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72"/>
      <c r="BU52" s="172"/>
      <c r="BV52" s="172"/>
      <c r="BW52" s="172"/>
      <c r="BX52" s="172"/>
      <c r="BY52" s="184"/>
      <c r="BZ52" s="184"/>
      <c r="CA52" s="184"/>
      <c r="CB52" s="184"/>
      <c r="CC52" s="172"/>
      <c r="CD52" s="172"/>
      <c r="CE52" s="172"/>
      <c r="CF52" s="172"/>
      <c r="CG52" s="172"/>
      <c r="CH52" s="172"/>
      <c r="CI52" s="172"/>
      <c r="CJ52" s="172"/>
      <c r="CK52" s="184"/>
      <c r="CL52" s="184"/>
      <c r="CM52" s="184"/>
      <c r="CN52" s="184"/>
      <c r="CO52" s="184"/>
      <c r="CP52" s="184"/>
      <c r="CQ52" s="184"/>
      <c r="CR52" s="184"/>
      <c r="CS52" s="184"/>
      <c r="CT52" s="185"/>
      <c r="CU52" s="172"/>
      <c r="CV52" s="172"/>
      <c r="CW52" s="172"/>
      <c r="CX52" s="172"/>
      <c r="CY52" s="172"/>
      <c r="CZ52" s="172"/>
      <c r="DA52" s="169"/>
    </row>
    <row customHeight="1" ht="12.75">
      <c r="C53" s="165"/>
      <c r="D53" s="672"/>
      <c r="E53" s="673"/>
      <c r="L53" s="186"/>
      <c r="M53" s="187"/>
      <c r="N53" s="188"/>
      <c r="O53" s="189" t="s">
        <v>1349</v>
      </c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">
      <c r="C54" s="165"/>
      <c r="D54" s="672"/>
      <c r="E54" s="605" t="s">
        <v>1350</v>
      </c>
      <c r="L54" s="174"/>
      <c r="M54" s="175"/>
      <c r="N54" s="176" t="s">
        <v>1351</v>
      </c>
      <c r="O54" s="715" t="s">
        <v>1350</v>
      </c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  <c r="AA54" s="716"/>
      <c r="AB54" s="716"/>
      <c r="AC54" s="716"/>
      <c r="AD54" s="716"/>
      <c r="AE54" s="716"/>
      <c r="AF54" s="716"/>
      <c r="AG54" s="716"/>
      <c r="AH54" s="716"/>
      <c r="AI54" s="716"/>
      <c r="AJ54" s="716"/>
      <c r="AK54" s="716"/>
      <c r="AL54" s="716"/>
      <c r="AM54" s="716"/>
      <c r="AN54" s="716"/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7"/>
      <c r="BT54" s="172"/>
      <c r="BU54" s="172"/>
      <c r="BV54" s="172"/>
      <c r="BW54" s="172"/>
      <c r="BX54" s="172"/>
      <c r="BY54" s="177"/>
      <c r="BZ54" s="177"/>
      <c r="CA54" s="177"/>
      <c r="CB54" s="177"/>
      <c r="CC54" s="172"/>
      <c r="CD54" s="172"/>
      <c r="CE54" s="172"/>
      <c r="CF54" s="172"/>
      <c r="CG54" s="172"/>
      <c r="CH54" s="172"/>
      <c r="CI54" s="172"/>
      <c r="CJ54" s="172"/>
      <c r="CK54" s="178"/>
      <c r="CL54" s="178"/>
      <c r="CM54" s="178"/>
      <c r="CN54" s="178"/>
      <c r="CO54" s="178"/>
      <c r="CP54" s="178"/>
      <c r="CQ54" s="178"/>
      <c r="CR54" s="178"/>
      <c r="CS54" s="178"/>
      <c r="CT54" s="179"/>
      <c r="CU54" s="172"/>
      <c r="CV54" s="172"/>
      <c r="CW54" s="172"/>
      <c r="CX54" s="172"/>
      <c r="CY54" s="172"/>
      <c r="CZ54" s="172"/>
      <c r="DA54" s="169"/>
    </row>
    <row customHeight="1" ht="12" hidden="1">
      <c r="C55" s="165"/>
      <c r="D55" s="672"/>
      <c r="E55" s="673"/>
      <c r="K55" s="180"/>
      <c r="L55" s="181"/>
      <c r="M55" s="182"/>
      <c r="N55" s="183" t="s">
        <v>1352</v>
      </c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72"/>
      <c r="BU55" s="172"/>
      <c r="BV55" s="172"/>
      <c r="BW55" s="172"/>
      <c r="BX55" s="172"/>
      <c r="BY55" s="184"/>
      <c r="BZ55" s="184"/>
      <c r="CA55" s="184"/>
      <c r="CB55" s="184"/>
      <c r="CC55" s="172"/>
      <c r="CD55" s="172"/>
      <c r="CE55" s="172"/>
      <c r="CF55" s="172"/>
      <c r="CG55" s="172"/>
      <c r="CH55" s="172"/>
      <c r="CI55" s="172"/>
      <c r="CJ55" s="172"/>
      <c r="CK55" s="184"/>
      <c r="CL55" s="184"/>
      <c r="CM55" s="184"/>
      <c r="CN55" s="184"/>
      <c r="CO55" s="184"/>
      <c r="CP55" s="184"/>
      <c r="CQ55" s="184"/>
      <c r="CR55" s="184"/>
      <c r="CS55" s="184"/>
      <c r="CT55" s="185"/>
      <c r="CU55" s="172"/>
      <c r="CV55" s="172"/>
      <c r="CW55" s="172"/>
      <c r="CX55" s="172"/>
      <c r="CY55" s="172"/>
      <c r="CZ55" s="172"/>
      <c r="DA55" s="169"/>
    </row>
    <row customHeight="1" ht="12.75">
      <c r="C56" s="165"/>
      <c r="D56" s="672"/>
      <c r="E56" s="673"/>
      <c r="L56" s="186"/>
      <c r="M56" s="187"/>
      <c r="N56" s="188"/>
      <c r="O56" s="189" t="s">
        <v>1353</v>
      </c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72"/>
      <c r="BU56" s="172"/>
      <c r="BV56" s="172"/>
      <c r="BW56" s="172"/>
      <c r="BX56" s="172"/>
      <c r="BY56" s="184"/>
      <c r="BZ56" s="184"/>
      <c r="CA56" s="184"/>
      <c r="CB56" s="184"/>
      <c r="CC56" s="172"/>
      <c r="CD56" s="172"/>
      <c r="CE56" s="172"/>
      <c r="CF56" s="172"/>
      <c r="CG56" s="172"/>
      <c r="CH56" s="172"/>
      <c r="CI56" s="172"/>
      <c r="CJ56" s="172"/>
      <c r="CK56" s="184"/>
      <c r="CL56" s="184"/>
      <c r="CM56" s="184"/>
      <c r="CN56" s="184"/>
      <c r="CO56" s="184"/>
      <c r="CP56" s="184"/>
      <c r="CQ56" s="184"/>
      <c r="CR56" s="184"/>
      <c r="CS56" s="184"/>
      <c r="CT56" s="185"/>
      <c r="CU56" s="172"/>
      <c r="CV56" s="172"/>
      <c r="CW56" s="172"/>
      <c r="CX56" s="172"/>
      <c r="CY56" s="172"/>
      <c r="CZ56" s="172"/>
      <c r="DA56" s="169"/>
    </row>
    <row customHeight="1" ht="12">
      <c r="D57" s="190"/>
      <c r="E57" s="542"/>
      <c r="L57" s="192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4"/>
      <c r="BQ57" s="194"/>
      <c r="BR57" s="194"/>
      <c r="BS57" s="194"/>
      <c r="BT57" s="172"/>
      <c r="BU57" s="172"/>
      <c r="BV57" s="172"/>
      <c r="BW57" s="172"/>
      <c r="BX57" s="172"/>
      <c r="BY57" s="194"/>
      <c r="BZ57" s="194"/>
      <c r="CA57" s="194"/>
      <c r="CB57" s="194"/>
      <c r="CC57" s="172"/>
      <c r="CD57" s="172"/>
      <c r="CE57" s="172"/>
      <c r="CF57" s="172"/>
      <c r="CG57" s="172"/>
      <c r="CH57" s="172"/>
      <c r="CI57" s="172"/>
      <c r="CJ57" s="172"/>
      <c r="CK57" s="193"/>
      <c r="CL57" s="193"/>
      <c r="CM57" s="193"/>
      <c r="CN57" s="193"/>
      <c r="CO57" s="193"/>
      <c r="CP57" s="193"/>
      <c r="CQ57" s="193"/>
      <c r="CR57" s="193"/>
      <c r="CS57" s="193"/>
      <c r="CT57" s="195"/>
      <c r="CU57" s="172"/>
      <c r="CV57" s="172"/>
      <c r="CW57" s="172"/>
      <c r="CX57" s="172"/>
      <c r="CY57" s="172"/>
      <c r="CZ57" s="172"/>
      <c r="DA57" s="169"/>
    </row>
    <row customHeight="1" ht="12">
      <c r="C58" s="165"/>
      <c r="D58" s="671" t="s">
        <v>183</v>
      </c>
      <c r="E58" s="605" t="s">
        <v>183</v>
      </c>
      <c r="L58" s="174"/>
      <c r="M58" s="175"/>
      <c r="N58" s="176">
        <v>7</v>
      </c>
      <c r="O58" s="706" t="s">
        <v>183</v>
      </c>
      <c r="P58" s="707"/>
      <c r="Q58" s="707"/>
      <c r="R58" s="707"/>
      <c r="S58" s="707"/>
      <c r="T58" s="707"/>
      <c r="U58" s="707"/>
      <c r="V58" s="707"/>
      <c r="W58" s="707"/>
      <c r="X58" s="707"/>
      <c r="Y58" s="707"/>
      <c r="Z58" s="707"/>
      <c r="AA58" s="707"/>
      <c r="AB58" s="707"/>
      <c r="AC58" s="707"/>
      <c r="AD58" s="707"/>
      <c r="AE58" s="707"/>
      <c r="AF58" s="707"/>
      <c r="AG58" s="707"/>
      <c r="AH58" s="707"/>
      <c r="AI58" s="707"/>
      <c r="AJ58" s="707"/>
      <c r="AK58" s="707"/>
      <c r="AL58" s="707"/>
      <c r="AM58" s="707"/>
      <c r="AN58" s="707"/>
      <c r="AO58" s="707"/>
      <c r="AP58" s="707"/>
      <c r="AQ58" s="707"/>
      <c r="AR58" s="707"/>
      <c r="AS58" s="707"/>
      <c r="AT58" s="707"/>
      <c r="AU58" s="707"/>
      <c r="AV58" s="707"/>
      <c r="AW58" s="707"/>
      <c r="AX58" s="707"/>
      <c r="AY58" s="707"/>
      <c r="AZ58" s="707"/>
      <c r="BA58" s="707"/>
      <c r="BB58" s="707"/>
      <c r="BC58" s="707"/>
      <c r="BD58" s="707"/>
      <c r="BE58" s="707"/>
      <c r="BF58" s="707"/>
      <c r="BG58" s="707"/>
      <c r="BH58" s="707"/>
      <c r="BI58" s="707"/>
      <c r="BJ58" s="707"/>
      <c r="BK58" s="707"/>
      <c r="BL58" s="707"/>
      <c r="BM58" s="707"/>
      <c r="BN58" s="707"/>
      <c r="BO58" s="707"/>
      <c r="BP58" s="707"/>
      <c r="BQ58" s="707"/>
      <c r="BR58" s="707"/>
      <c r="BS58" s="708"/>
      <c r="BT58" s="172"/>
      <c r="BU58" s="172"/>
      <c r="BV58" s="172"/>
      <c r="BW58" s="172"/>
      <c r="BX58" s="172"/>
      <c r="BY58" s="177"/>
      <c r="BZ58" s="177"/>
      <c r="CA58" s="177"/>
      <c r="CB58" s="177"/>
      <c r="CC58" s="172"/>
      <c r="CD58" s="172"/>
      <c r="CE58" s="172"/>
      <c r="CF58" s="172"/>
      <c r="CG58" s="172"/>
      <c r="CH58" s="172"/>
      <c r="CI58" s="172"/>
      <c r="CJ58" s="172"/>
      <c r="CK58" s="178"/>
      <c r="CL58" s="178"/>
      <c r="CM58" s="178"/>
      <c r="CN58" s="178"/>
      <c r="CO58" s="178"/>
      <c r="CP58" s="178"/>
      <c r="CQ58" s="178"/>
      <c r="CR58" s="178"/>
      <c r="CS58" s="178"/>
      <c r="CT58" s="179"/>
      <c r="CU58" s="172"/>
      <c r="CV58" s="172"/>
      <c r="CW58" s="172"/>
      <c r="CX58" s="172"/>
      <c r="CY58" s="172"/>
      <c r="CZ58" s="172"/>
      <c r="DA58" s="169"/>
    </row>
    <row customHeight="1" ht="12" hidden="1">
      <c r="C59" s="165"/>
      <c r="D59" s="672"/>
      <c r="E59" s="673"/>
      <c r="K59" s="180"/>
      <c r="L59" s="181"/>
      <c r="M59" s="182"/>
      <c r="N59" s="183" t="s">
        <v>1354</v>
      </c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72"/>
      <c r="BU59" s="172"/>
      <c r="BV59" s="172"/>
      <c r="BW59" s="172"/>
      <c r="BX59" s="172"/>
      <c r="BY59" s="184"/>
      <c r="BZ59" s="184"/>
      <c r="CA59" s="184"/>
      <c r="CB59" s="184"/>
      <c r="CC59" s="172"/>
      <c r="CD59" s="172"/>
      <c r="CE59" s="172"/>
      <c r="CF59" s="172"/>
      <c r="CG59" s="172"/>
      <c r="CH59" s="172"/>
      <c r="CI59" s="172"/>
      <c r="CJ59" s="172"/>
      <c r="CK59" s="184"/>
      <c r="CL59" s="184"/>
      <c r="CM59" s="184"/>
      <c r="CN59" s="184"/>
      <c r="CO59" s="184"/>
      <c r="CP59" s="184"/>
      <c r="CQ59" s="184"/>
      <c r="CR59" s="184"/>
      <c r="CS59" s="184"/>
      <c r="CT59" s="185"/>
      <c r="CU59" s="172"/>
      <c r="CV59" s="172"/>
      <c r="CW59" s="172"/>
      <c r="CX59" s="172"/>
      <c r="CY59" s="172"/>
      <c r="CZ59" s="172"/>
      <c r="DA59" s="169"/>
    </row>
    <row customHeight="1" ht="12">
      <c r="A60" s="326" t="s">
        <v>1355</v>
      </c>
      <c r="B60" s="993"/>
      <c r="C60" s="321"/>
      <c r="D60" s="719"/>
      <c r="E60" s="721"/>
      <c r="F60" s="993"/>
      <c r="G60" s="993"/>
      <c r="H60" s="993"/>
      <c r="I60" s="993"/>
      <c r="J60" s="993"/>
      <c r="K60" s="993"/>
      <c r="L60" s="449"/>
      <c r="M60" s="500" t="s">
        <v>1281</v>
      </c>
      <c r="N60" s="770" t="s">
        <v>1355</v>
      </c>
      <c r="O60" s="630" t="s">
        <v>1282</v>
      </c>
      <c r="P60" s="452"/>
      <c r="Q60" s="453" t="s">
        <v>1283</v>
      </c>
      <c r="R60" s="453" t="s">
        <v>1284</v>
      </c>
      <c r="S60" s="630" t="s">
        <v>1285</v>
      </c>
      <c r="T60" s="630"/>
      <c r="U60" s="630"/>
      <c r="V60" s="630"/>
      <c r="W60" s="630" t="s">
        <v>1356</v>
      </c>
      <c r="X60" s="452"/>
      <c r="Y60" s="450" t="s">
        <v>1357</v>
      </c>
      <c r="Z60" s="798"/>
      <c r="AA60" s="798"/>
      <c r="AB60" s="798"/>
      <c r="AC60" s="452"/>
      <c r="AD60" s="452"/>
      <c r="AE60" s="452"/>
      <c r="AF60" s="798"/>
      <c r="AG60" s="445" t="s">
        <v>1289</v>
      </c>
      <c r="AH60" s="798"/>
      <c r="AI60" s="630" t="s">
        <v>1282</v>
      </c>
      <c r="AJ60" s="452"/>
      <c r="AK60" s="453" t="s">
        <v>1283</v>
      </c>
      <c r="AL60" s="453" t="s">
        <v>1284</v>
      </c>
      <c r="AM60" s="630" t="s">
        <v>1290</v>
      </c>
      <c r="AN60" s="630"/>
      <c r="AO60" s="630"/>
      <c r="AP60" s="630"/>
      <c r="AQ60" s="630" t="s">
        <v>1356</v>
      </c>
      <c r="AR60" s="452"/>
      <c r="AS60" s="450" t="s">
        <v>1357</v>
      </c>
      <c r="AT60" s="798"/>
      <c r="AU60" s="798"/>
      <c r="AV60" s="798"/>
      <c r="AW60" s="452"/>
      <c r="AX60" s="452"/>
      <c r="AY60" s="452"/>
      <c r="AZ60" s="798"/>
      <c r="BA60" s="445" t="s">
        <v>1289</v>
      </c>
      <c r="BB60" s="798"/>
      <c r="BC60" s="329" t="s">
        <v>1333</v>
      </c>
      <c r="BD60" s="330" t="str">
        <f>BE60&amp;"::"&amp;N60</f>
        <v>ACTI::7.1</v>
      </c>
      <c r="BE60" s="799" t="s">
        <v>1293</v>
      </c>
      <c r="BF60" s="798"/>
      <c r="BG60" s="798"/>
      <c r="BH60" s="798"/>
      <c r="BI60" s="798"/>
      <c r="BJ60" s="798"/>
      <c r="BK60" s="798"/>
      <c r="BL60" s="798"/>
      <c r="BM60" s="798"/>
      <c r="BN60" s="426"/>
      <c r="BO60" s="426"/>
      <c r="BP60" s="446">
        <v>41638.67</v>
      </c>
      <c r="BQ60" s="446">
        <v>3627.99</v>
      </c>
      <c r="BR60" s="446">
        <v>42332.65</v>
      </c>
      <c r="BS60" s="446">
        <v>3688.46</v>
      </c>
      <c r="BT60" s="455">
        <v>41638.67</v>
      </c>
      <c r="BU60" s="455">
        <v>3627.99</v>
      </c>
      <c r="BV60" s="455">
        <v>42332.65</v>
      </c>
      <c r="BW60" s="455">
        <v>3688.46</v>
      </c>
      <c r="BX60" s="110"/>
      <c r="BY60" s="456" t="s">
        <v>1294</v>
      </c>
      <c r="BZ60" s="457"/>
      <c r="CA60" s="447">
        <v>1119.41</v>
      </c>
      <c r="CB60" s="448">
        <v>4040.5351445902</v>
      </c>
      <c r="CC60" s="604"/>
      <c r="CD60" s="110"/>
      <c r="CE60" s="333"/>
      <c r="CF60" s="110"/>
      <c r="CG60" s="333"/>
      <c r="CH60" s="110"/>
      <c r="CI60" s="110"/>
      <c r="CJ60" s="110"/>
      <c r="CK60" s="458" t="s">
        <v>1358</v>
      </c>
      <c r="CL60" s="459" t="s">
        <v>1335</v>
      </c>
      <c r="CM60" s="459" t="s">
        <v>1297</v>
      </c>
      <c r="CN60" s="460" t="s">
        <v>1359</v>
      </c>
      <c r="CO60" s="460" t="s">
        <v>1360</v>
      </c>
      <c r="CP60" s="458" t="s">
        <v>1361</v>
      </c>
      <c r="CQ60" s="459" t="s">
        <v>1335</v>
      </c>
      <c r="CR60" s="459" t="s">
        <v>1297</v>
      </c>
      <c r="CS60" s="460" t="s">
        <v>1362</v>
      </c>
      <c r="CT60" s="460" t="s">
        <v>1363</v>
      </c>
      <c r="CU60" s="92"/>
      <c r="CV60" s="92"/>
      <c r="CW60" s="92"/>
      <c r="CX60" s="92"/>
      <c r="CY60" s="92"/>
      <c r="CZ60" s="92"/>
      <c r="DA60" s="461"/>
    </row>
    <row customHeight="1" ht="12">
      <c r="A61" s="326" t="s">
        <v>1364</v>
      </c>
      <c r="B61" s="993"/>
      <c r="C61" s="321"/>
      <c r="D61" s="719"/>
      <c r="E61" s="721"/>
      <c r="F61" s="993"/>
      <c r="G61" s="993"/>
      <c r="H61" s="993"/>
      <c r="I61" s="993"/>
      <c r="J61" s="993"/>
      <c r="K61" s="993"/>
      <c r="L61" s="449"/>
      <c r="M61" s="500" t="s">
        <v>1281</v>
      </c>
      <c r="N61" s="770" t="s">
        <v>1364</v>
      </c>
      <c r="O61" s="630" t="s">
        <v>1282</v>
      </c>
      <c r="P61" s="452"/>
      <c r="Q61" s="453" t="s">
        <v>1283</v>
      </c>
      <c r="R61" s="453" t="s">
        <v>1284</v>
      </c>
      <c r="S61" s="630" t="s">
        <v>1285</v>
      </c>
      <c r="T61" s="630"/>
      <c r="U61" s="630"/>
      <c r="V61" s="630"/>
      <c r="W61" s="630" t="s">
        <v>1365</v>
      </c>
      <c r="X61" s="452"/>
      <c r="Y61" s="450" t="s">
        <v>1366</v>
      </c>
      <c r="Z61" s="798"/>
      <c r="AA61" s="798"/>
      <c r="AB61" s="798"/>
      <c r="AC61" s="452"/>
      <c r="AD61" s="452"/>
      <c r="AE61" s="452"/>
      <c r="AF61" s="798"/>
      <c r="AG61" s="445" t="s">
        <v>1289</v>
      </c>
      <c r="AH61" s="798"/>
      <c r="AI61" s="630" t="s">
        <v>1282</v>
      </c>
      <c r="AJ61" s="452"/>
      <c r="AK61" s="453" t="s">
        <v>1283</v>
      </c>
      <c r="AL61" s="453" t="s">
        <v>1284</v>
      </c>
      <c r="AM61" s="630" t="s">
        <v>1290</v>
      </c>
      <c r="AN61" s="630"/>
      <c r="AO61" s="630"/>
      <c r="AP61" s="630"/>
      <c r="AQ61" s="630" t="s">
        <v>1365</v>
      </c>
      <c r="AR61" s="452"/>
      <c r="AS61" s="450" t="s">
        <v>1366</v>
      </c>
      <c r="AT61" s="798"/>
      <c r="AU61" s="798"/>
      <c r="AV61" s="798"/>
      <c r="AW61" s="452"/>
      <c r="AX61" s="452"/>
      <c r="AY61" s="452"/>
      <c r="AZ61" s="798"/>
      <c r="BA61" s="445" t="s">
        <v>1289</v>
      </c>
      <c r="BB61" s="798"/>
      <c r="BC61" s="329" t="s">
        <v>1333</v>
      </c>
      <c r="BD61" s="330" t="str">
        <f>BE61&amp;"::"&amp;N61</f>
        <v>ACTI::7.2</v>
      </c>
      <c r="BE61" s="799" t="s">
        <v>1293</v>
      </c>
      <c r="BF61" s="798"/>
      <c r="BG61" s="798"/>
      <c r="BH61" s="798"/>
      <c r="BI61" s="798"/>
      <c r="BJ61" s="798"/>
      <c r="BK61" s="798"/>
      <c r="BL61" s="798"/>
      <c r="BM61" s="798"/>
      <c r="BN61" s="426"/>
      <c r="BO61" s="426"/>
      <c r="BP61" s="446">
        <v>30318.17</v>
      </c>
      <c r="BQ61" s="446">
        <v>2123.19</v>
      </c>
      <c r="BR61" s="446">
        <v>30823.47</v>
      </c>
      <c r="BS61" s="446">
        <v>2158.58</v>
      </c>
      <c r="BT61" s="455">
        <v>30318.17</v>
      </c>
      <c r="BU61" s="455">
        <v>2123.19</v>
      </c>
      <c r="BV61" s="455">
        <v>30823.47</v>
      </c>
      <c r="BW61" s="455">
        <v>2158.58</v>
      </c>
      <c r="BX61" s="110"/>
      <c r="BY61" s="456" t="s">
        <v>1294</v>
      </c>
      <c r="BZ61" s="457"/>
      <c r="CA61" s="447">
        <v>339.51</v>
      </c>
      <c r="CB61" s="448">
        <v>1677.6009393444</v>
      </c>
      <c r="CC61" s="604"/>
      <c r="CD61" s="110"/>
      <c r="CE61" s="333"/>
      <c r="CF61" s="110"/>
      <c r="CG61" s="333"/>
      <c r="CH61" s="110"/>
      <c r="CI61" s="110"/>
      <c r="CJ61" s="110"/>
      <c r="CK61" s="458" t="s">
        <v>1358</v>
      </c>
      <c r="CL61" s="459" t="s">
        <v>1335</v>
      </c>
      <c r="CM61" s="459" t="s">
        <v>1297</v>
      </c>
      <c r="CN61" s="460" t="s">
        <v>1359</v>
      </c>
      <c r="CO61" s="460" t="s">
        <v>1360</v>
      </c>
      <c r="CP61" s="458" t="s">
        <v>1361</v>
      </c>
      <c r="CQ61" s="459" t="s">
        <v>1335</v>
      </c>
      <c r="CR61" s="459" t="s">
        <v>1297</v>
      </c>
      <c r="CS61" s="460" t="s">
        <v>1362</v>
      </c>
      <c r="CT61" s="460" t="s">
        <v>1363</v>
      </c>
      <c r="CU61" s="92"/>
      <c r="CV61" s="92"/>
      <c r="CW61" s="92"/>
      <c r="CX61" s="92"/>
      <c r="CY61" s="92"/>
      <c r="CZ61" s="92"/>
      <c r="DA61" s="461"/>
    </row>
    <row customHeight="1" ht="12">
      <c r="A62" s="326" t="s">
        <v>1367</v>
      </c>
      <c r="B62" s="993"/>
      <c r="C62" s="321"/>
      <c r="D62" s="719"/>
      <c r="E62" s="721"/>
      <c r="F62" s="993"/>
      <c r="G62" s="993"/>
      <c r="H62" s="993"/>
      <c r="I62" s="993"/>
      <c r="J62" s="993"/>
      <c r="K62" s="993"/>
      <c r="L62" s="449"/>
      <c r="M62" s="500" t="s">
        <v>1281</v>
      </c>
      <c r="N62" s="770" t="s">
        <v>1367</v>
      </c>
      <c r="O62" s="630" t="s">
        <v>1282</v>
      </c>
      <c r="P62" s="452"/>
      <c r="Q62" s="453" t="s">
        <v>1283</v>
      </c>
      <c r="R62" s="453" t="s">
        <v>1284</v>
      </c>
      <c r="S62" s="630" t="s">
        <v>1285</v>
      </c>
      <c r="T62" s="630"/>
      <c r="U62" s="630"/>
      <c r="V62" s="630"/>
      <c r="W62" s="630" t="s">
        <v>1368</v>
      </c>
      <c r="X62" s="452"/>
      <c r="Y62" s="450" t="s">
        <v>1369</v>
      </c>
      <c r="Z62" s="798"/>
      <c r="AA62" s="798"/>
      <c r="AB62" s="798"/>
      <c r="AC62" s="452"/>
      <c r="AD62" s="452"/>
      <c r="AE62" s="452"/>
      <c r="AF62" s="798"/>
      <c r="AG62" s="445" t="s">
        <v>1289</v>
      </c>
      <c r="AH62" s="798"/>
      <c r="AI62" s="630" t="s">
        <v>1282</v>
      </c>
      <c r="AJ62" s="452"/>
      <c r="AK62" s="453" t="s">
        <v>1283</v>
      </c>
      <c r="AL62" s="453" t="s">
        <v>1284</v>
      </c>
      <c r="AM62" s="630" t="s">
        <v>1290</v>
      </c>
      <c r="AN62" s="630"/>
      <c r="AO62" s="630"/>
      <c r="AP62" s="630"/>
      <c r="AQ62" s="630" t="s">
        <v>1368</v>
      </c>
      <c r="AR62" s="452"/>
      <c r="AS62" s="450" t="s">
        <v>1369</v>
      </c>
      <c r="AT62" s="798"/>
      <c r="AU62" s="798"/>
      <c r="AV62" s="798"/>
      <c r="AW62" s="452"/>
      <c r="AX62" s="452"/>
      <c r="AY62" s="452"/>
      <c r="AZ62" s="798"/>
      <c r="BA62" s="445" t="s">
        <v>1289</v>
      </c>
      <c r="BB62" s="798"/>
      <c r="BC62" s="329" t="s">
        <v>1333</v>
      </c>
      <c r="BD62" s="330" t="str">
        <f>BE62&amp;"::"&amp;N62</f>
        <v>ACTI::7.3</v>
      </c>
      <c r="BE62" s="799" t="s">
        <v>1293</v>
      </c>
      <c r="BF62" s="798"/>
      <c r="BG62" s="798"/>
      <c r="BH62" s="798"/>
      <c r="BI62" s="798"/>
      <c r="BJ62" s="798"/>
      <c r="BK62" s="798"/>
      <c r="BL62" s="798"/>
      <c r="BM62" s="798"/>
      <c r="BN62" s="426"/>
      <c r="BO62" s="426"/>
      <c r="BP62" s="446">
        <v>41.39</v>
      </c>
      <c r="BQ62" s="446">
        <v>5.45</v>
      </c>
      <c r="BR62" s="446">
        <v>42.08</v>
      </c>
      <c r="BS62" s="446">
        <v>5.54</v>
      </c>
      <c r="BT62" s="455">
        <v>41.39</v>
      </c>
      <c r="BU62" s="455">
        <v>5.45</v>
      </c>
      <c r="BV62" s="455">
        <v>42.08</v>
      </c>
      <c r="BW62" s="455">
        <v>5.54</v>
      </c>
      <c r="BX62" s="110"/>
      <c r="BY62" s="456" t="s">
        <v>1294</v>
      </c>
      <c r="BZ62" s="457"/>
      <c r="CA62" s="447">
        <v>55.11</v>
      </c>
      <c r="CB62" s="448">
        <v>203.3061639344</v>
      </c>
      <c r="CC62" s="604"/>
      <c r="CD62" s="110"/>
      <c r="CE62" s="333"/>
      <c r="CF62" s="110"/>
      <c r="CG62" s="333"/>
      <c r="CH62" s="110"/>
      <c r="CI62" s="110"/>
      <c r="CJ62" s="110"/>
      <c r="CK62" s="458" t="s">
        <v>1358</v>
      </c>
      <c r="CL62" s="459" t="s">
        <v>1335</v>
      </c>
      <c r="CM62" s="459" t="s">
        <v>1297</v>
      </c>
      <c r="CN62" s="460" t="s">
        <v>1359</v>
      </c>
      <c r="CO62" s="460" t="s">
        <v>1360</v>
      </c>
      <c r="CP62" s="458" t="s">
        <v>1361</v>
      </c>
      <c r="CQ62" s="459" t="s">
        <v>1335</v>
      </c>
      <c r="CR62" s="459" t="s">
        <v>1297</v>
      </c>
      <c r="CS62" s="460" t="s">
        <v>1362</v>
      </c>
      <c r="CT62" s="460" t="s">
        <v>1363</v>
      </c>
      <c r="CU62" s="92"/>
      <c r="CV62" s="92"/>
      <c r="CW62" s="92"/>
      <c r="CX62" s="92"/>
      <c r="CY62" s="92"/>
      <c r="CZ62" s="92"/>
      <c r="DA62" s="461"/>
    </row>
    <row customHeight="1" ht="12.75">
      <c r="C63" s="165"/>
      <c r="D63" s="704"/>
      <c r="E63" s="705"/>
      <c r="L63" s="186"/>
      <c r="M63" s="187"/>
      <c r="N63" s="188"/>
      <c r="O63" s="189" t="s">
        <v>1370</v>
      </c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72"/>
      <c r="BU63" s="172"/>
      <c r="BV63" s="172"/>
      <c r="BW63" s="172"/>
      <c r="BX63" s="172"/>
      <c r="BY63" s="184"/>
      <c r="BZ63" s="184"/>
      <c r="CA63" s="184"/>
      <c r="CB63" s="184"/>
      <c r="CC63" s="172"/>
      <c r="CD63" s="172"/>
      <c r="CE63" s="172"/>
      <c r="CF63" s="172"/>
      <c r="CG63" s="172"/>
      <c r="CH63" s="172"/>
      <c r="CI63" s="172"/>
      <c r="CJ63" s="172"/>
      <c r="CK63" s="184"/>
      <c r="CL63" s="184"/>
      <c r="CM63" s="184"/>
      <c r="CN63" s="184"/>
      <c r="CO63" s="184"/>
      <c r="CP63" s="184"/>
      <c r="CQ63" s="184"/>
      <c r="CR63" s="184"/>
      <c r="CS63" s="184"/>
      <c r="CT63" s="185"/>
      <c r="CU63" s="172"/>
      <c r="CV63" s="172"/>
      <c r="CW63" s="172"/>
      <c r="CX63" s="172"/>
      <c r="CY63" s="172"/>
      <c r="CZ63" s="172"/>
      <c r="DA63" s="169"/>
    </row>
    <row customHeight="1" ht="12">
      <c r="D64" s="190"/>
      <c r="E64" s="542"/>
      <c r="L64" s="192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4"/>
      <c r="BQ64" s="194"/>
      <c r="BR64" s="194"/>
      <c r="BS64" s="194"/>
      <c r="BT64" s="172"/>
      <c r="BU64" s="172"/>
      <c r="BV64" s="172"/>
      <c r="BW64" s="172"/>
      <c r="BX64" s="172"/>
      <c r="BY64" s="194"/>
      <c r="BZ64" s="194"/>
      <c r="CA64" s="194"/>
      <c r="CB64" s="194"/>
      <c r="CC64" s="172"/>
      <c r="CD64" s="172"/>
      <c r="CE64" s="172"/>
      <c r="CF64" s="172"/>
      <c r="CG64" s="172"/>
      <c r="CH64" s="172"/>
      <c r="CI64" s="172"/>
      <c r="CJ64" s="172"/>
      <c r="CK64" s="193"/>
      <c r="CL64" s="193"/>
      <c r="CM64" s="193"/>
      <c r="CN64" s="193"/>
      <c r="CO64" s="193"/>
      <c r="CP64" s="193"/>
      <c r="CQ64" s="193"/>
      <c r="CR64" s="193"/>
      <c r="CS64" s="193"/>
      <c r="CT64" s="195"/>
      <c r="CU64" s="172"/>
      <c r="CV64" s="172"/>
      <c r="CW64" s="172"/>
      <c r="CX64" s="172"/>
      <c r="CY64" s="172"/>
      <c r="CZ64" s="172"/>
      <c r="DA64" s="169"/>
    </row>
    <row customHeight="1" ht="12">
      <c r="C65" s="165"/>
      <c r="D65" s="671" t="s">
        <v>189</v>
      </c>
      <c r="E65" s="605" t="s">
        <v>189</v>
      </c>
      <c r="L65" s="174"/>
      <c r="M65" s="175"/>
      <c r="N65" s="176" t="s">
        <v>1156</v>
      </c>
      <c r="O65" s="709" t="s">
        <v>189</v>
      </c>
      <c r="P65" s="710"/>
      <c r="Q65" s="710"/>
      <c r="R65" s="710"/>
      <c r="S65" s="710"/>
      <c r="T65" s="710"/>
      <c r="U65" s="710"/>
      <c r="V65" s="710"/>
      <c r="W65" s="710"/>
      <c r="X65" s="710"/>
      <c r="Y65" s="710"/>
      <c r="Z65" s="710"/>
      <c r="AA65" s="710"/>
      <c r="AB65" s="710"/>
      <c r="AC65" s="710"/>
      <c r="AD65" s="710"/>
      <c r="AE65" s="710"/>
      <c r="AF65" s="710"/>
      <c r="AG65" s="710"/>
      <c r="AH65" s="710"/>
      <c r="AI65" s="710"/>
      <c r="AJ65" s="710"/>
      <c r="AK65" s="710"/>
      <c r="AL65" s="710"/>
      <c r="AM65" s="710"/>
      <c r="AN65" s="710"/>
      <c r="AO65" s="710"/>
      <c r="AP65" s="710"/>
      <c r="AQ65" s="710"/>
      <c r="AR65" s="710"/>
      <c r="AS65" s="710"/>
      <c r="AT65" s="710"/>
      <c r="AU65" s="710"/>
      <c r="AV65" s="710"/>
      <c r="AW65" s="710"/>
      <c r="AX65" s="710"/>
      <c r="AY65" s="710"/>
      <c r="AZ65" s="710"/>
      <c r="BA65" s="710"/>
      <c r="BB65" s="710"/>
      <c r="BC65" s="710"/>
      <c r="BD65" s="710"/>
      <c r="BE65" s="710"/>
      <c r="BF65" s="710"/>
      <c r="BG65" s="710"/>
      <c r="BH65" s="710"/>
      <c r="BI65" s="710"/>
      <c r="BJ65" s="710"/>
      <c r="BK65" s="710"/>
      <c r="BL65" s="710"/>
      <c r="BM65" s="710"/>
      <c r="BN65" s="710"/>
      <c r="BO65" s="710"/>
      <c r="BP65" s="710"/>
      <c r="BQ65" s="710"/>
      <c r="BR65" s="710"/>
      <c r="BS65" s="711"/>
      <c r="BT65" s="172"/>
      <c r="BU65" s="172"/>
      <c r="BV65" s="172"/>
      <c r="BW65" s="172"/>
      <c r="BX65" s="172"/>
      <c r="BY65" s="177"/>
      <c r="BZ65" s="177"/>
      <c r="CA65" s="177"/>
      <c r="CB65" s="177"/>
      <c r="CC65" s="172"/>
      <c r="CD65" s="172"/>
      <c r="CE65" s="172"/>
      <c r="CF65" s="172"/>
      <c r="CG65" s="172"/>
      <c r="CH65" s="172"/>
      <c r="CI65" s="172"/>
      <c r="CJ65" s="172"/>
      <c r="CK65" s="178"/>
      <c r="CL65" s="178"/>
      <c r="CM65" s="178"/>
      <c r="CN65" s="178"/>
      <c r="CO65" s="178"/>
      <c r="CP65" s="178"/>
      <c r="CQ65" s="178"/>
      <c r="CR65" s="178"/>
      <c r="CS65" s="178"/>
      <c r="CT65" s="179"/>
      <c r="CU65" s="172"/>
      <c r="CV65" s="172"/>
      <c r="CW65" s="172"/>
      <c r="CX65" s="172"/>
      <c r="CY65" s="172"/>
      <c r="CZ65" s="172"/>
      <c r="DA65" s="169"/>
    </row>
    <row customHeight="1" ht="10.5" hidden="1">
      <c r="C66" s="165"/>
      <c r="D66" s="672"/>
      <c r="E66" s="673"/>
      <c r="K66" s="180"/>
      <c r="L66" s="181"/>
      <c r="M66" s="182"/>
      <c r="N66" s="183" t="s">
        <v>1371</v>
      </c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72"/>
      <c r="BU66" s="172"/>
      <c r="BV66" s="172"/>
      <c r="BW66" s="172"/>
      <c r="BX66" s="172"/>
      <c r="BY66" s="184"/>
      <c r="BZ66" s="184"/>
      <c r="CA66" s="184"/>
      <c r="CB66" s="184"/>
      <c r="CC66" s="172"/>
      <c r="CD66" s="172"/>
      <c r="CE66" s="172"/>
      <c r="CF66" s="172"/>
      <c r="CG66" s="172"/>
      <c r="CH66" s="172"/>
      <c r="CI66" s="172"/>
      <c r="CJ66" s="172"/>
      <c r="CK66" s="184"/>
      <c r="CL66" s="184"/>
      <c r="CM66" s="184"/>
      <c r="CN66" s="184"/>
      <c r="CO66" s="184"/>
      <c r="CP66" s="184"/>
      <c r="CQ66" s="184"/>
      <c r="CR66" s="184"/>
      <c r="CS66" s="184"/>
      <c r="CT66" s="185"/>
      <c r="CU66" s="172"/>
      <c r="CV66" s="172"/>
      <c r="CW66" s="172"/>
      <c r="CX66" s="172"/>
      <c r="CY66" s="172"/>
      <c r="CZ66" s="172"/>
      <c r="DA66" s="169"/>
    </row>
    <row customHeight="1" ht="12">
      <c r="A67" s="326" t="s">
        <v>1372</v>
      </c>
      <c r="B67" s="993"/>
      <c r="C67" s="321"/>
      <c r="D67" s="719"/>
      <c r="E67" s="721"/>
      <c r="F67" s="993"/>
      <c r="G67" s="993"/>
      <c r="H67" s="993"/>
      <c r="I67" s="993"/>
      <c r="J67" s="993"/>
      <c r="K67" s="993"/>
      <c r="L67" s="449"/>
      <c r="M67" s="500" t="s">
        <v>1281</v>
      </c>
      <c r="N67" s="770" t="s">
        <v>1372</v>
      </c>
      <c r="O67" s="630" t="s">
        <v>1282</v>
      </c>
      <c r="P67" s="452"/>
      <c r="Q67" s="453" t="s">
        <v>1283</v>
      </c>
      <c r="R67" s="453" t="s">
        <v>1284</v>
      </c>
      <c r="S67" s="630" t="s">
        <v>34</v>
      </c>
      <c r="T67" s="630"/>
      <c r="U67" s="630" t="s">
        <v>1373</v>
      </c>
      <c r="V67" s="630" t="s">
        <v>1374</v>
      </c>
      <c r="W67" s="452"/>
      <c r="X67" s="452"/>
      <c r="Y67" s="450" t="s">
        <v>1366</v>
      </c>
      <c r="Z67" s="798"/>
      <c r="AA67" s="798"/>
      <c r="AB67" s="798"/>
      <c r="AC67" s="452"/>
      <c r="AD67" s="452"/>
      <c r="AE67" s="452"/>
      <c r="AF67" s="798"/>
      <c r="AG67" s="445" t="s">
        <v>1289</v>
      </c>
      <c r="AH67" s="798"/>
      <c r="AI67" s="630" t="s">
        <v>1282</v>
      </c>
      <c r="AJ67" s="452"/>
      <c r="AK67" s="453" t="s">
        <v>1283</v>
      </c>
      <c r="AL67" s="453" t="s">
        <v>1284</v>
      </c>
      <c r="AM67" s="630" t="s">
        <v>34</v>
      </c>
      <c r="AN67" s="630"/>
      <c r="AO67" s="630" t="s">
        <v>1373</v>
      </c>
      <c r="AP67" s="630" t="s">
        <v>1374</v>
      </c>
      <c r="AQ67" s="452"/>
      <c r="AR67" s="452"/>
      <c r="AS67" s="450" t="s">
        <v>1366</v>
      </c>
      <c r="AT67" s="798"/>
      <c r="AU67" s="798"/>
      <c r="AV67" s="798"/>
      <c r="AW67" s="452"/>
      <c r="AX67" s="452"/>
      <c r="AY67" s="452"/>
      <c r="AZ67" s="798"/>
      <c r="BA67" s="445" t="s">
        <v>1289</v>
      </c>
      <c r="BB67" s="798"/>
      <c r="BC67" s="329" t="s">
        <v>1292</v>
      </c>
      <c r="BD67" s="330" t="str">
        <f>BE67&amp;"::"&amp;N67</f>
        <v>ACTI::8.1</v>
      </c>
      <c r="BE67" s="799" t="s">
        <v>1293</v>
      </c>
      <c r="BF67" s="798"/>
      <c r="BG67" s="798"/>
      <c r="BH67" s="798"/>
      <c r="BI67" s="798"/>
      <c r="BJ67" s="798"/>
      <c r="BK67" s="798"/>
      <c r="BL67" s="798"/>
      <c r="BM67" s="798"/>
      <c r="BN67" s="426"/>
      <c r="BO67" s="426"/>
      <c r="BP67" s="446">
        <v>15441.36</v>
      </c>
      <c r="BQ67" s="446">
        <v>711.28</v>
      </c>
      <c r="BR67" s="446">
        <v>15698.72</v>
      </c>
      <c r="BS67" s="446">
        <v>723.13</v>
      </c>
      <c r="BT67" s="455">
        <v>15441.36</v>
      </c>
      <c r="BU67" s="455">
        <v>711.28</v>
      </c>
      <c r="BV67" s="455">
        <v>15698.72</v>
      </c>
      <c r="BW67" s="455">
        <v>723.13</v>
      </c>
      <c r="BX67" s="110"/>
      <c r="BY67" s="456" t="s">
        <v>1294</v>
      </c>
      <c r="BZ67" s="457"/>
      <c r="CA67" s="447">
        <f>(BR67-BS67)/1.22*'СРЕД 3'!CT84/1000</f>
        <v>441.411652939096</v>
      </c>
      <c r="CB67" s="448">
        <v>1751.4075261776</v>
      </c>
      <c r="CC67" s="604"/>
      <c r="CD67" s="110"/>
      <c r="CE67" s="333"/>
      <c r="CF67" s="110"/>
      <c r="CG67" s="333"/>
      <c r="CH67" s="110"/>
      <c r="CI67" s="110"/>
      <c r="CJ67" s="110"/>
      <c r="CK67" s="458" t="s">
        <v>1375</v>
      </c>
      <c r="CL67" s="459" t="s">
        <v>1376</v>
      </c>
      <c r="CM67" s="459" t="s">
        <v>1297</v>
      </c>
      <c r="CN67" s="460" t="s">
        <v>1377</v>
      </c>
      <c r="CO67" s="460" t="s">
        <v>1378</v>
      </c>
      <c r="CP67" s="458" t="s">
        <v>1379</v>
      </c>
      <c r="CQ67" s="459" t="s">
        <v>1376</v>
      </c>
      <c r="CR67" s="459" t="s">
        <v>1297</v>
      </c>
      <c r="CS67" s="460" t="s">
        <v>1380</v>
      </c>
      <c r="CT67" s="460" t="s">
        <v>1381</v>
      </c>
      <c r="CU67" s="92"/>
      <c r="CV67" s="92"/>
      <c r="CW67" s="92"/>
      <c r="CX67" s="92"/>
      <c r="CY67" s="92"/>
      <c r="CZ67" s="92"/>
      <c r="DA67" s="461"/>
    </row>
    <row customHeight="1" ht="12.75">
      <c r="C68" s="165"/>
      <c r="D68" s="704"/>
      <c r="E68" s="705"/>
      <c r="L68" s="186"/>
      <c r="M68" s="187"/>
      <c r="N68" s="188"/>
      <c r="O68" s="189" t="s">
        <v>1382</v>
      </c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72"/>
      <c r="BU68" s="172"/>
      <c r="BV68" s="172"/>
      <c r="BW68" s="172"/>
      <c r="BX68" s="172"/>
      <c r="BY68" s="184"/>
      <c r="BZ68" s="184"/>
      <c r="CA68" s="184"/>
      <c r="CB68" s="184"/>
      <c r="CC68" s="172"/>
      <c r="CD68" s="172"/>
      <c r="CE68" s="172"/>
      <c r="CF68" s="172"/>
      <c r="CG68" s="172"/>
      <c r="CH68" s="172"/>
      <c r="CI68" s="172"/>
      <c r="CJ68" s="172"/>
      <c r="CK68" s="184"/>
      <c r="CL68" s="184"/>
      <c r="CM68" s="184"/>
      <c r="CN68" s="184"/>
      <c r="CO68" s="184"/>
      <c r="CP68" s="184"/>
      <c r="CQ68" s="184"/>
      <c r="CR68" s="184"/>
      <c r="CS68" s="184"/>
      <c r="CT68" s="185"/>
      <c r="CU68" s="172"/>
      <c r="CV68" s="172"/>
      <c r="CW68" s="172"/>
      <c r="CX68" s="172"/>
      <c r="CY68" s="172"/>
      <c r="CZ68" s="172"/>
      <c r="DA68" s="169"/>
    </row>
    <row customHeight="1" ht="12">
      <c r="C69" s="161"/>
      <c r="L69" s="206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07"/>
      <c r="BN69" s="207"/>
      <c r="BO69" s="207"/>
      <c r="BP69" s="208"/>
      <c r="BQ69" s="208"/>
      <c r="BR69" s="208"/>
      <c r="BS69" s="208"/>
      <c r="BT69" s="209"/>
      <c r="BU69" s="209"/>
      <c r="BV69" s="209"/>
      <c r="BW69" s="209"/>
      <c r="BX69" s="209"/>
      <c r="BY69" s="207"/>
      <c r="BZ69" s="207"/>
      <c r="CA69" s="207"/>
      <c r="CB69" s="207"/>
      <c r="CC69" s="209"/>
      <c r="CD69" s="209"/>
      <c r="CE69" s="209"/>
      <c r="CF69" s="209"/>
      <c r="CG69" s="209"/>
      <c r="CH69" s="209"/>
      <c r="CI69" s="209"/>
      <c r="CJ69" s="209"/>
      <c r="CK69" s="207"/>
      <c r="CL69" s="207"/>
      <c r="CM69" s="207"/>
      <c r="CN69" s="207"/>
      <c r="CO69" s="207"/>
      <c r="CP69" s="207"/>
      <c r="CQ69" s="207"/>
      <c r="CR69" s="207"/>
      <c r="CS69" s="207"/>
      <c r="CT69" s="210"/>
      <c r="CU69" s="209"/>
      <c r="CV69" s="209"/>
      <c r="CW69" s="209"/>
      <c r="CX69" s="209"/>
      <c r="CY69" s="209"/>
      <c r="CZ69" s="209"/>
      <c r="DA69" s="211"/>
    </row>
    <row customHeight="1" ht="11.25">
      <c r="C70" s="13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N70" s="157"/>
      <c r="BO70" s="157"/>
      <c r="BP70" s="157"/>
      <c r="BQ70" s="157"/>
      <c r="BR70" s="546"/>
      <c r="BS70" s="546"/>
      <c r="BT70" s="546"/>
      <c r="BU70" s="546"/>
      <c r="BV70" s="546"/>
      <c r="BW70" s="546"/>
      <c r="BX70" s="546"/>
      <c r="BY70" s="546"/>
      <c r="BZ70" s="546"/>
      <c r="CA70" s="546"/>
      <c r="CB70" s="546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</row>
  </sheetData>
  <sheetProtection formatColumns="0" formatRows="0" sort="0" autoFilter="0" insertRows="0" deleteRows="0" deleteColumns="0"/>
  <mergeCells count="147">
    <mergeCell ref="D58:D63"/>
    <mergeCell ref="E58:E63"/>
    <mergeCell ref="O58:BS58"/>
    <mergeCell ref="D65:D68"/>
    <mergeCell ref="E65:E68"/>
    <mergeCell ref="O65:BS65"/>
    <mergeCell ref="D49:D56"/>
    <mergeCell ref="O49:BS49"/>
    <mergeCell ref="E51:E53"/>
    <mergeCell ref="O51:BS51"/>
    <mergeCell ref="E54:E56"/>
    <mergeCell ref="O54:BS54"/>
    <mergeCell ref="D35:D37"/>
    <mergeCell ref="E35:E37"/>
    <mergeCell ref="O35:BS35"/>
    <mergeCell ref="D39:D47"/>
    <mergeCell ref="O39:BS39"/>
    <mergeCell ref="E41:E44"/>
    <mergeCell ref="O41:BS41"/>
    <mergeCell ref="E45:E47"/>
    <mergeCell ref="O45:BS45"/>
    <mergeCell ref="D23:D33"/>
    <mergeCell ref="O23:BS23"/>
    <mergeCell ref="E25:E27"/>
    <mergeCell ref="O25:BS25"/>
    <mergeCell ref="E28:E30"/>
    <mergeCell ref="O28:BS28"/>
    <mergeCell ref="E31:E33"/>
    <mergeCell ref="O31:BS31"/>
    <mergeCell ref="CB8:CB10"/>
    <mergeCell ref="D14:D17"/>
    <mergeCell ref="E14:E17"/>
    <mergeCell ref="O14:BS14"/>
    <mergeCell ref="D19:D21"/>
    <mergeCell ref="E19:E21"/>
    <mergeCell ref="O19:BS19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dataValidations count="6">
    <dataValidation type="list" allowBlank="1" showInputMessage="1" showErrorMessage="1" promptTitle="Внимание" prompt="Пожалуйста, выберите значение из списка" sqref="BY1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4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0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7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1A3C928-6EC8-4888-6AA7-7AC1B5D431DC}" mc:Ignorable="x14ac xr xr2 xr3">
  <sheetPr>
    <tabColor rgb="FF800080"/>
  </sheetPr>
  <dimension ref="A1:DB26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МО'!$E$24="","Не определено",'Список МО'!$E$24)</f>
        <v>"Заполярный район"</v>
      </c>
    </row>
    <row customHeight="1" ht="3">
      <c r="B3" s="805" t="str">
        <f>IF('Список МО'!$F$24="","Не определено",'Список МО'!$F$24)</f>
        <v>Колгуевский сельсовет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МО'!$G$24="","Не определено",'Список МО'!$G$24)</f>
        <v>11811451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Колгуевский сельсовет, ОКТМО: 11811451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24">
      <c r="A14" s="338" t="s">
        <v>1132</v>
      </c>
      <c r="B14" s="92"/>
      <c r="C14" s="503" t="s">
        <v>1281</v>
      </c>
      <c r="D14" s="92"/>
      <c r="E14" s="468" t="s">
        <v>126</v>
      </c>
      <c r="F14" s="338"/>
      <c r="G14" s="338"/>
      <c r="H14" s="338"/>
      <c r="I14" s="338"/>
      <c r="J14" s="338"/>
      <c r="K14" s="338"/>
      <c r="L14" s="421"/>
      <c r="M14" s="339" t="s">
        <v>1132</v>
      </c>
      <c r="N14" s="797" t="s">
        <v>1433</v>
      </c>
      <c r="O14" s="797" t="s">
        <v>1433</v>
      </c>
      <c r="P14" s="339"/>
      <c r="Q14" s="630" t="s">
        <v>1430</v>
      </c>
      <c r="R14" s="630" t="s">
        <v>1430</v>
      </c>
      <c r="S14" s="340"/>
      <c r="T14" s="390" t="s">
        <v>1075</v>
      </c>
      <c r="U14" s="390" t="s">
        <v>1052</v>
      </c>
      <c r="V14" s="341"/>
      <c r="W14" s="338"/>
      <c r="X14" s="338"/>
      <c r="Y14" s="338"/>
      <c r="Z14" s="338"/>
      <c r="AA14" s="340"/>
      <c r="AB14" s="614" t="s">
        <v>1434</v>
      </c>
      <c r="AC14" s="341"/>
      <c r="AD14" s="338"/>
      <c r="AE14" s="343" t="s">
        <v>1435</v>
      </c>
      <c r="AF14" s="343" t="s">
        <v>1435</v>
      </c>
      <c r="AG14" s="338"/>
      <c r="AH14" s="340"/>
      <c r="AI14" s="344">
        <v>12</v>
      </c>
      <c r="AJ14" s="344">
        <v>12</v>
      </c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5" t="s">
        <v>1333</v>
      </c>
      <c r="BD14" s="330" t="str">
        <f>BE14&amp;"::"&amp;M14</f>
        <v>ACTI::1</v>
      </c>
      <c r="BE14" s="346" t="s">
        <v>1293</v>
      </c>
      <c r="BF14" s="340"/>
      <c r="BG14" s="338"/>
      <c r="BH14" s="338"/>
      <c r="BI14" s="338"/>
      <c r="BJ14" s="777"/>
      <c r="BK14" s="777"/>
      <c r="BL14" s="144">
        <v>0.32</v>
      </c>
      <c r="BM14" s="144">
        <v>0.32</v>
      </c>
      <c r="BN14" s="777"/>
      <c r="BO14" s="777"/>
      <c r="BP14" s="777"/>
      <c r="BQ14" s="777"/>
      <c r="BR14" s="777"/>
      <c r="BS14" s="77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777"/>
      <c r="CG14" s="777"/>
      <c r="CH14" s="777"/>
      <c r="CI14" s="777"/>
      <c r="CJ14" s="508"/>
      <c r="CK14" s="529" t="s">
        <v>1428</v>
      </c>
      <c r="CL14" s="529" t="s">
        <v>1428</v>
      </c>
      <c r="CM14" s="530" t="s">
        <v>1429</v>
      </c>
      <c r="CN14" s="458" t="s">
        <v>1429</v>
      </c>
      <c r="CO14" s="777"/>
      <c r="CP14" s="777"/>
      <c r="CQ14" s="777"/>
      <c r="CR14" s="777"/>
      <c r="CS14" s="777"/>
      <c r="CT14" s="777"/>
      <c r="CU14" s="777"/>
      <c r="CV14" s="777"/>
      <c r="CW14" s="777"/>
      <c r="CX14" s="777"/>
      <c r="CY14" s="777"/>
      <c r="CZ14" s="777"/>
      <c r="DA14" s="792"/>
    </row>
    <row customHeight="1" ht="24">
      <c r="A15" s="338" t="s">
        <v>1150</v>
      </c>
      <c r="B15" s="92"/>
      <c r="C15" s="503" t="s">
        <v>1281</v>
      </c>
      <c r="D15" s="92"/>
      <c r="E15" s="473" t="s">
        <v>1328</v>
      </c>
      <c r="F15" s="338"/>
      <c r="G15" s="338"/>
      <c r="H15" s="338"/>
      <c r="I15" s="338"/>
      <c r="J15" s="338"/>
      <c r="K15" s="338"/>
      <c r="L15" s="421"/>
      <c r="M15" s="339" t="s">
        <v>1150</v>
      </c>
      <c r="N15" s="797" t="s">
        <v>1328</v>
      </c>
      <c r="O15" s="797" t="s">
        <v>1328</v>
      </c>
      <c r="P15" s="339"/>
      <c r="Q15" s="630" t="s">
        <v>1430</v>
      </c>
      <c r="R15" s="630" t="s">
        <v>1430</v>
      </c>
      <c r="S15" s="340"/>
      <c r="T15" s="390" t="s">
        <v>1075</v>
      </c>
      <c r="U15" s="390" t="s">
        <v>1052</v>
      </c>
      <c r="V15" s="341"/>
      <c r="W15" s="338"/>
      <c r="X15" s="338"/>
      <c r="Y15" s="338"/>
      <c r="Z15" s="338"/>
      <c r="AA15" s="340"/>
      <c r="AB15" s="614" t="s">
        <v>1436</v>
      </c>
      <c r="AC15" s="341"/>
      <c r="AD15" s="338"/>
      <c r="AE15" s="343" t="s">
        <v>1435</v>
      </c>
      <c r="AF15" s="343" t="s">
        <v>1435</v>
      </c>
      <c r="AG15" s="338"/>
      <c r="AH15" s="340"/>
      <c r="AI15" s="344">
        <v>12</v>
      </c>
      <c r="AJ15" s="344">
        <v>12</v>
      </c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5" t="s">
        <v>1333</v>
      </c>
      <c r="BD15" s="330" t="str">
        <f>BE15&amp;"::"&amp;M15</f>
        <v>ACTI::2</v>
      </c>
      <c r="BE15" s="346" t="s">
        <v>1293</v>
      </c>
      <c r="BF15" s="340"/>
      <c r="BG15" s="338"/>
      <c r="BH15" s="338"/>
      <c r="BI15" s="338"/>
      <c r="BJ15" s="777"/>
      <c r="BK15" s="777"/>
      <c r="BL15" s="144"/>
      <c r="BM15" s="144"/>
      <c r="BN15" s="777"/>
      <c r="BO15" s="777"/>
      <c r="BP15" s="777"/>
      <c r="BQ15" s="777"/>
      <c r="BR15" s="777"/>
      <c r="BS15" s="77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777"/>
      <c r="CG15" s="777"/>
      <c r="CH15" s="777"/>
      <c r="CI15" s="777"/>
      <c r="CJ15" s="508"/>
      <c r="CK15" s="529"/>
      <c r="CL15" s="529"/>
      <c r="CM15" s="530"/>
      <c r="CN15" s="458"/>
      <c r="CO15" s="777"/>
      <c r="CP15" s="777"/>
      <c r="CQ15" s="777"/>
      <c r="CR15" s="777"/>
      <c r="CS15" s="777"/>
      <c r="CT15" s="777"/>
      <c r="CU15" s="777"/>
      <c r="CV15" s="777"/>
      <c r="CW15" s="777"/>
      <c r="CX15" s="777"/>
      <c r="CY15" s="777"/>
      <c r="CZ15" s="777"/>
      <c r="DA15" s="792"/>
    </row>
    <row customHeight="1" ht="24">
      <c r="A16" s="338" t="s">
        <v>1151</v>
      </c>
      <c r="B16" s="92"/>
      <c r="C16" s="503" t="s">
        <v>1281</v>
      </c>
      <c r="D16" s="92"/>
      <c r="E16" s="477" t="s">
        <v>183</v>
      </c>
      <c r="F16" s="338"/>
      <c r="G16" s="338"/>
      <c r="H16" s="338"/>
      <c r="I16" s="338"/>
      <c r="J16" s="338"/>
      <c r="K16" s="338"/>
      <c r="L16" s="421"/>
      <c r="M16" s="339" t="s">
        <v>1151</v>
      </c>
      <c r="N16" s="797" t="s">
        <v>183</v>
      </c>
      <c r="O16" s="797" t="s">
        <v>183</v>
      </c>
      <c r="P16" s="339"/>
      <c r="Q16" s="467" t="s">
        <v>1430</v>
      </c>
      <c r="R16" s="467" t="s">
        <v>1430</v>
      </c>
      <c r="S16" s="340"/>
      <c r="T16" s="390" t="s">
        <v>1075</v>
      </c>
      <c r="U16" s="390" t="s">
        <v>1052</v>
      </c>
      <c r="V16" s="341"/>
      <c r="W16" s="338"/>
      <c r="X16" s="338"/>
      <c r="Y16" s="338"/>
      <c r="Z16" s="338"/>
      <c r="AA16" s="340"/>
      <c r="AB16" s="351"/>
      <c r="AC16" s="341"/>
      <c r="AD16" s="338"/>
      <c r="AE16" s="751"/>
      <c r="AF16" s="751"/>
      <c r="AG16" s="338"/>
      <c r="AH16" s="340"/>
      <c r="AI16" s="353"/>
      <c r="AJ16" s="353"/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54" t="s">
        <v>1333</v>
      </c>
      <c r="BD16" s="330" t="str">
        <f>BE16&amp;"::"&amp;M16</f>
        <v>ACTI::3</v>
      </c>
      <c r="BE16" s="355" t="s">
        <v>1293</v>
      </c>
      <c r="BF16" s="340"/>
      <c r="BG16" s="338"/>
      <c r="BH16" s="338"/>
      <c r="BI16" s="338"/>
      <c r="BJ16" s="777"/>
      <c r="BK16" s="777"/>
      <c r="BL16" s="509"/>
      <c r="BM16" s="509"/>
      <c r="BN16" s="777"/>
      <c r="BO16" s="777"/>
      <c r="BP16" s="777"/>
      <c r="BQ16" s="777"/>
      <c r="BR16" s="777"/>
      <c r="BS16" s="77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777"/>
      <c r="CG16" s="777"/>
      <c r="CH16" s="777"/>
      <c r="CI16" s="777"/>
      <c r="CJ16" s="508"/>
      <c r="CK16" s="531"/>
      <c r="CL16" s="531"/>
      <c r="CM16" s="532"/>
      <c r="CN16" s="533"/>
      <c r="CO16" s="777"/>
      <c r="CP16" s="777"/>
      <c r="CQ16" s="777"/>
      <c r="CR16" s="777"/>
      <c r="CS16" s="777"/>
      <c r="CT16" s="777"/>
      <c r="CU16" s="777"/>
      <c r="CV16" s="777"/>
      <c r="CW16" s="777"/>
      <c r="CX16" s="777"/>
      <c r="CY16" s="777"/>
      <c r="CZ16" s="777"/>
      <c r="DA16" s="792"/>
    </row>
    <row customHeight="1" ht="24">
      <c r="A17" s="338" t="s">
        <v>1152</v>
      </c>
      <c r="B17" s="92"/>
      <c r="C17" s="503" t="s">
        <v>1281</v>
      </c>
      <c r="D17" s="92"/>
      <c r="E17" s="478" t="s">
        <v>189</v>
      </c>
      <c r="F17" s="338"/>
      <c r="G17" s="338"/>
      <c r="H17" s="338"/>
      <c r="I17" s="338"/>
      <c r="J17" s="338"/>
      <c r="K17" s="338"/>
      <c r="L17" s="421"/>
      <c r="M17" s="339" t="s">
        <v>1152</v>
      </c>
      <c r="N17" s="797" t="s">
        <v>189</v>
      </c>
      <c r="O17" s="797" t="s">
        <v>189</v>
      </c>
      <c r="P17" s="339"/>
      <c r="Q17" s="630" t="s">
        <v>1437</v>
      </c>
      <c r="R17" s="630" t="s">
        <v>1437</v>
      </c>
      <c r="S17" s="340"/>
      <c r="T17" s="390" t="s">
        <v>1075</v>
      </c>
      <c r="U17" s="390" t="s">
        <v>1052</v>
      </c>
      <c r="V17" s="341"/>
      <c r="W17" s="338"/>
      <c r="X17" s="338"/>
      <c r="Y17" s="338"/>
      <c r="Z17" s="338"/>
      <c r="AA17" s="340"/>
      <c r="AB17" s="644" t="s">
        <v>1438</v>
      </c>
      <c r="AC17" s="341"/>
      <c r="AD17" s="338"/>
      <c r="AE17" s="343" t="s">
        <v>1435</v>
      </c>
      <c r="AF17" s="343" t="s">
        <v>1435</v>
      </c>
      <c r="AG17" s="338"/>
      <c r="AH17" s="340"/>
      <c r="AI17" s="344">
        <v>12</v>
      </c>
      <c r="AJ17" s="344">
        <v>12</v>
      </c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54" t="s">
        <v>1333</v>
      </c>
      <c r="BD17" s="330" t="str">
        <f>BE17&amp;"::"&amp;M17</f>
        <v>ACTI::4</v>
      </c>
      <c r="BE17" s="355" t="s">
        <v>1293</v>
      </c>
      <c r="BF17" s="340"/>
      <c r="BG17" s="338"/>
      <c r="BH17" s="338"/>
      <c r="BI17" s="338"/>
      <c r="BJ17" s="777"/>
      <c r="BK17" s="777"/>
      <c r="BL17" s="350">
        <v>0.0966666667</v>
      </c>
      <c r="BM17" s="350">
        <v>0.0966666667</v>
      </c>
      <c r="BN17" s="777"/>
      <c r="BO17" s="777"/>
      <c r="BP17" s="777"/>
      <c r="BQ17" s="777"/>
      <c r="BR17" s="777"/>
      <c r="BS17" s="77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777"/>
      <c r="CG17" s="777"/>
      <c r="CH17" s="777"/>
      <c r="CI17" s="777"/>
      <c r="CJ17" s="508"/>
      <c r="CK17" s="529" t="s">
        <v>1439</v>
      </c>
      <c r="CL17" s="529" t="s">
        <v>1439</v>
      </c>
      <c r="CM17" s="530" t="s">
        <v>1440</v>
      </c>
      <c r="CN17" s="458" t="s">
        <v>1440</v>
      </c>
      <c r="CO17" s="777"/>
      <c r="CP17" s="777"/>
      <c r="CQ17" s="777"/>
      <c r="CR17" s="777"/>
      <c r="CS17" s="777"/>
      <c r="CT17" s="777"/>
      <c r="CU17" s="777"/>
      <c r="CV17" s="777"/>
      <c r="CW17" s="777"/>
      <c r="CX17" s="777"/>
      <c r="CY17" s="777"/>
      <c r="CZ17" s="777"/>
      <c r="DA17" s="792"/>
    </row>
    <row customHeight="1" ht="11.25">
      <c r="D18" s="222"/>
      <c r="E18" s="224"/>
      <c r="F18" s="184"/>
      <c r="G18" s="184"/>
      <c r="H18" s="184"/>
      <c r="I18" s="184"/>
      <c r="J18" s="184"/>
      <c r="K18" s="184"/>
      <c r="L18" s="184"/>
      <c r="M18" s="225"/>
      <c r="N18" s="189" t="s">
        <v>1441</v>
      </c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5"/>
    </row>
    <row customHeight="1" ht="11.25">
      <c r="D19" s="222"/>
      <c r="E19" s="206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10"/>
    </row>
    <row customHeight="1" ht="11.25"/>
    <row customHeight="1" ht="11.25">
      <c r="N21" s="226" t="s">
        <v>1442</v>
      </c>
    </row>
    <row customHeight="1" ht="11.25">
      <c r="N22" s="227" t="s">
        <v>1443</v>
      </c>
    </row>
    <row customHeight="1" ht="11.25">
      <c r="N23" s="227" t="s">
        <v>1444</v>
      </c>
    </row>
    <row customHeight="1" ht="11.25">
      <c r="N24" s="227" t="s">
        <v>1445</v>
      </c>
    </row>
    <row customHeight="1" ht="11.25">
      <c r="N25" s="227" t="s">
        <v>1446</v>
      </c>
    </row>
    <row customHeight="1" ht="11.25">
      <c r="N26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602E938-6DA8-1158-CF88-7A6560B57B38}" mc:Ignorable="x14ac xr xr2 xr3">
  <sheetPr>
    <tabColor rgb="FF800080"/>
  </sheetPr>
  <dimension ref="A1:LM109"/>
  <sheetViews>
    <sheetView showGridLines="0" zoomScale="90" workbookViewId="0">
      <pane xSplit="67" ySplit="11" topLeftCell="BP52" activePane="bottomRight" state="frozen"/>
      <selection pane="bottomLeft" activeCell="A12" sqref="A12"/>
      <selection pane="topRight" activeCell="BP1" sqref="BP1"/>
      <selection pane="bottomRight" activeCell="HJ78" sqref="HJ78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hidden="1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МО'!$E$24="","Не определено",'Список МО'!$E$24)</f>
        <v>"Заполярный район"</v>
      </c>
    </row>
    <row customHeight="1" ht="15">
      <c r="B3" s="0" t="str">
        <f>IF('Список МО'!$F$24="","Не определено",'Список МО'!$F$24)</f>
        <v>Колгуевский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EH92</f>
        <v>101.661397275397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EJ92</f>
        <v>101.661397275397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МО'!$G$24="","Не определено",'Список МО'!$G$24)</f>
        <v>11811451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Колгуевский сельсовет, ОКТМО: 11811451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>
        <v>66.2</v>
      </c>
      <c r="FR13" s="146">
        <f>FQ15+FQ34</f>
        <v>73.6837632</v>
      </c>
      <c r="FS13" s="253">
        <v>72.1</v>
      </c>
      <c r="FT13" s="146">
        <f>FS15+FS34</f>
        <v>77.8664448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>
        <f>IF(CS15=0,"",DM15/CS15*1000)</f>
        <v>126.24</v>
      </c>
      <c r="BQ15" s="262">
        <f>IF(CT15=0,"",DO15/CT15*1000)</f>
        <v>128.34</v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48.64</v>
      </c>
      <c r="CT15" s="264">
        <f>SUM(HN15,HP15)</f>
        <v>50.56</v>
      </c>
      <c r="CU15" s="265"/>
      <c r="CV15" s="265"/>
      <c r="CW15" s="264">
        <f>SUM(CW16:CW18)</f>
        <v>48.64</v>
      </c>
      <c r="CX15" s="264">
        <f>SUM(CX16:CX18)</f>
        <v>50.56</v>
      </c>
      <c r="CY15" s="264">
        <f>SUM(CY16:CY18)</f>
        <v>0</v>
      </c>
      <c r="CZ15" s="264">
        <f>SUM(CZ16:CZ18)</f>
        <v>0</v>
      </c>
      <c r="DA15" s="265"/>
      <c r="DB15" s="265"/>
      <c r="DC15" s="264">
        <f>SUM(DC16:DC18)</f>
        <v>6.1403136</v>
      </c>
      <c r="DD15" s="264">
        <f>SUM(DD16:DD18)</f>
        <v>6.1403136</v>
      </c>
      <c r="DE15" s="264">
        <f>SUM(DE16:DE18)</f>
        <v>6.4888704</v>
      </c>
      <c r="DF15" s="264">
        <f>SUM(DF16:DF18)</f>
        <v>6.2424576</v>
      </c>
      <c r="DG15" s="266"/>
      <c r="DH15" s="264">
        <f>SUM(DH16:DH18)</f>
        <v>0</v>
      </c>
      <c r="DI15" s="264">
        <f>SUM(DI16:DI18)</f>
        <v>0</v>
      </c>
      <c r="DJ15" s="264">
        <f>SUM(DJ16:DJ18)</f>
        <v>0</v>
      </c>
      <c r="DK15" s="264">
        <f>SUM(DK16:DK18)</f>
        <v>0</v>
      </c>
      <c r="DL15" s="266"/>
      <c r="DM15" s="264">
        <f>SUM(DC15,DH15)</f>
        <v>6.1403136</v>
      </c>
      <c r="DN15" s="264">
        <f>SUM(DD15,DI15)</f>
        <v>6.1403136</v>
      </c>
      <c r="DO15" s="264">
        <f>SUM(DE15,DJ15)</f>
        <v>6.4888704</v>
      </c>
      <c r="DP15" s="264">
        <f>SUM(DF15,DK15)</f>
        <v>6.2424576</v>
      </c>
      <c r="DQ15" s="266"/>
      <c r="DR15" s="267"/>
      <c r="DS15" s="267"/>
      <c r="DT15" s="267"/>
      <c r="DU15" s="268">
        <f>'СУБС ПИ'!$J$42</f>
        <v>0</v>
      </c>
      <c r="DV15" s="268">
        <f>'СУБС ПИ'!$L$42</f>
        <v>0</v>
      </c>
      <c r="DW15" s="267"/>
      <c r="DX15" s="267"/>
      <c r="DY15" s="267"/>
      <c r="DZ15" s="264">
        <f>IF(DD15=0,0,DF15/DD15*100)</f>
        <v>101.663498098859</v>
      </c>
      <c r="EA15" s="264">
        <f>IF(DI15=0,0,DK15/DI15*100)</f>
        <v>0</v>
      </c>
      <c r="EB15" s="264">
        <f>IF(DN15=0,0,DP15/DN15*100)</f>
        <v>101.663498098859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583.68</v>
      </c>
      <c r="EX15" s="264">
        <f>SUM(ID15,IF15)</f>
        <v>606.72</v>
      </c>
      <c r="EY15" s="265"/>
      <c r="EZ15" s="265"/>
      <c r="FA15" s="264">
        <f>SUM(FA16:FA18)</f>
        <v>583.68</v>
      </c>
      <c r="FB15" s="264">
        <f>SUM(FB16:FB18)</f>
        <v>606.72</v>
      </c>
      <c r="FC15" s="264">
        <f>SUM(FC16:FC18)</f>
        <v>0</v>
      </c>
      <c r="FD15" s="264">
        <f>SUM(FD16:FD18)</f>
        <v>0</v>
      </c>
      <c r="FE15" s="265"/>
      <c r="FF15" s="265"/>
      <c r="FG15" s="264">
        <f>SUM(FG16:FG18)</f>
        <v>73.6837632</v>
      </c>
      <c r="FH15" s="264">
        <f>SUM(FH16:FH18)</f>
        <v>73.6837632</v>
      </c>
      <c r="FI15" s="264">
        <f>SUM(FI16:FI18)</f>
        <v>77.8664448</v>
      </c>
      <c r="FJ15" s="264">
        <f>SUM(FJ16:FJ18)</f>
        <v>74.9094912</v>
      </c>
      <c r="FK15" s="266"/>
      <c r="FL15" s="264">
        <f>SUM(FL16:FL18)</f>
        <v>0</v>
      </c>
      <c r="FM15" s="264">
        <f>SUM(FM16:FM18)</f>
        <v>0</v>
      </c>
      <c r="FN15" s="264">
        <f>SUM(FN16:FN18)</f>
        <v>0</v>
      </c>
      <c r="FO15" s="264">
        <f>SUM(FO16:FO18)</f>
        <v>0</v>
      </c>
      <c r="FP15" s="266"/>
      <c r="FQ15" s="264">
        <f>SUM(FG15,FL15)</f>
        <v>73.6837632</v>
      </c>
      <c r="FR15" s="264">
        <f>SUM(FH15,FM15)</f>
        <v>73.6837632</v>
      </c>
      <c r="FS15" s="264">
        <f>SUM(FI15,FN15)</f>
        <v>77.8664448</v>
      </c>
      <c r="FT15" s="264">
        <f>SUM(FJ15,FO15)</f>
        <v>74.9094912</v>
      </c>
      <c r="FU15" s="266"/>
      <c r="FV15" s="267"/>
      <c r="FW15" s="267"/>
      <c r="FX15" s="267"/>
      <c r="FY15" s="268">
        <f>'СУБС ПИ'!$N$42</f>
        <v>0</v>
      </c>
      <c r="FZ15" s="268">
        <f>'СУБС ПИ'!$P$42</f>
        <v>0</v>
      </c>
      <c r="GA15" s="267"/>
      <c r="GB15" s="267"/>
      <c r="GC15" s="267"/>
      <c r="GD15" s="264">
        <f>IF(FH15=0,0,FJ15/FH15*100)</f>
        <v>101.663498098859</v>
      </c>
      <c r="GE15" s="264">
        <f>IF(FM15=0,0,FO15/FM15*100)</f>
        <v>0</v>
      </c>
      <c r="GF15" s="264">
        <f>IF(FR15=0,0,FT15/FR15*100)</f>
        <v>101.663498098859</v>
      </c>
      <c r="GG15" s="266"/>
      <c r="GH15" s="266"/>
      <c r="GI15" s="266"/>
      <c r="GJ15" s="266"/>
      <c r="GK15" s="266"/>
      <c r="GL15" s="266"/>
      <c r="GM15" s="265"/>
      <c r="GN15" s="271"/>
      <c r="HA15" s="262">
        <f>IF(SUM(KD16:KD18)=0,"",SUM(KH16:KH18)/SUM(KD16:KD18))</f>
        <v>0.32</v>
      </c>
      <c r="HB15" s="262">
        <f>IF(SUM(KE16:KE18)=0,"",SUM(KI16:KI18)/SUM(KE16:KE18))</f>
        <v>0.32</v>
      </c>
      <c r="HC15" s="262" t="str">
        <f>IF(SUM(KL16:KL18)=0,"",SUM(KP16:KP18)/SUM(KL16:KL18))</f>
        <v/>
      </c>
      <c r="HD15" s="262" t="str">
        <f>IF(SUM(KM16:KM18)=0,"",SUM(KQ16:KQ18)/SUM(KM16:KM18))</f>
        <v/>
      </c>
      <c r="HE15" s="266"/>
      <c r="HF15" s="266"/>
      <c r="HG15" s="272"/>
      <c r="HH15" s="272"/>
      <c r="HI15" s="273">
        <v>152</v>
      </c>
      <c r="HJ15" s="273">
        <v>158</v>
      </c>
      <c r="HK15" s="273"/>
      <c r="HL15" s="273"/>
      <c r="HM15" s="264">
        <f>SUM(HM16:HM18)</f>
        <v>48.64</v>
      </c>
      <c r="HN15" s="264">
        <f>SUM(HN16:HN18)</f>
        <v>50.56</v>
      </c>
      <c r="HO15" s="264">
        <f>SUM(HO16:HO18)</f>
        <v>0</v>
      </c>
      <c r="HP15" s="264">
        <f>SUM(HP16:HP18)</f>
        <v>0</v>
      </c>
      <c r="HQ15" s="262">
        <f>IF(SUM(KF16:KF18)=0,"",SUM(KJ16:KJ18)/SUM(KF16:KF18))</f>
        <v>0.32</v>
      </c>
      <c r="HR15" s="262">
        <f>IF(SUM(KG16:KG18)=0,"",SUM(KK16:KK18)/SUM(KG16:KG18))</f>
        <v>0.32</v>
      </c>
      <c r="HS15" s="262" t="str">
        <f>IF(SUM(KN16:KN18)=0,"",SUM(KR16:KR18)/SUM(KN16:KN18))</f>
        <v/>
      </c>
      <c r="HT15" s="262" t="str">
        <f>IF(SUM(KO16:KO18)=0,"",SUM(KS16:KS18)/SUM(KO16:KO18))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>
        <f>IF(LEN(HI15)=0,"",HI15)</f>
        <v>152</v>
      </c>
      <c r="HZ15" s="274">
        <f>IF(LEN(HJ15)=0,"",HJ15)</f>
        <v>158</v>
      </c>
      <c r="IA15" s="274" t="str">
        <f>IF(LEN(HK15)=0,"",HK15)</f>
        <v/>
      </c>
      <c r="IB15" s="274" t="str">
        <f>IF(LEN(HL15)=0,"",HL15)</f>
        <v/>
      </c>
      <c r="IC15" s="264">
        <f>SUM(IC16:IC18)</f>
        <v>583.68</v>
      </c>
      <c r="ID15" s="264">
        <f>SUM(ID16:ID18)</f>
        <v>606.72</v>
      </c>
      <c r="IE15" s="264">
        <f>SUM(IE16:IE18)</f>
        <v>0</v>
      </c>
      <c r="IF15" s="275">
        <f>SUM(IF16:IF18)</f>
        <v>0</v>
      </c>
      <c r="JR15" s="276">
        <f>SUM(JR16:JR18)</f>
        <v>0</v>
      </c>
      <c r="JS15" s="276">
        <f>SUM(JS16:JS18)</f>
        <v>0</v>
      </c>
      <c r="JT15" s="276">
        <f>SUM(JT16:JT18)</f>
        <v>152</v>
      </c>
      <c r="JU15" s="276">
        <f>SUM(JU16:JU18)</f>
        <v>158</v>
      </c>
      <c r="JV15" s="276">
        <f>SUM(JV16:JV18)</f>
        <v>0</v>
      </c>
      <c r="JW15" s="276">
        <f>SUM(JW16:JW18)</f>
        <v>0</v>
      </c>
      <c r="JX15" s="276">
        <f>SUM(JX16:JX18)</f>
        <v>0</v>
      </c>
      <c r="JY15" s="276">
        <f>SUM(JY16:JY18)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24">
      <c r="A17" s="614" t="s">
        <v>1132</v>
      </c>
      <c r="B17" s="614" t="s">
        <v>1280</v>
      </c>
      <c r="C17" s="503" t="s">
        <v>1281</v>
      </c>
      <c r="D17" s="418"/>
      <c r="E17" s="418"/>
      <c r="F17" s="244"/>
      <c r="G17" s="793">
        <f>ROW('НМ 3'!$A$14)</f>
        <v>14</v>
      </c>
      <c r="H17" s="793">
        <f>ROW('ТФ 3'!$A$16)</f>
        <v>16</v>
      </c>
      <c r="I17" s="244"/>
      <c r="J17" s="244"/>
      <c r="K17" s="794"/>
      <c r="L17" s="794"/>
      <c r="M17" s="357" t="str">
        <f>IF('НМ 3'!$M$14="","",'НМ 3'!$M$14)</f>
        <v>1</v>
      </c>
      <c r="N17" s="797" t="str">
        <f>IF('НМ 3'!$N$14="","",'НМ 3'!$N$14)</f>
        <v>Многоквартирные и жилые дома без водопровода, с отоплением от газовых котлов или с печным отоплением, а также с закрытой системой теплоснабжения при водоснабжении от уличных водоразборных колонок</v>
      </c>
      <c r="O17" s="358"/>
      <c r="P17" s="358"/>
      <c r="Q17" s="797" t="str">
        <f>IF('НМ 3'!$Q$14="","",'НМ 3'!$Q$14)</f>
        <v>По-умолчанию</v>
      </c>
      <c r="R17" s="358"/>
      <c r="S17" s="358"/>
      <c r="T17" s="795" t="str">
        <f>IF('НМ 3'!$T$14="","",'НМ 3'!$T$14)</f>
        <v>ЧД</v>
      </c>
      <c r="U17" s="795" t="str">
        <f>IF('НМ 3'!$U$14="","",'НМ 3'!$U$14)</f>
        <v>ЖП</v>
      </c>
      <c r="V17" s="358"/>
      <c r="W17" s="358"/>
      <c r="X17" s="796"/>
      <c r="Y17" s="358"/>
      <c r="Z17" s="358"/>
      <c r="AA17" s="358"/>
      <c r="AB17" s="358"/>
      <c r="AC17" s="799" t="s">
        <v>1333</v>
      </c>
      <c r="AD17" s="799" t="str">
        <f>BL17&amp;"::"&amp;AE17</f>
        <v>да::ACTI</v>
      </c>
      <c r="AE17" s="799" t="s">
        <v>1293</v>
      </c>
      <c r="AF17" s="358"/>
      <c r="AG17" s="358"/>
      <c r="AH17" s="358"/>
      <c r="AI17" s="358"/>
      <c r="AJ17" s="358"/>
      <c r="AK17" s="358"/>
      <c r="AL17" s="358"/>
      <c r="AM17" s="358"/>
      <c r="AN17" s="357" t="str">
        <f>IF('ТФ 3'!$N$16="","",'ТФ 3'!$N$16)</f>
        <v>1.1</v>
      </c>
      <c r="AO17" s="797" t="str">
        <f>IF('ТФ 3'!$O$16="","",'ТФ 3'!$O$16)</f>
        <v>МП ЗР "Севержилкомсервис"</v>
      </c>
      <c r="AP17" s="359"/>
      <c r="AQ17" s="797" t="str">
        <f>IF('ТФ 3'!$Q$16="","",'ТФ 3'!$Q$16)</f>
        <v>8300010685</v>
      </c>
      <c r="AR17" s="797" t="str">
        <f>IF('ТФ 3'!$R$16="","",'ТФ 3'!$R$16)</f>
        <v>298301001</v>
      </c>
      <c r="AS17" s="797" t="str">
        <f>IF('ТФ 3'!$S$16="","",'ТФ 3'!$S$16)</f>
        <v>ОСН, 22</v>
      </c>
      <c r="AT17" s="797" t="str">
        <f>IF('ТФ 3'!$T$16="","",'ТФ 3'!$T$16)</f>
        <v/>
      </c>
      <c r="AU17" s="797" t="str">
        <f>IF('ТФ 3'!$U$16="","",'ТФ 3'!$U$16)</f>
        <v>Производство (подъём / добыча) воды :: Очистка воды :: Транспортировка воды :: Сбыт (распределение) воды</v>
      </c>
      <c r="AV17" s="797" t="str">
        <f>IF('ТФ 3'!$V$16="","",'ТФ 3'!$V$16)</f>
        <v>[ГО: да] [НДС: ОСН, 22] [Вид тарифа: льготный] [Дифференцирующий признак: степень благоустройства, ЧД] [Вид воды: питьевая вода]</v>
      </c>
      <c r="AW17" s="797"/>
      <c r="AX17" s="797"/>
      <c r="AY17" s="358"/>
      <c r="AZ17" s="792"/>
      <c r="BA17" s="792"/>
      <c r="BB17" s="792"/>
      <c r="BC17" s="797"/>
      <c r="BD17" s="797"/>
      <c r="BE17" s="797"/>
      <c r="BF17" s="792"/>
      <c r="BG17" s="358"/>
      <c r="BH17" s="799"/>
      <c r="BI17" s="358"/>
      <c r="BJ17" s="358"/>
      <c r="BK17" s="358"/>
      <c r="BL17" s="801" t="s">
        <v>34</v>
      </c>
      <c r="BM17" s="802"/>
      <c r="BN17" s="358"/>
      <c r="BO17" s="358"/>
      <c r="BP17" s="332">
        <f>IF('ТФ 3'!$BQ$16="","",'ТФ 3'!$BQ$16)</f>
        <v>126.24</v>
      </c>
      <c r="BQ17" s="332">
        <f>IF('ТФ 3'!$BS$16="","",'ТФ 3'!$BS$16)</f>
        <v>128.34</v>
      </c>
      <c r="BR17" s="332">
        <f>IF('ТФ 3'!$BP$16="","",'ТФ 3'!$BP$16)</f>
        <v>7505.15</v>
      </c>
      <c r="BS17" s="332">
        <f>IF('ТФ 3'!$BR$16="","",'ТФ 3'!$BR$16)</f>
        <v>7313.95</v>
      </c>
      <c r="BT17" s="358"/>
      <c r="BU17" s="379"/>
      <c r="BV17" s="379"/>
      <c r="BW17" s="358"/>
      <c r="BX17" s="369" t="s">
        <v>49</v>
      </c>
      <c r="BY17" s="369" t="s">
        <v>49</v>
      </c>
      <c r="BZ17" s="347">
        <f>IF('НМ 3'!$AJ$14="","",'НМ 3'!$AJ$14)</f>
        <v>12</v>
      </c>
      <c r="CA17" s="347">
        <f>IF('НМ 3'!$AI$14="","",'НМ 3'!$AI$14)</f>
        <v>12</v>
      </c>
      <c r="CB17" s="358"/>
      <c r="CC17" s="358"/>
      <c r="CD17" s="358"/>
      <c r="CE17" s="379" t="str">
        <f>IF('НМ 3'!$AF$14="","",'НМ 3'!$AF$14)</f>
        <v>чел</v>
      </c>
      <c r="CF17" s="379" t="str">
        <f>IF('НМ 3'!$AE$14="","",'НМ 3'!$AE$14)</f>
        <v>чел</v>
      </c>
      <c r="CG17" s="358"/>
      <c r="CH17" s="358"/>
      <c r="CI17" s="358"/>
      <c r="CJ17" s="358"/>
      <c r="CK17" s="358"/>
      <c r="CL17" s="370">
        <f>IF('НМ 3'!$BL$14="","",'НМ 3'!$BL$14)</f>
        <v>0.32</v>
      </c>
      <c r="CM17" s="370">
        <f>IF(LEN('НМ 3'!$BX$14)=0,IF('НМ 3'!$BM$14="","",'НМ 3'!$BM$14),'НМ 3'!$BX$14)</f>
        <v>0.32</v>
      </c>
      <c r="CN17" s="358"/>
      <c r="CO17" s="364"/>
      <c r="CP17" s="364"/>
      <c r="CQ17" s="371">
        <v>152</v>
      </c>
      <c r="CR17" s="371">
        <v>158</v>
      </c>
      <c r="CS17" s="280"/>
      <c r="CT17" s="280"/>
      <c r="CU17" s="358"/>
      <c r="CV17" s="358"/>
      <c r="CW17" s="372" cm="1" t="str">
        <f t="array" ref="CW17:CW17">IF($AD17="да::ACTI",IF($U17="ЖП",IF(LEN(CL17)=0,0,CL17)*IF($CE17="м2",IF(LEN(CO17)=0,0,CO17),IF(LEN(CQ17)=0,0,CQ17)),0),0)</f>
        <v>48.64</v>
      </c>
      <c r="CX17" s="372" cm="1" t="str">
        <f t="array" ref="CX17:CX17">IF($AD17="да::ACTI",IF($U17="ЖП",IF(LEN(CM17)=0,0,CM17)*IF($CF17="м2",IF(LEN(CP17)=0,0,CP17),IF(LEN(CR17)=0,0,CR17)),0),0)</f>
        <v>50.56</v>
      </c>
      <c r="CY17" s="372">
        <f>IF($AD17="да::ACTI",IF($U17="ЖП",0,IF(LEN(CL17)=0,0,CL17)*IF($CE17="м2",IF(LEN(CO17)=0,0,CO17),IF(LEN(CQ17)=0,0,CQ17))),0)</f>
        <v>0</v>
      </c>
      <c r="CZ17" s="372">
        <f>IF($AD17="да::ACTI",IF($U17="ЖП",0,IF(LEN(CM17)=0,0,CM17)*IF($CF17="м2",IF(LEN(CP17)=0,0,CP17),IF(LEN(CR17)=0,0,CR17))),0)</f>
        <v>0</v>
      </c>
      <c r="DA17" s="358"/>
      <c r="DB17" s="358"/>
      <c r="DC17" s="276">
        <f>CW17*IF(LEN($BP17)=0,0,$BP17)/1000</f>
        <v>6.1403136</v>
      </c>
      <c r="DD17" s="276">
        <f>IF(OR($CA17=0,LEN($CA17)=0,$BZ17=0,LEN($BZ17)=0),DC17,DC17*$BZ17/$CA17)</f>
        <v>6.1403136</v>
      </c>
      <c r="DE17" s="276">
        <f>CX17*IF(LEN($BQ17)=0,0,$BQ17)/1000</f>
        <v>6.4888704</v>
      </c>
      <c r="DF17" s="276">
        <f>CW17*IF(LEN($BQ17)=0,0,$BQ17)*IF(OR(LEN($CL17)=0,$CL17=0),0,$CM17/$CL17)/1000</f>
        <v>6.2424576</v>
      </c>
      <c r="DG17" s="280"/>
      <c r="DH17" s="276">
        <f>CY17*IF(LEN($BP17)=0,0,$BP17)/1000</f>
        <v>0</v>
      </c>
      <c r="DI17" s="276">
        <f>IF(OR($CA17=0,LEN($CA17)=0,$BZ17=0,LEN($BZ17)=0),DH17,DH17*$BZ17/$CA17)</f>
        <v>0</v>
      </c>
      <c r="DJ17" s="276">
        <f>CZ17*IF(LEN($BQ17)=0,0,$BQ17)/1000</f>
        <v>0</v>
      </c>
      <c r="DK17" s="276">
        <f>CY17*IF(LEN($BQ17)=0,0,$BQ17)*IF(OR(LEN($CL17)=0,$CL17=0),0,$CM17/$CL17)/1000</f>
        <v>0</v>
      </c>
      <c r="DL17" s="280"/>
      <c r="DM17" s="276">
        <f>SUM(DC17,DH17)</f>
        <v>6.1403136</v>
      </c>
      <c r="DN17" s="276">
        <f>SUM(DD17,DI17)</f>
        <v>6.1403136</v>
      </c>
      <c r="DO17" s="276">
        <f>SUM(DE17,DJ17)</f>
        <v>6.4888704</v>
      </c>
      <c r="DP17" s="276">
        <f>SUM(DF17,DK17)</f>
        <v>6.2424576</v>
      </c>
      <c r="DQ17" s="280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7"/>
      <c r="EL17" s="367"/>
      <c r="EM17" s="244"/>
      <c r="EN17" s="367"/>
      <c r="EO17" s="367"/>
      <c r="EP17" s="370">
        <f>IF('НМ 3'!$BL$14="","",'НМ 3'!$BL$14)</f>
        <v>0.32</v>
      </c>
      <c r="EQ17" s="370">
        <f>IF('НМ 3'!$BM$14="","",'НМ 3'!$BM$14)</f>
        <v>0.32</v>
      </c>
      <c r="ER17" s="367"/>
      <c r="ES17" s="276" t="str">
        <f>IF(LEN(CO17)=0,"",CO17)</f>
        <v/>
      </c>
      <c r="ET17" s="276" t="str">
        <f>IF(LEN(CP17)=0,"",CP17)</f>
        <v/>
      </c>
      <c r="EU17" s="373">
        <f>IF(LEN(CQ17)=0,"",CQ17)</f>
        <v>152</v>
      </c>
      <c r="EV17" s="373">
        <f>IF(LEN(CR17)=0,"",CR17)</f>
        <v>158</v>
      </c>
      <c r="EW17" s="280"/>
      <c r="EX17" s="280"/>
      <c r="EY17" s="367"/>
      <c r="EZ17" s="367"/>
      <c r="FA17" s="372" t="str">
        <f t="array" ref="FA17:FA17">IF($AE17="ACTI",IF($U17="ЖП",IF(LEN(EP17)=0,0,EP17)*IF($CE17="м2",IF(LEN(ES17)=0,0,ES17),IF(LEN(EU17)=0,0,EU17))*IF(LEN($BZ17)=0,0,$BZ17),0),0)</f>
        <v>583.68</v>
      </c>
      <c r="FB17" s="372" t="str">
        <f t="array" ref="FB17:FB17">IF($AE17="ACTI",IF($U17="ЖП",IF(LEN(EQ17)=0,0,EQ17)*IF($CF17="м2",IF(LEN(ET17)=0,0,ET17),IF(LEN(EV17)=0,0,EV17))*IF(LEN($CA17)=0,0,$CA17),0),0)</f>
        <v>606.72</v>
      </c>
      <c r="FC17" s="372">
        <f>IF($AE17="ACTI",IF($U17="ЖП",0,IF(LEN(EP17)=0,0,EP17)*IF($CE17="м2",IF(LEN(ES17)=0,0,ES17),IF(LEN(EU17)=0,0,EU17))*IF(LEN($BZ17)=0,0,$BZ17)),0)</f>
        <v>0</v>
      </c>
      <c r="FD17" s="372">
        <f>IF($AE17="ACTI",IF($U17="ЖП",0,IF(LEN(EQ17)=0,0,EQ17)*IF($CF17="м2",IF(LEN(ET17)=0,0,ET17),IF(LEN(EV17)=0,0,EV17))*IF(LEN($CA17)=0,0,$CA17)),0)</f>
        <v>0</v>
      </c>
      <c r="FE17" s="367"/>
      <c r="FF17" s="367"/>
      <c r="FG17" s="276">
        <f>FA17*IF(LEN($BP17)=0,0,$BP17)/1000</f>
        <v>73.6837632</v>
      </c>
      <c r="FH17" s="276">
        <f>IF(OR($CA17=0,LEN($CA17)=0,$BZ17=0,LEN($BZ17)=0),FG17,FG17*$BZ17/$CA17)</f>
        <v>73.6837632</v>
      </c>
      <c r="FI17" s="276">
        <f>FB17*IF(LEN($BQ17)=0,0,$BQ17)/1000</f>
        <v>77.8664448</v>
      </c>
      <c r="FJ17" s="276">
        <f>FA17*IF(LEN($BQ17)=0,0,$BQ17)*IF(OR(LEN($EP17)=0,$EP17=0),0,$EQ17/$EP17)/1000</f>
        <v>74.9094912</v>
      </c>
      <c r="FK17" s="280"/>
      <c r="FL17" s="276">
        <f>FC17*IF(LEN($BP17)=0,0,$BP17)/1000</f>
        <v>0</v>
      </c>
      <c r="FM17" s="276">
        <f>IF(OR($CA17=0,LEN($CA17)=0,$BZ17=0,LEN($BZ17)=0),FL17,FL17*$BZ17/$CA17)</f>
        <v>0</v>
      </c>
      <c r="FN17" s="276">
        <f>FD17*IF(LEN($BQ17)=0,0,$BQ17)/1000</f>
        <v>0</v>
      </c>
      <c r="FO17" s="276">
        <f>FC17*IF(LEN($BQ17)=0,0,$BQ17)*IF(OR(LEN($EP17)=0,$EP17=0),0,$EQ17/$EP17)/1000</f>
        <v>0</v>
      </c>
      <c r="FP17" s="280"/>
      <c r="FQ17" s="276">
        <f>SUM(FG17,FL17)</f>
        <v>73.6837632</v>
      </c>
      <c r="FR17" s="276">
        <f>SUM(FH17,FM17)</f>
        <v>73.6837632</v>
      </c>
      <c r="FS17" s="276">
        <f>SUM(FI17,FN17)</f>
        <v>77.8664448</v>
      </c>
      <c r="FT17" s="276">
        <f>SUM(FJ17,FO17)</f>
        <v>74.9094912</v>
      </c>
      <c r="FU17" s="280"/>
      <c r="FV17" s="361"/>
      <c r="FW17" s="361"/>
      <c r="FX17" s="361"/>
      <c r="FY17" s="366"/>
      <c r="FZ17" s="366"/>
      <c r="GA17" s="361"/>
      <c r="GB17" s="361"/>
      <c r="GC17" s="366"/>
      <c r="GD17" s="366"/>
      <c r="GE17" s="366"/>
      <c r="GF17" s="366"/>
      <c r="GG17" s="366"/>
      <c r="GH17" s="366"/>
      <c r="GI17" s="366"/>
      <c r="GJ17" s="366"/>
      <c r="GK17" s="366"/>
      <c r="GL17" s="366"/>
      <c r="GM17" s="366"/>
      <c r="GN17" s="366"/>
      <c r="GO17" s="993"/>
      <c r="GP17" s="993"/>
      <c r="GQ17" s="993"/>
      <c r="GR17" s="993"/>
      <c r="GS17" s="993"/>
      <c r="GT17" s="993"/>
      <c r="GU17" s="993"/>
      <c r="GV17" s="993"/>
      <c r="GW17" s="993"/>
      <c r="GX17" s="993"/>
      <c r="GY17" s="993"/>
      <c r="GZ17" s="9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3"/>
      <c r="HM17" s="372">
        <f>CW17</f>
        <v>48.64</v>
      </c>
      <c r="HN17" s="372">
        <f>CX17</f>
        <v>50.56</v>
      </c>
      <c r="HO17" s="372">
        <f>CY17</f>
        <v>0</v>
      </c>
      <c r="HP17" s="372">
        <f>CZ17</f>
        <v>0</v>
      </c>
      <c r="HQ17" s="424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372">
        <f>FA17</f>
        <v>583.68</v>
      </c>
      <c r="ID17" s="372">
        <f>FB17</f>
        <v>606.72</v>
      </c>
      <c r="IE17" s="372">
        <f>FC17</f>
        <v>0</v>
      </c>
      <c r="IF17" s="372">
        <f>FD17</f>
        <v>0</v>
      </c>
      <c r="IG17" s="92"/>
      <c r="IH17" s="92"/>
      <c r="II17" s="92"/>
      <c r="IJ17" s="92"/>
      <c r="IK17" s="993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374">
        <f>IF(AND($U17="ЖП",$AE17="ACTI"),IF($CE17="м2",ES17,0),0)</f>
        <v>0</v>
      </c>
      <c r="JS17" s="374">
        <f>IF(AND($U17="ЖП",$AE17="ACTI"),IF($CF17="м2",ET17,0),0)</f>
        <v>0</v>
      </c>
      <c r="JT17" s="374">
        <f>IF(AND($U17="ЖП",$AE17="ACTI"),IF(AND(LEN($CE17)&gt;0,NOT($CE17="м2")),EU17,0),0)</f>
        <v>152</v>
      </c>
      <c r="JU17" s="374">
        <f>IF(AND($U17="ЖП",$AE17="ACTI"),IF(AND(LEN($CF17)&gt;0,NOT($CF17="м2")),EV17,0),0)</f>
        <v>158</v>
      </c>
      <c r="JV17" s="374">
        <f>IF(AND(NOT($U17="ЖП"),$AE17="ACTI"),IF($CE17="м2",ES17,0),0)</f>
        <v>0</v>
      </c>
      <c r="JW17" s="374">
        <f>IF(AND(NOT($U17="ЖП"),$AE17="ACTI"),IF($CF17="м2",ET17,0),0)</f>
        <v>0</v>
      </c>
      <c r="JX17" s="374">
        <f>IF(AND(NOT($U17="ЖП"),$AE17="ACTI"),IF(AND(LEN($CE17)&gt;0,NOT($CE17="м2")),EU17,0),0)</f>
        <v>0</v>
      </c>
      <c r="JY17" s="374">
        <f>IF(AND(NOT($U17="ЖП"),$AE17="ACTI"),IF(AND(LEN($CF17)&gt;0,NOT($CF17="м2")),EV17,0),0)</f>
        <v>0</v>
      </c>
      <c r="JZ17" s="92"/>
      <c r="KA17" s="92"/>
      <c r="KB17" s="92"/>
      <c r="KC17" s="92"/>
      <c r="KD17" s="374">
        <f>IF(AND($U17="ЖП",$AD17="да::ACTI"),IF($CE17="м2",CO17,CQ17),0)</f>
        <v>152</v>
      </c>
      <c r="KE17" s="374">
        <f>IF(AND($U17="ЖП",$AD17="да::ACTI"),IF($CF17="м2",CP17,CR17),0)</f>
        <v>158</v>
      </c>
      <c r="KF17" s="374">
        <f>IF(AND($U17="ЖП",$AE17="ACTI"),IF($CE17="м2",ES17,EU17),0)</f>
        <v>152</v>
      </c>
      <c r="KG17" s="374">
        <f>IF(AND($U17="ЖП",$AE17="ACTI"),IF($CF17="м2",ET17,EV17),0)</f>
        <v>158</v>
      </c>
      <c r="KH17" s="374">
        <f>IF(OR(LEN(CL17)=0,LEN(KD17)=0),0,CL17*KD17)</f>
        <v>48.64</v>
      </c>
      <c r="KI17" s="374">
        <f>IF(OR(LEN(CM17)=0,LEN(KE17)=0),0,CM17*KE17)</f>
        <v>50.56</v>
      </c>
      <c r="KJ17" s="374">
        <f>IF(OR(LEN(EP17)=0,LEN(KF17)=0),0,EP17*KF17)</f>
        <v>48.64</v>
      </c>
      <c r="KK17" s="374">
        <f>IF(OR(LEN(EQ17)=0,LEN(KG17)=0),0,EQ17*KG17)</f>
        <v>50.56</v>
      </c>
      <c r="KL17" s="374">
        <f>IF(AND(NOT($U17="ЖП"),$AD17="да::ACTI"),IF($CE17="м2",CO17,CQ17),0)</f>
        <v>0</v>
      </c>
      <c r="KM17" s="374">
        <f>IF(AND(NOT($U17="ЖП"),$AD17="да::ACTI"),IF($CF17="м2",CP17,CR17),0)</f>
        <v>0</v>
      </c>
      <c r="KN17" s="374">
        <f>IF(AND(NOT($U17="ЖП"),$AE17="ACTI"),IF($CE17="м2",ES17,EU17),0)</f>
        <v>0</v>
      </c>
      <c r="KO17" s="374">
        <f>IF(AND(NOT($U17="ЖП"),$AE17="ACTI"),IF($CF17="м2",ET17,EV17),0)</f>
        <v>0</v>
      </c>
      <c r="KP17" s="374">
        <f>IF(OR(LEN(CL17)=0,LEN(KL17)=0),0,CL17*KL17)</f>
        <v>0</v>
      </c>
      <c r="KQ17" s="374">
        <f>IF(OR(LEN(CM17)=0,LEN(KM17)=0),0,CM17*KM17)</f>
        <v>0</v>
      </c>
      <c r="KR17" s="374">
        <f>IF(OR(LEN(EP17)=0,LEN(KN17)=0),0,EP17*KN17)</f>
        <v>0</v>
      </c>
      <c r="KS17" s="374">
        <f>IF(OR(LEN(EQ17)=0,LEN(KO17)=0),0,EQ17*KO17)</f>
        <v>0</v>
      </c>
      <c r="KT17" s="422"/>
      <c r="KU17" s="422"/>
      <c r="KV17" s="422"/>
      <c r="KW17" s="422"/>
      <c r="KX17" s="422"/>
      <c r="KY17" s="422"/>
      <c r="KZ17" s="422"/>
      <c r="LA17" s="422"/>
      <c r="LB17" s="422"/>
      <c r="LC17" s="358"/>
      <c r="LD17" s="358"/>
      <c r="LE17" s="358"/>
      <c r="LF17" s="358"/>
      <c r="LG17" s="422"/>
      <c r="LH17" s="422"/>
      <c r="LI17" s="422"/>
      <c r="LJ17" s="422"/>
      <c r="LK17" s="422"/>
      <c r="LL17" s="422"/>
      <c r="LM17" s="422"/>
    </row>
    <row customHeight="1" ht="12">
      <c r="C18" s="161"/>
      <c r="D18" s="704"/>
      <c r="E18" s="690"/>
      <c r="F18" s="536"/>
      <c r="G18" s="536"/>
      <c r="H18" s="536"/>
      <c r="I18" s="536"/>
      <c r="J18" s="536"/>
      <c r="K18" s="184"/>
      <c r="L18" s="184"/>
      <c r="M18" s="184"/>
      <c r="N18" s="189" t="s">
        <v>1581</v>
      </c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4"/>
      <c r="AD18" s="184"/>
      <c r="AE18" s="184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 hidden="1">
      <c r="C19" s="161"/>
      <c r="E19" s="158"/>
      <c r="F19" s="545"/>
      <c r="G19" s="545"/>
      <c r="H19" s="545"/>
      <c r="I19" s="545"/>
      <c r="J19" s="545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257"/>
      <c r="BQ19" s="257"/>
      <c r="BR19" s="257"/>
      <c r="BS19" s="257"/>
      <c r="BT19" s="257"/>
      <c r="BU19" s="257"/>
      <c r="BV19" s="257"/>
      <c r="BW19" s="257"/>
      <c r="BX19" s="184"/>
      <c r="BY19" s="184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184"/>
      <c r="EJ19" s="185"/>
      <c r="EM19" s="258"/>
      <c r="EP19" s="259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60"/>
      <c r="HA19" s="259"/>
      <c r="HB19" s="257"/>
      <c r="HC19" s="257"/>
      <c r="HD19" s="257"/>
      <c r="HE19" s="257"/>
      <c r="HF19" s="257"/>
      <c r="HG19" s="257"/>
      <c r="HH19" s="257"/>
      <c r="HI19" s="257"/>
      <c r="HJ19" s="257"/>
      <c r="HK19" s="257"/>
      <c r="HL19" s="257"/>
      <c r="HM19" s="257"/>
      <c r="HN19" s="257"/>
      <c r="HO19" s="257"/>
      <c r="HP19" s="257"/>
      <c r="HQ19" s="257"/>
      <c r="HR19" s="257"/>
      <c r="HS19" s="257"/>
      <c r="HT19" s="257"/>
      <c r="HU19" s="257"/>
      <c r="HV19" s="257"/>
      <c r="HW19" s="257"/>
      <c r="HX19" s="257"/>
      <c r="HY19" s="257"/>
      <c r="HZ19" s="257"/>
      <c r="IA19" s="257"/>
      <c r="IB19" s="257"/>
      <c r="IC19" s="257"/>
      <c r="ID19" s="257"/>
      <c r="IE19" s="257"/>
      <c r="IF19" s="260"/>
      <c r="LC19" s="259"/>
      <c r="LD19" s="257"/>
      <c r="LE19" s="257"/>
      <c r="LF19" s="260"/>
    </row>
    <row customHeight="1" ht="12">
      <c r="C20" s="161"/>
      <c r="F20" s="545"/>
      <c r="G20" s="545"/>
      <c r="H20" s="545"/>
      <c r="I20" s="545"/>
      <c r="J20" s="545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255"/>
      <c r="BQ20" s="255"/>
      <c r="BR20" s="255"/>
      <c r="BS20" s="255"/>
      <c r="BT20" s="255"/>
      <c r="BU20" s="255"/>
      <c r="BV20" s="255"/>
      <c r="BW20" s="255"/>
      <c r="BX20" s="193"/>
      <c r="BY20" s="193"/>
      <c r="BZ20" s="277"/>
      <c r="CA20" s="277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194"/>
      <c r="EJ20" s="278"/>
      <c r="EM20" s="258"/>
      <c r="EP20" s="279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3" t="s">
        <v>1335</v>
      </c>
      <c r="FR20" s="146">
        <f>FQ22</f>
        <v>0</v>
      </c>
      <c r="FS20" s="253" t="s">
        <v>1335</v>
      </c>
      <c r="FT20" s="146">
        <f>FS22</f>
        <v>0</v>
      </c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6"/>
      <c r="HA20" s="279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6"/>
      <c r="LC20" s="279"/>
      <c r="LD20" s="255"/>
      <c r="LE20" s="255"/>
      <c r="LF20" s="256"/>
    </row>
    <row customHeight="1" ht="12" hidden="1">
      <c r="C21" s="132"/>
      <c r="D21" s="222"/>
      <c r="F21" s="545"/>
      <c r="G21" s="545"/>
      <c r="H21" s="545"/>
      <c r="I21" s="545"/>
      <c r="J21" s="545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257"/>
      <c r="BQ21" s="257"/>
      <c r="BR21" s="257"/>
      <c r="BS21" s="257"/>
      <c r="BT21" s="257"/>
      <c r="BU21" s="257"/>
      <c r="BV21" s="257"/>
      <c r="BW21" s="257"/>
      <c r="BX21" s="184"/>
      <c r="BY21" s="184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184"/>
      <c r="EJ21" s="185"/>
      <c r="EM21" s="258"/>
      <c r="EP21" s="259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60"/>
      <c r="HA21" s="259"/>
      <c r="HB21" s="257"/>
      <c r="HC21" s="257"/>
      <c r="HD21" s="257"/>
      <c r="HE21" s="257"/>
      <c r="HF21" s="257"/>
      <c r="HG21" s="257"/>
      <c r="HH21" s="257"/>
      <c r="HI21" s="257"/>
      <c r="HJ21" s="257"/>
      <c r="HK21" s="257"/>
      <c r="HL21" s="257"/>
      <c r="HM21" s="257"/>
      <c r="HN21" s="257"/>
      <c r="HO21" s="257"/>
      <c r="HP21" s="257"/>
      <c r="HQ21" s="257"/>
      <c r="HR21" s="257"/>
      <c r="HS21" s="257"/>
      <c r="HT21" s="257"/>
      <c r="HU21" s="257"/>
      <c r="HV21" s="257"/>
      <c r="HW21" s="257"/>
      <c r="HX21" s="257"/>
      <c r="HY21" s="257"/>
      <c r="HZ21" s="257"/>
      <c r="IA21" s="257"/>
      <c r="IB21" s="257"/>
      <c r="IC21" s="257"/>
      <c r="ID21" s="257"/>
      <c r="IE21" s="257"/>
      <c r="IF21" s="260"/>
      <c r="LC21" s="259"/>
      <c r="LD21" s="257"/>
      <c r="LE21" s="257"/>
      <c r="LF21" s="260"/>
    </row>
    <row customHeight="1" ht="12">
      <c r="C22" s="161"/>
      <c r="D22" s="671" t="s">
        <v>137</v>
      </c>
      <c r="E22" s="689" t="s">
        <v>137</v>
      </c>
      <c r="F22" s="536"/>
      <c r="G22" s="536"/>
      <c r="H22" s="536"/>
      <c r="I22" s="536"/>
      <c r="J22" s="536"/>
      <c r="K22" s="536"/>
      <c r="L22" s="261"/>
      <c r="M22" s="261">
        <v>2</v>
      </c>
      <c r="N22" s="674" t="s">
        <v>1582</v>
      </c>
      <c r="O22" s="675"/>
      <c r="P22" s="675"/>
      <c r="Q22" s="675"/>
      <c r="R22" s="675"/>
      <c r="S22" s="675"/>
      <c r="T22" s="675"/>
      <c r="U22" s="675"/>
      <c r="V22" s="675"/>
      <c r="W22" s="675"/>
      <c r="X22" s="675"/>
      <c r="Y22" s="675"/>
      <c r="Z22" s="675"/>
      <c r="AA22" s="675"/>
      <c r="AB22" s="675"/>
      <c r="AC22" s="675"/>
      <c r="AD22" s="675"/>
      <c r="AE22" s="675"/>
      <c r="AF22" s="675"/>
      <c r="AG22" s="675"/>
      <c r="AH22" s="675"/>
      <c r="AI22" s="675"/>
      <c r="AJ22" s="675"/>
      <c r="AK22" s="675"/>
      <c r="AL22" s="675"/>
      <c r="AM22" s="675"/>
      <c r="AN22" s="675"/>
      <c r="AO22" s="675"/>
      <c r="AP22" s="675"/>
      <c r="AQ22" s="675"/>
      <c r="AR22" s="675"/>
      <c r="AS22" s="675"/>
      <c r="AT22" s="675"/>
      <c r="AU22" s="675"/>
      <c r="AV22" s="675"/>
      <c r="AW22" s="675"/>
      <c r="AX22" s="675"/>
      <c r="AY22" s="675"/>
      <c r="AZ22" s="675"/>
      <c r="BA22" s="675"/>
      <c r="BB22" s="675"/>
      <c r="BC22" s="675"/>
      <c r="BD22" s="675"/>
      <c r="BE22" s="675"/>
      <c r="BF22" s="675"/>
      <c r="BG22" s="675"/>
      <c r="BH22" s="675"/>
      <c r="BI22" s="675"/>
      <c r="BJ22" s="675"/>
      <c r="BK22" s="675"/>
      <c r="BL22" s="675"/>
      <c r="BM22" s="675"/>
      <c r="BN22" s="675"/>
      <c r="BO22" s="675"/>
      <c r="BP22" s="262" t="str">
        <f>IF(CS22=0,"",DM22/CS22*1000)</f>
        <v/>
      </c>
      <c r="BQ22" s="262" t="str">
        <f>IF(CT22=0,"",DO22/CT22*1000)</f>
        <v/>
      </c>
      <c r="BR22" s="263"/>
      <c r="BS22" s="263"/>
      <c r="BT22" s="263"/>
      <c r="BU22" s="263"/>
      <c r="BV22" s="263"/>
      <c r="BW22" s="263"/>
      <c r="BX22" s="263"/>
      <c r="BY22" s="263"/>
      <c r="BZ22" s="263"/>
      <c r="CA22" s="263"/>
      <c r="CB22" s="263"/>
      <c r="CC22" s="263"/>
      <c r="CD22" s="263"/>
      <c r="CE22" s="263"/>
      <c r="CF22" s="263"/>
      <c r="CG22" s="263"/>
      <c r="CH22" s="263"/>
      <c r="CI22" s="263"/>
      <c r="CJ22" s="263"/>
      <c r="CK22" s="263"/>
      <c r="CL22" s="263"/>
      <c r="CM22" s="263"/>
      <c r="CN22" s="263"/>
      <c r="CO22" s="263"/>
      <c r="CP22" s="263"/>
      <c r="CQ22" s="263"/>
      <c r="CR22" s="263"/>
      <c r="CS22" s="264">
        <f>SUM(HM22,HO22)</f>
        <v>0</v>
      </c>
      <c r="CT22" s="264">
        <f>SUM(HN22,HP22)</f>
        <v>0</v>
      </c>
      <c r="CU22" s="265"/>
      <c r="CV22" s="265"/>
      <c r="CW22" s="264">
        <f>SUM(CW23:CW24)</f>
        <v>0</v>
      </c>
      <c r="CX22" s="264">
        <f>SUM(CX23:CX24)</f>
        <v>0</v>
      </c>
      <c r="CY22" s="264">
        <f>SUM(CY23:CY24)</f>
        <v>0</v>
      </c>
      <c r="CZ22" s="264">
        <f>SUM(CZ23:CZ24)</f>
        <v>0</v>
      </c>
      <c r="DA22" s="265"/>
      <c r="DB22" s="265"/>
      <c r="DC22" s="264">
        <f>SUM(DC23:DC24)</f>
        <v>0</v>
      </c>
      <c r="DD22" s="264">
        <f>SUM(DD23:DD24)</f>
        <v>0</v>
      </c>
      <c r="DE22" s="264">
        <f>SUM(DE23:DE24)</f>
        <v>0</v>
      </c>
      <c r="DF22" s="264">
        <f>SUM(DF23:DF24)</f>
        <v>0</v>
      </c>
      <c r="DG22" s="266"/>
      <c r="DH22" s="264">
        <f>SUM(DH23:DH24)</f>
        <v>0</v>
      </c>
      <c r="DI22" s="264">
        <f>SUM(DI23:DI24)</f>
        <v>0</v>
      </c>
      <c r="DJ22" s="264">
        <f>SUM(DJ23:DJ24)</f>
        <v>0</v>
      </c>
      <c r="DK22" s="264">
        <f>SUM(DK23:DK24)</f>
        <v>0</v>
      </c>
      <c r="DL22" s="266"/>
      <c r="DM22" s="264">
        <f>SUM(DC22,DH22)</f>
        <v>0</v>
      </c>
      <c r="DN22" s="264">
        <f>SUM(DD22,DI22)</f>
        <v>0</v>
      </c>
      <c r="DO22" s="264">
        <f>SUM(DE22,DJ22)</f>
        <v>0</v>
      </c>
      <c r="DP22" s="264">
        <f>SUM(DF22,DK22)</f>
        <v>0</v>
      </c>
      <c r="DQ22" s="266"/>
      <c r="DR22" s="267"/>
      <c r="DS22" s="267"/>
      <c r="DT22" s="267"/>
      <c r="DU22" s="268">
        <f>'СУБС ПИ'!$J$43</f>
        <v>0</v>
      </c>
      <c r="DV22" s="268">
        <f>'СУБС ПИ'!$L$43</f>
        <v>0</v>
      </c>
      <c r="DW22" s="267"/>
      <c r="DX22" s="267"/>
      <c r="DY22" s="267"/>
      <c r="DZ22" s="264">
        <f>IF(DD22=0,0,DF22/DD22*100)</f>
        <v>0</v>
      </c>
      <c r="EA22" s="264">
        <f>IF(DI22=0,0,DK22/DI22*100)</f>
        <v>0</v>
      </c>
      <c r="EB22" s="264">
        <f>IF(DN22=0,0,DP22/DN22*100)</f>
        <v>0</v>
      </c>
      <c r="EC22" s="266"/>
      <c r="ED22" s="266"/>
      <c r="EE22" s="266"/>
      <c r="EF22" s="266"/>
      <c r="EG22" s="266"/>
      <c r="EH22" s="266"/>
      <c r="EI22" s="177"/>
      <c r="EJ22" s="269"/>
      <c r="EM22" s="258"/>
      <c r="EP22" s="270"/>
      <c r="EQ22" s="263"/>
      <c r="ER22" s="263"/>
      <c r="ES22" s="263"/>
      <c r="ET22" s="263"/>
      <c r="EU22" s="263"/>
      <c r="EV22" s="263"/>
      <c r="EW22" s="264">
        <f>SUM(IC22,IE22)</f>
        <v>0</v>
      </c>
      <c r="EX22" s="264">
        <f>SUM(ID22,IF22)</f>
        <v>0</v>
      </c>
      <c r="EY22" s="265"/>
      <c r="EZ22" s="265"/>
      <c r="FA22" s="264">
        <f>SUM(FA23:FA24)</f>
        <v>0</v>
      </c>
      <c r="FB22" s="264">
        <f>SUM(FB23:FB24)</f>
        <v>0</v>
      </c>
      <c r="FC22" s="264">
        <f>SUM(FC23:FC24)</f>
        <v>0</v>
      </c>
      <c r="FD22" s="264">
        <f>SUM(FD23:FD24)</f>
        <v>0</v>
      </c>
      <c r="FE22" s="265"/>
      <c r="FF22" s="265"/>
      <c r="FG22" s="264">
        <f>SUM(FG23:FG24)</f>
        <v>0</v>
      </c>
      <c r="FH22" s="264">
        <f>SUM(FH23:FH24)</f>
        <v>0</v>
      </c>
      <c r="FI22" s="264">
        <f>SUM(FI23:FI24)</f>
        <v>0</v>
      </c>
      <c r="FJ22" s="264">
        <f>SUM(FJ23:FJ24)</f>
        <v>0</v>
      </c>
      <c r="FK22" s="266"/>
      <c r="FL22" s="264">
        <f>SUM(FL23:FL24)</f>
        <v>0</v>
      </c>
      <c r="FM22" s="264">
        <f>SUM(FM23:FM24)</f>
        <v>0</v>
      </c>
      <c r="FN22" s="264">
        <f>SUM(FN23:FN24)</f>
        <v>0</v>
      </c>
      <c r="FO22" s="264">
        <f>SUM(FO23:FO24)</f>
        <v>0</v>
      </c>
      <c r="FP22" s="266"/>
      <c r="FQ22" s="264">
        <f>SUM(FG22,FL22)</f>
        <v>0</v>
      </c>
      <c r="FR22" s="264">
        <f>SUM(FH22,FM22)</f>
        <v>0</v>
      </c>
      <c r="FS22" s="264">
        <f>SUM(FI22,FN22)</f>
        <v>0</v>
      </c>
      <c r="FT22" s="264">
        <f>SUM(FJ22,FO22)</f>
        <v>0</v>
      </c>
      <c r="FU22" s="266"/>
      <c r="FV22" s="267"/>
      <c r="FW22" s="267"/>
      <c r="FX22" s="267"/>
      <c r="FY22" s="268">
        <f>'СУБС ПИ'!$N$43</f>
        <v>0</v>
      </c>
      <c r="FZ22" s="268">
        <f>'СУБС ПИ'!$P$43</f>
        <v>0</v>
      </c>
      <c r="GA22" s="267"/>
      <c r="GB22" s="267"/>
      <c r="GC22" s="267"/>
      <c r="GD22" s="264">
        <f>IF(FH22=0,0,FJ22/FH22*100)</f>
        <v>0</v>
      </c>
      <c r="GE22" s="264">
        <f>IF(FM22=0,0,FO22/FM22*100)</f>
        <v>0</v>
      </c>
      <c r="GF22" s="264">
        <f>IF(FR22=0,0,FT22/FR22*100)</f>
        <v>0</v>
      </c>
      <c r="GG22" s="266"/>
      <c r="GH22" s="266"/>
      <c r="GI22" s="266"/>
      <c r="GJ22" s="266"/>
      <c r="GK22" s="266"/>
      <c r="GL22" s="266"/>
      <c r="GM22" s="265"/>
      <c r="GN22" s="271"/>
      <c r="HA22" s="262" t="str">
        <f>IF(SUM(KD23:KD24)=0,"",SUM(KH23:KH24)/SUM(KD23:KD24))</f>
        <v/>
      </c>
      <c r="HB22" s="262" t="str">
        <f>IF(SUM(KE23:KE24)=0,"",SUM(KI23:KI24)/SUM(KE23:KE24))</f>
        <v/>
      </c>
      <c r="HC22" s="262" t="str">
        <f>IF(SUM(KL23:KL24)=0,"",SUM(KP23:KP24)/SUM(KL23:KL24))</f>
        <v/>
      </c>
      <c r="HD22" s="262" t="str">
        <f>IF(SUM(KM23:KM24)=0,"",SUM(KQ23:KQ24)/SUM(KM23:KM24))</f>
        <v/>
      </c>
      <c r="HE22" s="266"/>
      <c r="HF22" s="266"/>
      <c r="HG22" s="272"/>
      <c r="HH22" s="272"/>
      <c r="HI22" s="273"/>
      <c r="HJ22" s="273"/>
      <c r="HK22" s="273"/>
      <c r="HL22" s="273"/>
      <c r="HM22" s="264">
        <f>SUM(HM23:HM24)</f>
        <v>0</v>
      </c>
      <c r="HN22" s="264">
        <f>SUM(HN23:HN24)</f>
        <v>0</v>
      </c>
      <c r="HO22" s="264">
        <f>SUM(HO23:HO24)</f>
        <v>0</v>
      </c>
      <c r="HP22" s="264">
        <f>SUM(HP23:HP24)</f>
        <v>0</v>
      </c>
      <c r="HQ22" s="262" t="str">
        <f>IF(SUM(KF23:KF24)=0,"",SUM(KJ23:KJ24)/SUM(KF23:KF24))</f>
        <v/>
      </c>
      <c r="HR22" s="262" t="str">
        <f>IF(SUM(KG23:KG24)=0,"",SUM(KK23:KK24)/SUM(KG23:KG24))</f>
        <v/>
      </c>
      <c r="HS22" s="262" t="str">
        <f>IF(SUM(KN23:KN24)=0,"",SUM(KR23:KR24)/SUM(KN23:KN24))</f>
        <v/>
      </c>
      <c r="HT22" s="262" t="str">
        <f>IF(SUM(KO23:KO24)=0,"",SUM(KS23:KS24)/SUM(KO23:KO24))</f>
        <v/>
      </c>
      <c r="HU22" s="266"/>
      <c r="HV22" s="266"/>
      <c r="HW22" s="264" t="str">
        <f>IF(LEN(HG22)=0,"",HG22)</f>
        <v/>
      </c>
      <c r="HX22" s="264" t="str">
        <f>IF(LEN(HH22)=0,"",HH22)</f>
        <v/>
      </c>
      <c r="HY22" s="274" t="str">
        <f>IF(LEN(HI22)=0,"",HI22)</f>
        <v/>
      </c>
      <c r="HZ22" s="274" t="str">
        <f>IF(LEN(HJ22)=0,"",HJ22)</f>
        <v/>
      </c>
      <c r="IA22" s="274" t="str">
        <f>IF(LEN(HK22)=0,"",HK22)</f>
        <v/>
      </c>
      <c r="IB22" s="274" t="str">
        <f>IF(LEN(HL22)=0,"",HL22)</f>
        <v/>
      </c>
      <c r="IC22" s="264">
        <f>SUM(IC23:IC24)</f>
        <v>0</v>
      </c>
      <c r="ID22" s="264">
        <f>SUM(ID23:ID24)</f>
        <v>0</v>
      </c>
      <c r="IE22" s="264">
        <f>SUM(IE23:IE24)</f>
        <v>0</v>
      </c>
      <c r="IF22" s="275">
        <f>SUM(IF23:IF24)</f>
        <v>0</v>
      </c>
      <c r="JR22" s="276">
        <f>SUM(JR23:JR24)</f>
        <v>0</v>
      </c>
      <c r="JS22" s="276">
        <f>SUM(JS23:JS24)</f>
        <v>0</v>
      </c>
      <c r="JT22" s="276">
        <f>SUM(JT23:JT24)</f>
        <v>0</v>
      </c>
      <c r="JU22" s="276">
        <f>SUM(JU23:JU24)</f>
        <v>0</v>
      </c>
      <c r="JV22" s="276">
        <f>SUM(JV23:JV24)</f>
        <v>0</v>
      </c>
      <c r="JW22" s="276">
        <f>SUM(JW23:JW24)</f>
        <v>0</v>
      </c>
      <c r="JX22" s="276">
        <f>SUM(JX23:JX24)</f>
        <v>0</v>
      </c>
      <c r="JY22" s="276">
        <f>SUM(JY23:JY24)</f>
        <v>0</v>
      </c>
      <c r="LC22" s="406"/>
      <c r="LD22" s="407"/>
      <c r="LE22" s="407"/>
      <c r="LF22" s="408"/>
    </row>
    <row customHeight="1" ht="12" hidden="1">
      <c r="C23" s="161"/>
      <c r="D23" s="672"/>
      <c r="E23" s="690"/>
      <c r="F23" s="536"/>
      <c r="G23" s="536"/>
      <c r="H23" s="536"/>
      <c r="I23" s="536"/>
      <c r="J23" s="536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>
      <c r="C24" s="161"/>
      <c r="D24" s="704"/>
      <c r="E24" s="690"/>
      <c r="F24" s="536"/>
      <c r="G24" s="536"/>
      <c r="H24" s="536"/>
      <c r="I24" s="536"/>
      <c r="J24" s="536"/>
      <c r="K24" s="184"/>
      <c r="L24" s="184"/>
      <c r="M24" s="184"/>
      <c r="N24" s="189" t="s">
        <v>1583</v>
      </c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4"/>
      <c r="AD24" s="184"/>
      <c r="AE24" s="184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 hidden="1">
      <c r="C25" s="161"/>
      <c r="E25" s="158"/>
      <c r="F25" s="545"/>
      <c r="G25" s="545"/>
      <c r="H25" s="545"/>
      <c r="I25" s="545"/>
      <c r="J25" s="545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257"/>
      <c r="BQ25" s="257"/>
      <c r="BR25" s="257"/>
      <c r="BS25" s="257"/>
      <c r="BT25" s="257"/>
      <c r="BU25" s="257"/>
      <c r="BV25" s="257"/>
      <c r="BW25" s="257"/>
      <c r="BX25" s="184"/>
      <c r="BY25" s="184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184"/>
      <c r="EJ25" s="185"/>
      <c r="EM25" s="258"/>
      <c r="EP25" s="259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60"/>
      <c r="HA25" s="259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60"/>
      <c r="LC25" s="259"/>
      <c r="LD25" s="257"/>
      <c r="LE25" s="257"/>
      <c r="LF25" s="260"/>
    </row>
    <row customHeight="1" ht="12">
      <c r="C26" s="161"/>
      <c r="F26" s="545"/>
      <c r="G26" s="545"/>
      <c r="H26" s="545"/>
      <c r="I26" s="545"/>
      <c r="J26" s="545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255"/>
      <c r="BQ26" s="255"/>
      <c r="BR26" s="255"/>
      <c r="BS26" s="255"/>
      <c r="BT26" s="255"/>
      <c r="BU26" s="255"/>
      <c r="BV26" s="255"/>
      <c r="BW26" s="255"/>
      <c r="BX26" s="193"/>
      <c r="BY26" s="193"/>
      <c r="BZ26" s="277"/>
      <c r="CA26" s="277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194"/>
      <c r="EJ26" s="278"/>
      <c r="EM26" s="258"/>
      <c r="EP26" s="279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3" t="s">
        <v>1335</v>
      </c>
      <c r="FR26" s="146">
        <f>FQ30</f>
        <v>0</v>
      </c>
      <c r="FS26" s="253" t="s">
        <v>1335</v>
      </c>
      <c r="FT26" s="146">
        <f>FS30</f>
        <v>0</v>
      </c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6"/>
      <c r="HA26" s="279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6"/>
      <c r="LC26" s="279"/>
      <c r="LD26" s="255"/>
      <c r="LE26" s="255"/>
      <c r="LF26" s="256"/>
    </row>
    <row customHeight="1" ht="12" hidden="1">
      <c r="C27" s="132"/>
      <c r="D27" s="222"/>
      <c r="F27" s="545"/>
      <c r="G27" s="545"/>
      <c r="H27" s="545"/>
      <c r="I27" s="545"/>
      <c r="J27" s="545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257"/>
      <c r="BQ27" s="257"/>
      <c r="BR27" s="257"/>
      <c r="BS27" s="257"/>
      <c r="BT27" s="257"/>
      <c r="BU27" s="257"/>
      <c r="BV27" s="257"/>
      <c r="BW27" s="257"/>
      <c r="BX27" s="184"/>
      <c r="BY27" s="184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184"/>
      <c r="EJ27" s="185"/>
      <c r="EM27" s="258"/>
      <c r="EP27" s="259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60"/>
      <c r="HA27" s="259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60"/>
      <c r="LC27" s="259"/>
      <c r="LD27" s="257"/>
      <c r="LE27" s="257"/>
      <c r="LF27" s="260"/>
    </row>
    <row customHeight="1" ht="12">
      <c r="C28" s="161"/>
      <c r="D28" s="605" t="s">
        <v>144</v>
      </c>
      <c r="E28" s="541" t="s">
        <v>144</v>
      </c>
      <c r="F28" s="536"/>
      <c r="G28" s="536"/>
      <c r="H28" s="536"/>
      <c r="I28" s="536"/>
      <c r="J28" s="536"/>
      <c r="K28" s="536"/>
      <c r="L28" s="261"/>
      <c r="M28" s="261" t="s">
        <v>1151</v>
      </c>
      <c r="N28" s="692" t="s">
        <v>1584</v>
      </c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262" t="str">
        <f>IF(CS28=0,"",DM28/CS28*1000)</f>
        <v/>
      </c>
      <c r="BQ28" s="262" t="str">
        <f>IF(CT28=0,"",DO28/CT28*1000)</f>
        <v/>
      </c>
      <c r="BR28" s="263"/>
      <c r="BS28" s="263"/>
      <c r="BT28" s="263"/>
      <c r="BU28" s="263"/>
      <c r="BV28" s="263"/>
      <c r="BW28" s="263"/>
      <c r="BX28" s="263"/>
      <c r="BY28" s="263"/>
      <c r="BZ28" s="263"/>
      <c r="CA28" s="263"/>
      <c r="CB28" s="263"/>
      <c r="CC28" s="263"/>
      <c r="CD28" s="263"/>
      <c r="CE28" s="263"/>
      <c r="CF28" s="263"/>
      <c r="CG28" s="263"/>
      <c r="CH28" s="263"/>
      <c r="CI28" s="263"/>
      <c r="CJ28" s="263"/>
      <c r="CK28" s="263"/>
      <c r="CL28" s="263"/>
      <c r="CM28" s="263"/>
      <c r="CN28" s="263"/>
      <c r="CO28" s="263"/>
      <c r="CP28" s="263"/>
      <c r="CQ28" s="263"/>
      <c r="CR28" s="263"/>
      <c r="CS28" s="264">
        <f>SUM(CS30,CS34)</f>
        <v>0</v>
      </c>
      <c r="CT28" s="264">
        <f>SUM(CT30,CT34)</f>
        <v>0</v>
      </c>
      <c r="CU28" s="265"/>
      <c r="CV28" s="265"/>
      <c r="CW28" s="264">
        <f>SUM(CW30,CW34)</f>
        <v>0</v>
      </c>
      <c r="CX28" s="264">
        <f>SUM(CX30,CX34)</f>
        <v>0</v>
      </c>
      <c r="CY28" s="264">
        <f>SUM(CY30,CY34)</f>
        <v>0</v>
      </c>
      <c r="CZ28" s="264">
        <f>SUM(CZ30,CZ34)</f>
        <v>0</v>
      </c>
      <c r="DA28" s="265"/>
      <c r="DB28" s="265"/>
      <c r="DC28" s="264">
        <f>SUM(DC30,DC34,DC38)</f>
        <v>0</v>
      </c>
      <c r="DD28" s="264">
        <f>SUM(DD30,DD34,DD38)</f>
        <v>0</v>
      </c>
      <c r="DE28" s="264">
        <f>SUM(DE30,DE34,DE38)</f>
        <v>0</v>
      </c>
      <c r="DF28" s="264">
        <f>SUM(DF30,DF34,DF38)</f>
        <v>0</v>
      </c>
      <c r="DG28" s="266"/>
      <c r="DH28" s="264">
        <f>SUM(DH30,DH34,DH38)</f>
        <v>0</v>
      </c>
      <c r="DI28" s="264">
        <f>SUM(DI30,DI34,DI38)</f>
        <v>0</v>
      </c>
      <c r="DJ28" s="264">
        <f>SUM(DJ30,DJ34,DJ38)</f>
        <v>0</v>
      </c>
      <c r="DK28" s="264">
        <f>SUM(DK30,DK34,DK38)</f>
        <v>0</v>
      </c>
      <c r="DL28" s="266"/>
      <c r="DM28" s="264">
        <f>SUM(DC28,DH28)</f>
        <v>0</v>
      </c>
      <c r="DN28" s="264">
        <f>SUM(DD28,DI28)</f>
        <v>0</v>
      </c>
      <c r="DO28" s="264">
        <f>SUM(DE28,DJ28)</f>
        <v>0</v>
      </c>
      <c r="DP28" s="264">
        <f>SUM(DF28,DK28)</f>
        <v>0</v>
      </c>
      <c r="DQ28" s="266"/>
      <c r="DR28" s="267"/>
      <c r="DS28" s="267"/>
      <c r="DT28" s="267"/>
      <c r="DU28" s="264">
        <f>SUM(DU30,DU34,DU38)</f>
        <v>0</v>
      </c>
      <c r="DV28" s="264">
        <f>SUM(DV30,DV34,DV38)</f>
        <v>0</v>
      </c>
      <c r="DW28" s="267"/>
      <c r="DX28" s="267"/>
      <c r="DY28" s="267"/>
      <c r="DZ28" s="264">
        <f>IF(DD28=0,0,DF28/DD28*100)</f>
        <v>0</v>
      </c>
      <c r="EA28" s="264">
        <f>IF(DI28=0,0,DK28/DI28*100)</f>
        <v>0</v>
      </c>
      <c r="EB28" s="264">
        <f>IF(DN28=0,0,DP28/DN28*100)</f>
        <v>0</v>
      </c>
      <c r="EC28" s="266"/>
      <c r="ED28" s="266"/>
      <c r="EE28" s="266"/>
      <c r="EF28" s="266"/>
      <c r="EG28" s="266"/>
      <c r="EH28" s="266"/>
      <c r="EI28" s="177"/>
      <c r="EJ28" s="269"/>
      <c r="EM28" s="258"/>
      <c r="EP28" s="270"/>
      <c r="EQ28" s="263"/>
      <c r="ER28" s="263"/>
      <c r="ES28" s="263"/>
      <c r="ET28" s="263"/>
      <c r="EU28" s="263"/>
      <c r="EV28" s="263"/>
      <c r="EW28" s="264">
        <f>SUM(EW30,EW34)</f>
        <v>0</v>
      </c>
      <c r="EX28" s="264">
        <f>SUM(EX30,EX34)</f>
        <v>0</v>
      </c>
      <c r="EY28" s="265"/>
      <c r="EZ28" s="265"/>
      <c r="FA28" s="264">
        <f>SUM(FA30,FA34)</f>
        <v>0</v>
      </c>
      <c r="FB28" s="264">
        <f>SUM(FB30,FB34)</f>
        <v>0</v>
      </c>
      <c r="FC28" s="264">
        <f>SUM(FC30,FC34)</f>
        <v>0</v>
      </c>
      <c r="FD28" s="264">
        <f>SUM(FD30,FD34)</f>
        <v>0</v>
      </c>
      <c r="FE28" s="265"/>
      <c r="FF28" s="265"/>
      <c r="FG28" s="264">
        <f>SUM(FG30,FG34,FG38)</f>
        <v>0</v>
      </c>
      <c r="FH28" s="264">
        <f>SUM(FH30,FH34,FH38)</f>
        <v>0</v>
      </c>
      <c r="FI28" s="264">
        <f>SUM(FI30,FI34,FI38)</f>
        <v>0</v>
      </c>
      <c r="FJ28" s="264">
        <f>SUM(FJ30,FJ34,FJ38)</f>
        <v>0</v>
      </c>
      <c r="FK28" s="266"/>
      <c r="FL28" s="264">
        <f>SUM(FL30,FL34,FL38)</f>
        <v>0</v>
      </c>
      <c r="FM28" s="264">
        <f>SUM(FM30,FM34,FM38)</f>
        <v>0</v>
      </c>
      <c r="FN28" s="264">
        <f>SUM(FN30,FN34,FN38)</f>
        <v>0</v>
      </c>
      <c r="FO28" s="264">
        <f>SUM(FO30,FO34,FO38)</f>
        <v>0</v>
      </c>
      <c r="FP28" s="266"/>
      <c r="FQ28" s="264">
        <f>SUM(FG28,FL28)</f>
        <v>0</v>
      </c>
      <c r="FR28" s="264">
        <f>SUM(FH28,FM28)</f>
        <v>0</v>
      </c>
      <c r="FS28" s="264">
        <f>SUM(FI28,FN28)</f>
        <v>0</v>
      </c>
      <c r="FT28" s="264">
        <f>SUM(FJ28,FO28)</f>
        <v>0</v>
      </c>
      <c r="FU28" s="266"/>
      <c r="FV28" s="267"/>
      <c r="FW28" s="267"/>
      <c r="FX28" s="267"/>
      <c r="FY28" s="264">
        <f>SUM(FY30,FY34,FY38)</f>
        <v>0</v>
      </c>
      <c r="FZ28" s="264">
        <f>SUM(FZ30,FZ34,FZ38)</f>
        <v>0</v>
      </c>
      <c r="GA28" s="267"/>
      <c r="GB28" s="267"/>
      <c r="GC28" s="267"/>
      <c r="GD28" s="264">
        <f>IF(FH28=0,0,FJ28/FH28*100)</f>
        <v>0</v>
      </c>
      <c r="GE28" s="264">
        <f>IF(FM28=0,0,FO28/FM28*100)</f>
        <v>0</v>
      </c>
      <c r="GF28" s="264">
        <f>IF(FR28=0,0,FT28/FR28*100)</f>
        <v>0</v>
      </c>
      <c r="GG28" s="266"/>
      <c r="GH28" s="266"/>
      <c r="GI28" s="266"/>
      <c r="GJ28" s="266"/>
      <c r="GK28" s="266"/>
      <c r="GL28" s="266"/>
      <c r="GM28" s="265"/>
      <c r="GN28" s="271"/>
      <c r="HA28" s="409"/>
      <c r="HB28" s="410"/>
      <c r="HC28" s="410"/>
      <c r="HD28" s="410"/>
      <c r="HE28" s="411"/>
      <c r="HF28" s="412"/>
      <c r="HG28" s="413">
        <f>SUM(HG30,HG34)</f>
        <v>0</v>
      </c>
      <c r="HH28" s="414">
        <f>SUM(HH30,HH34)</f>
        <v>0</v>
      </c>
      <c r="HI28" s="274">
        <f>SUM(HI30,HI34)</f>
        <v>0</v>
      </c>
      <c r="HJ28" s="274">
        <f>SUM(HJ30,HJ34)</f>
        <v>0</v>
      </c>
      <c r="HK28" s="274">
        <f>SUM(HK30,HK34)</f>
        <v>0</v>
      </c>
      <c r="HL28" s="274">
        <f>SUM(HL30,HL34)</f>
        <v>0</v>
      </c>
      <c r="HM28" s="264">
        <f>SUM(HM30,HM34)</f>
        <v>0</v>
      </c>
      <c r="HN28" s="264">
        <f>SUM(HN30,HN34)</f>
        <v>0</v>
      </c>
      <c r="HO28" s="264">
        <f>SUM(HO30,HO34)</f>
        <v>0</v>
      </c>
      <c r="HP28" s="264">
        <f>SUM(HP30,HP34)</f>
        <v>0</v>
      </c>
      <c r="HQ28" s="410"/>
      <c r="HR28" s="410"/>
      <c r="HS28" s="410"/>
      <c r="HT28" s="410"/>
      <c r="HU28" s="411"/>
      <c r="HV28" s="412"/>
      <c r="HW28" s="413">
        <f>SUM(HW30,HW34)</f>
        <v>0</v>
      </c>
      <c r="HX28" s="414">
        <f>SUM(HX30,HX34)</f>
        <v>0</v>
      </c>
      <c r="HY28" s="274">
        <f>SUM(HY30,HY34)</f>
        <v>0</v>
      </c>
      <c r="HZ28" s="274">
        <f>SUM(HZ30,HZ34)</f>
        <v>0</v>
      </c>
      <c r="IA28" s="274">
        <f>SUM(IA30,IA34)</f>
        <v>0</v>
      </c>
      <c r="IB28" s="274">
        <f>SUM(IB30,IB34)</f>
        <v>0</v>
      </c>
      <c r="IC28" s="264">
        <f>SUM(IC30,IC34)</f>
        <v>0</v>
      </c>
      <c r="ID28" s="264">
        <f>SUM(ID30,ID34)</f>
        <v>0</v>
      </c>
      <c r="IE28" s="264">
        <f>SUM(IE30,IE34)</f>
        <v>0</v>
      </c>
      <c r="IF28" s="275">
        <f>SUM(IF30,IF34)</f>
        <v>0</v>
      </c>
      <c r="JR28" s="280"/>
      <c r="JS28" s="280"/>
      <c r="JT28" s="280"/>
      <c r="JU28" s="280"/>
      <c r="JV28" s="280"/>
      <c r="JW28" s="280"/>
      <c r="JX28" s="280"/>
      <c r="JY28" s="280"/>
      <c r="LC28" s="406"/>
      <c r="LD28" s="407"/>
      <c r="LE28" s="407"/>
      <c r="LF28" s="408"/>
    </row>
    <row customHeight="1" ht="12" hidden="1">
      <c r="C29" s="161"/>
      <c r="D29" s="673"/>
      <c r="E29" s="281"/>
      <c r="F29" s="545"/>
      <c r="G29" s="545"/>
      <c r="H29" s="545"/>
      <c r="I29" s="545"/>
      <c r="J29" s="545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257"/>
      <c r="BQ29" s="257"/>
      <c r="BR29" s="257"/>
      <c r="BS29" s="257"/>
      <c r="BT29" s="257"/>
      <c r="BU29" s="257"/>
      <c r="BV29" s="257"/>
      <c r="BW29" s="257"/>
      <c r="BX29" s="184"/>
      <c r="BY29" s="184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184"/>
      <c r="EJ29" s="185"/>
      <c r="EM29" s="258"/>
      <c r="EP29" s="259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60"/>
      <c r="HA29" s="259"/>
      <c r="HB29" s="257"/>
      <c r="HC29" s="257"/>
      <c r="HD29" s="257"/>
      <c r="HE29" s="282"/>
      <c r="HF29" s="282"/>
      <c r="HG29" s="282"/>
      <c r="HH29" s="282"/>
      <c r="HI29" s="257"/>
      <c r="HJ29" s="257"/>
      <c r="HK29" s="257"/>
      <c r="HL29" s="257"/>
      <c r="HM29" s="257"/>
      <c r="HN29" s="257"/>
      <c r="HO29" s="257"/>
      <c r="HP29" s="257"/>
      <c r="HQ29" s="257"/>
      <c r="HR29" s="257"/>
      <c r="HS29" s="257"/>
      <c r="HT29" s="257"/>
      <c r="HU29" s="282"/>
      <c r="HV29" s="282"/>
      <c r="HW29" s="282"/>
      <c r="HX29" s="282"/>
      <c r="HY29" s="257"/>
      <c r="HZ29" s="257"/>
      <c r="IA29" s="257"/>
      <c r="IB29" s="257"/>
      <c r="IC29" s="257"/>
      <c r="ID29" s="257"/>
      <c r="IE29" s="257"/>
      <c r="IF29" s="260"/>
      <c r="LC29" s="283"/>
      <c r="LD29" s="282"/>
      <c r="LE29" s="282"/>
      <c r="LF29" s="284"/>
    </row>
    <row customHeight="1" ht="12">
      <c r="C30" s="161"/>
      <c r="D30" s="673"/>
      <c r="E30" s="689" t="s">
        <v>1306</v>
      </c>
      <c r="F30" s="536"/>
      <c r="G30" s="536"/>
      <c r="H30" s="536"/>
      <c r="I30" s="536"/>
      <c r="J30" s="536"/>
      <c r="K30" s="536"/>
      <c r="L30" s="261"/>
      <c r="M30" s="261" t="s">
        <v>1307</v>
      </c>
      <c r="N30" s="695" t="s">
        <v>1585</v>
      </c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  <c r="AN30" s="696"/>
      <c r="AO30" s="696"/>
      <c r="AP30" s="696"/>
      <c r="AQ30" s="696"/>
      <c r="AR30" s="696"/>
      <c r="AS30" s="696"/>
      <c r="AT30" s="696"/>
      <c r="AU30" s="696"/>
      <c r="AV30" s="696"/>
      <c r="AW30" s="696"/>
      <c r="AX30" s="696"/>
      <c r="AY30" s="696"/>
      <c r="AZ30" s="696"/>
      <c r="BA30" s="696"/>
      <c r="BB30" s="696"/>
      <c r="BC30" s="696"/>
      <c r="BD30" s="696"/>
      <c r="BE30" s="696"/>
      <c r="BF30" s="696"/>
      <c r="BG30" s="696"/>
      <c r="BH30" s="696"/>
      <c r="BI30" s="696"/>
      <c r="BJ30" s="696"/>
      <c r="BK30" s="696"/>
      <c r="BL30" s="696"/>
      <c r="BM30" s="696"/>
      <c r="BN30" s="696"/>
      <c r="BO30" s="696"/>
      <c r="BP30" s="262" t="str">
        <f>IF(CS30=0,"",DM30/CS30*1000)</f>
        <v/>
      </c>
      <c r="BQ30" s="262" t="str">
        <f>IF(CT30=0,"",DO30/CT30*1000)</f>
        <v/>
      </c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4">
        <f>SUM(HM30,HO30)</f>
        <v>0</v>
      </c>
      <c r="CT30" s="264">
        <f>SUM(HN30,HP30)</f>
        <v>0</v>
      </c>
      <c r="CU30" s="265"/>
      <c r="CV30" s="265"/>
      <c r="CW30" s="264">
        <f>SUM(CW31:CW32)</f>
        <v>0</v>
      </c>
      <c r="CX30" s="264">
        <f>SUM(CX31:CX32)</f>
        <v>0</v>
      </c>
      <c r="CY30" s="264">
        <f>SUM(CY31:CY32)</f>
        <v>0</v>
      </c>
      <c r="CZ30" s="264">
        <f>SUM(CZ31:CZ32)</f>
        <v>0</v>
      </c>
      <c r="DA30" s="265"/>
      <c r="DB30" s="265"/>
      <c r="DC30" s="264">
        <f>SUM(DC31:DC32)</f>
        <v>0</v>
      </c>
      <c r="DD30" s="264">
        <f>SUM(DD31:DD32)</f>
        <v>0</v>
      </c>
      <c r="DE30" s="264">
        <f>SUM(DE31:DE32)</f>
        <v>0</v>
      </c>
      <c r="DF30" s="264">
        <f>SUM(DF31:DF32)</f>
        <v>0</v>
      </c>
      <c r="DG30" s="266"/>
      <c r="DH30" s="264">
        <f>SUM(DH31:DH32)</f>
        <v>0</v>
      </c>
      <c r="DI30" s="264">
        <f>SUM(DI31:DI32)</f>
        <v>0</v>
      </c>
      <c r="DJ30" s="264">
        <f>SUM(DJ31:DJ32)</f>
        <v>0</v>
      </c>
      <c r="DK30" s="264">
        <f>SUM(DK31:DK32)</f>
        <v>0</v>
      </c>
      <c r="DL30" s="266"/>
      <c r="DM30" s="264">
        <f>SUM(DC30,DH30)</f>
        <v>0</v>
      </c>
      <c r="DN30" s="264">
        <f>SUM(DD30,DI30)</f>
        <v>0</v>
      </c>
      <c r="DO30" s="264">
        <f>SUM(DE30,DJ30)</f>
        <v>0</v>
      </c>
      <c r="DP30" s="264">
        <f>SUM(DF30,DK30)</f>
        <v>0</v>
      </c>
      <c r="DQ30" s="266"/>
      <c r="DR30" s="267"/>
      <c r="DS30" s="267"/>
      <c r="DT30" s="267"/>
      <c r="DU30" s="268">
        <f>'СУБС ПИ'!$J$44</f>
        <v>0</v>
      </c>
      <c r="DV30" s="268">
        <f>'СУБС ПИ'!$L$44</f>
        <v>0</v>
      </c>
      <c r="DW30" s="267"/>
      <c r="DX30" s="267"/>
      <c r="DY30" s="267"/>
      <c r="DZ30" s="264">
        <f>IF(DD30=0,0,DF30/DD30*100)</f>
        <v>0</v>
      </c>
      <c r="EA30" s="264">
        <f>IF(DI30=0,0,DK30/DI30*100)</f>
        <v>0</v>
      </c>
      <c r="EB30" s="264">
        <f>IF(DN30=0,0,DP30/DN30*100)</f>
        <v>0</v>
      </c>
      <c r="EC30" s="266"/>
      <c r="ED30" s="266"/>
      <c r="EE30" s="266"/>
      <c r="EF30" s="266"/>
      <c r="EG30" s="266"/>
      <c r="EH30" s="266"/>
      <c r="EI30" s="177"/>
      <c r="EJ30" s="269"/>
      <c r="EM30" s="258"/>
      <c r="EP30" s="270"/>
      <c r="EQ30" s="263"/>
      <c r="ER30" s="263"/>
      <c r="ES30" s="263"/>
      <c r="ET30" s="263"/>
      <c r="EU30" s="263"/>
      <c r="EV30" s="263"/>
      <c r="EW30" s="264">
        <f>SUM(IC30,IE30)</f>
        <v>0</v>
      </c>
      <c r="EX30" s="264">
        <f>SUM(ID30,IF30)</f>
        <v>0</v>
      </c>
      <c r="EY30" s="265"/>
      <c r="EZ30" s="265"/>
      <c r="FA30" s="264">
        <f>SUM(FA31:FA32)</f>
        <v>0</v>
      </c>
      <c r="FB30" s="264">
        <f>SUM(FB31:FB32)</f>
        <v>0</v>
      </c>
      <c r="FC30" s="264">
        <f>SUM(FC31:FC32)</f>
        <v>0</v>
      </c>
      <c r="FD30" s="264">
        <f>SUM(FD31:FD32)</f>
        <v>0</v>
      </c>
      <c r="FE30" s="265"/>
      <c r="FF30" s="265"/>
      <c r="FG30" s="264">
        <f>SUM(FG31:FG32)</f>
        <v>0</v>
      </c>
      <c r="FH30" s="264">
        <f>SUM(FH31:FH32)</f>
        <v>0</v>
      </c>
      <c r="FI30" s="264">
        <f>SUM(FI31:FI32)</f>
        <v>0</v>
      </c>
      <c r="FJ30" s="264">
        <f>SUM(FJ31:FJ32)</f>
        <v>0</v>
      </c>
      <c r="FK30" s="266"/>
      <c r="FL30" s="264">
        <f>SUM(FL31:FL32)</f>
        <v>0</v>
      </c>
      <c r="FM30" s="264">
        <f>SUM(FM31:FM32)</f>
        <v>0</v>
      </c>
      <c r="FN30" s="264">
        <f>SUM(FN31:FN32)</f>
        <v>0</v>
      </c>
      <c r="FO30" s="264">
        <f>SUM(FO31:FO32)</f>
        <v>0</v>
      </c>
      <c r="FP30" s="266"/>
      <c r="FQ30" s="264">
        <f>SUM(FG30,FL30)</f>
        <v>0</v>
      </c>
      <c r="FR30" s="264">
        <f>SUM(FH30,FM30)</f>
        <v>0</v>
      </c>
      <c r="FS30" s="264">
        <f>SUM(FI30,FN30)</f>
        <v>0</v>
      </c>
      <c r="FT30" s="264">
        <f>SUM(FJ30,FO30)</f>
        <v>0</v>
      </c>
      <c r="FU30" s="266"/>
      <c r="FV30" s="267"/>
      <c r="FW30" s="267"/>
      <c r="FX30" s="267"/>
      <c r="FY30" s="268">
        <f>'СУБС ПИ'!$N$44</f>
        <v>0</v>
      </c>
      <c r="FZ30" s="268">
        <f>'СУБС ПИ'!$P$44</f>
        <v>0</v>
      </c>
      <c r="GA30" s="267"/>
      <c r="GB30" s="267"/>
      <c r="GC30" s="267"/>
      <c r="GD30" s="264">
        <f>IF(FH30=0,0,FJ30/FH30*100)</f>
        <v>0</v>
      </c>
      <c r="GE30" s="264">
        <f>IF(FM30=0,0,FO30/FM30*100)</f>
        <v>0</v>
      </c>
      <c r="GF30" s="264">
        <f>IF(FR30=0,0,FT30/FR30*100)</f>
        <v>0</v>
      </c>
      <c r="GG30" s="266"/>
      <c r="GH30" s="266"/>
      <c r="GI30" s="266"/>
      <c r="GJ30" s="266"/>
      <c r="GK30" s="266"/>
      <c r="GL30" s="266"/>
      <c r="GM30" s="265"/>
      <c r="GN30" s="271"/>
      <c r="HA30" s="262" t="str">
        <f>IF(SUM(KD31:KD32)=0,"",SUM(KH31:KH32)/SUM(KD31:KD32))</f>
        <v/>
      </c>
      <c r="HB30" s="262" t="str">
        <f>IF(SUM(KE31:KE32)=0,"",SUM(KI31:KI32)/SUM(KE31:KE32))</f>
        <v/>
      </c>
      <c r="HC30" s="262" t="str">
        <f>IF(SUM(KL31:KL32)=0,"",SUM(KP31:KP32)/SUM(KL31:KL32))</f>
        <v/>
      </c>
      <c r="HD30" s="262" t="str">
        <f>IF(SUM(KM31:KM32)=0,"",SUM(KQ31:KQ32)/SUM(KM31:KM32))</f>
        <v/>
      </c>
      <c r="HE30" s="266"/>
      <c r="HF30" s="266"/>
      <c r="HG30" s="272"/>
      <c r="HH30" s="272"/>
      <c r="HI30" s="273"/>
      <c r="HJ30" s="273"/>
      <c r="HK30" s="273"/>
      <c r="HL30" s="273"/>
      <c r="HM30" s="264">
        <f>SUM(HM31:HM32)</f>
        <v>0</v>
      </c>
      <c r="HN30" s="264">
        <f>SUM(HN31:HN32)</f>
        <v>0</v>
      </c>
      <c r="HO30" s="264">
        <f>SUM(HO31:HO32)</f>
        <v>0</v>
      </c>
      <c r="HP30" s="264">
        <f>SUM(HP31:HP32)</f>
        <v>0</v>
      </c>
      <c r="HQ30" s="262" t="str">
        <f>IF(SUM(KF31:KF32)=0,"",SUM(KJ31:KJ32)/SUM(KF31:KF32))</f>
        <v/>
      </c>
      <c r="HR30" s="262" t="str">
        <f>IF(SUM(KG31:KG32)=0,"",SUM(KK31:KK32)/SUM(KG31:KG32))</f>
        <v/>
      </c>
      <c r="HS30" s="262" t="str">
        <f>IF(SUM(KN31:KN32)=0,"",SUM(KR31:KR32)/SUM(KN31:KN32))</f>
        <v/>
      </c>
      <c r="HT30" s="262" t="str">
        <f>IF(SUM(KO31:KO32)=0,"",SUM(KS31:KS32)/SUM(KO31:KO32))</f>
        <v/>
      </c>
      <c r="HU30" s="266"/>
      <c r="HV30" s="266"/>
      <c r="HW30" s="264" t="str">
        <f>IF(LEN(HG30)=0,"",HG30)</f>
        <v/>
      </c>
      <c r="HX30" s="264" t="str">
        <f>IF(LEN(HH30)=0,"",HH30)</f>
        <v/>
      </c>
      <c r="HY30" s="274" t="str">
        <f>IF(LEN(HI30)=0,"",HI30)</f>
        <v/>
      </c>
      <c r="HZ30" s="274" t="str">
        <f>IF(LEN(HJ30)=0,"",HJ30)</f>
        <v/>
      </c>
      <c r="IA30" s="274" t="str">
        <f>IF(LEN(HK30)=0,"",HK30)</f>
        <v/>
      </c>
      <c r="IB30" s="274" t="str">
        <f>IF(LEN(HL30)=0,"",HL30)</f>
        <v/>
      </c>
      <c r="IC30" s="264">
        <f>SUM(IC31:IC32)</f>
        <v>0</v>
      </c>
      <c r="ID30" s="264">
        <f>SUM(ID31:ID32)</f>
        <v>0</v>
      </c>
      <c r="IE30" s="264">
        <f>SUM(IE31:IE32)</f>
        <v>0</v>
      </c>
      <c r="IF30" s="275">
        <f>SUM(IF31:IF32)</f>
        <v>0</v>
      </c>
      <c r="JR30" s="276">
        <f>SUM(JR31:JR32)</f>
        <v>0</v>
      </c>
      <c r="JS30" s="276">
        <f>SUM(JS31:JS32)</f>
        <v>0</v>
      </c>
      <c r="JT30" s="276">
        <f>SUM(JT31:JT32)</f>
        <v>0</v>
      </c>
      <c r="JU30" s="276">
        <f>SUM(JU31:JU32)</f>
        <v>0</v>
      </c>
      <c r="JV30" s="276">
        <f>SUM(JV31:JV32)</f>
        <v>0</v>
      </c>
      <c r="JW30" s="276">
        <f>SUM(JW31:JW32)</f>
        <v>0</v>
      </c>
      <c r="JX30" s="276">
        <f>SUM(JX31:JX32)</f>
        <v>0</v>
      </c>
      <c r="JY30" s="276">
        <f>SUM(JY31:JY32)</f>
        <v>0</v>
      </c>
      <c r="LC30" s="406"/>
      <c r="LD30" s="407"/>
      <c r="LE30" s="407"/>
      <c r="LF30" s="408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>
      <c r="C32" s="161"/>
      <c r="D32" s="673"/>
      <c r="E32" s="690"/>
      <c r="F32" s="536"/>
      <c r="G32" s="536"/>
      <c r="H32" s="536"/>
      <c r="I32" s="536"/>
      <c r="J32" s="536"/>
      <c r="K32" s="184"/>
      <c r="L32" s="184"/>
      <c r="M32" s="184"/>
      <c r="N32" s="189" t="s">
        <v>1586</v>
      </c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4"/>
      <c r="AD32" s="184"/>
      <c r="AE32" s="184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 hidden="1">
      <c r="C33" s="161"/>
      <c r="D33" s="673"/>
      <c r="E33" s="158"/>
      <c r="F33" s="545"/>
      <c r="G33" s="545"/>
      <c r="H33" s="545"/>
      <c r="I33" s="545"/>
      <c r="J33" s="545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257"/>
      <c r="BQ33" s="257"/>
      <c r="BR33" s="257"/>
      <c r="BS33" s="257"/>
      <c r="BT33" s="257"/>
      <c r="BU33" s="257"/>
      <c r="BV33" s="257"/>
      <c r="BW33" s="257"/>
      <c r="BX33" s="184"/>
      <c r="BY33" s="184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184"/>
      <c r="EJ33" s="185"/>
      <c r="EM33" s="258"/>
      <c r="EP33" s="259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60"/>
      <c r="HA33" s="259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60"/>
      <c r="LC33" s="259"/>
      <c r="LD33" s="257"/>
      <c r="LE33" s="257"/>
      <c r="LF33" s="260"/>
    </row>
    <row customHeight="1" ht="12">
      <c r="C34" s="161"/>
      <c r="D34" s="673"/>
      <c r="E34" s="689" t="s">
        <v>1309</v>
      </c>
      <c r="F34" s="536"/>
      <c r="G34" s="536"/>
      <c r="H34" s="536"/>
      <c r="I34" s="536"/>
      <c r="J34" s="536"/>
      <c r="K34" s="536"/>
      <c r="L34" s="261"/>
      <c r="M34" s="261" t="s">
        <v>1310</v>
      </c>
      <c r="N34" s="698" t="s">
        <v>1587</v>
      </c>
      <c r="O34" s="699"/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699"/>
      <c r="AO34" s="699"/>
      <c r="AP34" s="699"/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699"/>
      <c r="BH34" s="699"/>
      <c r="BI34" s="699"/>
      <c r="BJ34" s="699"/>
      <c r="BK34" s="699"/>
      <c r="BL34" s="699"/>
      <c r="BM34" s="699"/>
      <c r="BN34" s="699"/>
      <c r="BO34" s="699"/>
      <c r="BP34" s="265"/>
      <c r="BQ34" s="265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3"/>
      <c r="CI34" s="263"/>
      <c r="CJ34" s="263"/>
      <c r="CK34" s="263"/>
      <c r="CL34" s="263"/>
      <c r="CM34" s="263"/>
      <c r="CN34" s="263"/>
      <c r="CO34" s="263"/>
      <c r="CP34" s="263"/>
      <c r="CQ34" s="263"/>
      <c r="CR34" s="263"/>
      <c r="CS34" s="264">
        <f>SUM(HM34,HO34)</f>
        <v>0</v>
      </c>
      <c r="CT34" s="264">
        <f>SUM(HN34,HP34)</f>
        <v>0</v>
      </c>
      <c r="CU34" s="265"/>
      <c r="CV34" s="265"/>
      <c r="CW34" s="264">
        <f>SUM(CW35:CW36)</f>
        <v>0</v>
      </c>
      <c r="CX34" s="264">
        <f>SUM(CX35:CX36)</f>
        <v>0</v>
      </c>
      <c r="CY34" s="264">
        <f>SUM(CY35:CY36)</f>
        <v>0</v>
      </c>
      <c r="CZ34" s="264">
        <f>SUM(CZ35:CZ36)</f>
        <v>0</v>
      </c>
      <c r="DA34" s="265"/>
      <c r="DB34" s="265"/>
      <c r="DC34" s="264">
        <f>SUM(DC35:DC36)</f>
        <v>0</v>
      </c>
      <c r="DD34" s="264">
        <f>SUM(DD35:DD36)</f>
        <v>0</v>
      </c>
      <c r="DE34" s="264">
        <f>SUM(DE35:DE36)</f>
        <v>0</v>
      </c>
      <c r="DF34" s="264">
        <f>SUM(DF35:DF36)</f>
        <v>0</v>
      </c>
      <c r="DG34" s="266"/>
      <c r="DH34" s="264">
        <f>SUM(DH35:DH36)</f>
        <v>0</v>
      </c>
      <c r="DI34" s="264">
        <f>SUM(DI35:DI36)</f>
        <v>0</v>
      </c>
      <c r="DJ34" s="264">
        <f>SUM(DJ35:DJ36)</f>
        <v>0</v>
      </c>
      <c r="DK34" s="264">
        <f>SUM(DK35:DK36)</f>
        <v>0</v>
      </c>
      <c r="DL34" s="266"/>
      <c r="DM34" s="264">
        <f>SUM(DC34,DH34)</f>
        <v>0</v>
      </c>
      <c r="DN34" s="264">
        <f>SUM(DD34,DI34)</f>
        <v>0</v>
      </c>
      <c r="DO34" s="264">
        <f>SUM(DE34,DJ34)</f>
        <v>0</v>
      </c>
      <c r="DP34" s="264">
        <f>SUM(DF34,DK34)</f>
        <v>0</v>
      </c>
      <c r="DQ34" s="266"/>
      <c r="DR34" s="267"/>
      <c r="DS34" s="267"/>
      <c r="DT34" s="267"/>
      <c r="DU34" s="268">
        <f>'СУБС ПИ'!$J$45</f>
        <v>0</v>
      </c>
      <c r="DV34" s="268">
        <f>'СУБС ПИ'!$L$45</f>
        <v>0</v>
      </c>
      <c r="DW34" s="267"/>
      <c r="DX34" s="267"/>
      <c r="DY34" s="267"/>
      <c r="DZ34" s="264">
        <f>IF(DD34=0,0,DF34/DD34*100)</f>
        <v>0</v>
      </c>
      <c r="EA34" s="264">
        <f>IF(DI34=0,0,DK34/DI34*100)</f>
        <v>0</v>
      </c>
      <c r="EB34" s="264">
        <f>IF(DN34=0,0,DP34/DN34*100)</f>
        <v>0</v>
      </c>
      <c r="EC34" s="266"/>
      <c r="ED34" s="266"/>
      <c r="EE34" s="266"/>
      <c r="EF34" s="266"/>
      <c r="EG34" s="266"/>
      <c r="EH34" s="266"/>
      <c r="EI34" s="177"/>
      <c r="EJ34" s="269"/>
      <c r="EM34" s="258"/>
      <c r="EP34" s="270"/>
      <c r="EQ34" s="263"/>
      <c r="ER34" s="263"/>
      <c r="ES34" s="263"/>
      <c r="ET34" s="263"/>
      <c r="EU34" s="263"/>
      <c r="EV34" s="263"/>
      <c r="EW34" s="264">
        <f>SUM(IC34,IE34)</f>
        <v>0</v>
      </c>
      <c r="EX34" s="264">
        <f>SUM(ID34,IF34)</f>
        <v>0</v>
      </c>
      <c r="EY34" s="265"/>
      <c r="EZ34" s="265"/>
      <c r="FA34" s="264">
        <f>SUM(FA35:FA36)</f>
        <v>0</v>
      </c>
      <c r="FB34" s="264">
        <f>SUM(FB35:FB36)</f>
        <v>0</v>
      </c>
      <c r="FC34" s="264">
        <f>SUM(FC35:FC36)</f>
        <v>0</v>
      </c>
      <c r="FD34" s="264">
        <f>SUM(FD35:FD36)</f>
        <v>0</v>
      </c>
      <c r="FE34" s="265"/>
      <c r="FF34" s="265"/>
      <c r="FG34" s="264">
        <f>SUM(FG35:FG36)</f>
        <v>0</v>
      </c>
      <c r="FH34" s="264">
        <f>SUM(FH35:FH36)</f>
        <v>0</v>
      </c>
      <c r="FI34" s="264">
        <f>SUM(FI35:FI36)</f>
        <v>0</v>
      </c>
      <c r="FJ34" s="264">
        <f>SUM(FJ35:FJ36)</f>
        <v>0</v>
      </c>
      <c r="FK34" s="266"/>
      <c r="FL34" s="264">
        <f>SUM(FL35:FL36)</f>
        <v>0</v>
      </c>
      <c r="FM34" s="264">
        <f>SUM(FM35:FM36)</f>
        <v>0</v>
      </c>
      <c r="FN34" s="264">
        <f>SUM(FN35:FN36)</f>
        <v>0</v>
      </c>
      <c r="FO34" s="264">
        <f>SUM(FO35:FO36)</f>
        <v>0</v>
      </c>
      <c r="FP34" s="266"/>
      <c r="FQ34" s="264">
        <f>SUM(FG34,FL34)</f>
        <v>0</v>
      </c>
      <c r="FR34" s="264">
        <f>SUM(FH34,FM34)</f>
        <v>0</v>
      </c>
      <c r="FS34" s="264">
        <f>SUM(FI34,FN34)</f>
        <v>0</v>
      </c>
      <c r="FT34" s="264">
        <f>SUM(FJ34,FO34)</f>
        <v>0</v>
      </c>
      <c r="FU34" s="266"/>
      <c r="FV34" s="267"/>
      <c r="FW34" s="267"/>
      <c r="FX34" s="267"/>
      <c r="FY34" s="268">
        <f>'СУБС ПИ'!$N$45</f>
        <v>0</v>
      </c>
      <c r="FZ34" s="268">
        <f>'СУБС ПИ'!$P$45</f>
        <v>0</v>
      </c>
      <c r="GA34" s="267"/>
      <c r="GB34" s="267"/>
      <c r="GC34" s="267"/>
      <c r="GD34" s="264">
        <f>IF(FH34=0,0,FJ34/FH34*100)</f>
        <v>0</v>
      </c>
      <c r="GE34" s="264">
        <f>IF(FM34=0,0,FO34/FM34*100)</f>
        <v>0</v>
      </c>
      <c r="GF34" s="264">
        <f>IF(FR34=0,0,FT34/FR34*100)</f>
        <v>0</v>
      </c>
      <c r="GG34" s="266"/>
      <c r="GH34" s="266"/>
      <c r="GI34" s="266"/>
      <c r="GJ34" s="266"/>
      <c r="GK34" s="266"/>
      <c r="GL34" s="266"/>
      <c r="GM34" s="265"/>
      <c r="GN34" s="271"/>
      <c r="HA34" s="285"/>
      <c r="HB34" s="285"/>
      <c r="HC34" s="285"/>
      <c r="HD34" s="285"/>
      <c r="HE34" s="266"/>
      <c r="HF34" s="266"/>
      <c r="HG34" s="272"/>
      <c r="HH34" s="272"/>
      <c r="HI34" s="273"/>
      <c r="HJ34" s="273"/>
      <c r="HK34" s="273"/>
      <c r="HL34" s="273"/>
      <c r="HM34" s="264">
        <f>SUM(HM35:HM36)</f>
        <v>0</v>
      </c>
      <c r="HN34" s="264">
        <f>SUM(HN35:HN36)</f>
        <v>0</v>
      </c>
      <c r="HO34" s="264">
        <f>SUM(HO35:HO36)</f>
        <v>0</v>
      </c>
      <c r="HP34" s="264">
        <f>SUM(HP35:HP36)</f>
        <v>0</v>
      </c>
      <c r="HQ34" s="285"/>
      <c r="HR34" s="285"/>
      <c r="HS34" s="285"/>
      <c r="HT34" s="285"/>
      <c r="HU34" s="266"/>
      <c r="HV34" s="266"/>
      <c r="HW34" s="264" t="str">
        <f>IF(LEN(HG34)=0,"",HG34)</f>
        <v/>
      </c>
      <c r="HX34" s="264" t="str">
        <f>IF(LEN(HH34)=0,"",HH34)</f>
        <v/>
      </c>
      <c r="HY34" s="274" t="str">
        <f>IF(LEN(HI34)=0,"",HI34)</f>
        <v/>
      </c>
      <c r="HZ34" s="274" t="str">
        <f>IF(LEN(HJ34)=0,"",HJ34)</f>
        <v/>
      </c>
      <c r="IA34" s="274" t="str">
        <f>IF(LEN(HK34)=0,"",HK34)</f>
        <v/>
      </c>
      <c r="IB34" s="274" t="str">
        <f>IF(LEN(HL34)=0,"",HL34)</f>
        <v/>
      </c>
      <c r="IC34" s="264">
        <f>SUM(IC35:IC36)</f>
        <v>0</v>
      </c>
      <c r="ID34" s="264">
        <f>SUM(ID35:ID36)</f>
        <v>0</v>
      </c>
      <c r="IE34" s="264">
        <f>SUM(IE35:IE36)</f>
        <v>0</v>
      </c>
      <c r="IF34" s="275">
        <f>SUM(IF35:IF36)</f>
        <v>0</v>
      </c>
      <c r="JR34" s="276">
        <f>SUM(JR35:JR36)</f>
        <v>0</v>
      </c>
      <c r="JS34" s="276">
        <f>SUM(JS35:JS36)</f>
        <v>0</v>
      </c>
      <c r="JT34" s="276">
        <f>SUM(JT35:JT36)</f>
        <v>0</v>
      </c>
      <c r="JU34" s="276">
        <f>SUM(JU35:JU36)</f>
        <v>0</v>
      </c>
      <c r="JV34" s="276">
        <f>SUM(JV35:JV36)</f>
        <v>0</v>
      </c>
      <c r="JW34" s="276">
        <f>SUM(JW35:JW36)</f>
        <v>0</v>
      </c>
      <c r="JX34" s="276">
        <f>SUM(JX35:JX36)</f>
        <v>0</v>
      </c>
      <c r="JY34" s="276">
        <f>SUM(JY35:JY36)</f>
        <v>0</v>
      </c>
      <c r="LC34" s="406"/>
      <c r="LD34" s="407"/>
      <c r="LE34" s="407"/>
      <c r="LF34" s="408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>
      <c r="C36" s="161"/>
      <c r="D36" s="673"/>
      <c r="E36" s="690"/>
      <c r="F36" s="536"/>
      <c r="G36" s="536"/>
      <c r="H36" s="536"/>
      <c r="I36" s="536"/>
      <c r="J36" s="536"/>
      <c r="K36" s="184"/>
      <c r="L36" s="184"/>
      <c r="M36" s="184"/>
      <c r="N36" s="189" t="s">
        <v>1588</v>
      </c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4"/>
      <c r="AD36" s="184"/>
      <c r="AE36" s="184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 hidden="1">
      <c r="C37" s="161"/>
      <c r="D37" s="673"/>
      <c r="E37" s="158"/>
      <c r="F37" s="545"/>
      <c r="G37" s="545"/>
      <c r="H37" s="545"/>
      <c r="I37" s="545"/>
      <c r="J37" s="545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257"/>
      <c r="BQ37" s="257"/>
      <c r="BR37" s="257"/>
      <c r="BS37" s="257"/>
      <c r="BT37" s="257"/>
      <c r="BU37" s="257"/>
      <c r="BV37" s="257"/>
      <c r="BW37" s="257"/>
      <c r="BX37" s="184"/>
      <c r="BY37" s="184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184"/>
      <c r="EJ37" s="185"/>
      <c r="EM37" s="258"/>
      <c r="EP37" s="259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60"/>
      <c r="HA37" s="259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60"/>
      <c r="LC37" s="259"/>
      <c r="LD37" s="257"/>
      <c r="LE37" s="257"/>
      <c r="LF37" s="260"/>
    </row>
    <row customHeight="1" ht="12">
      <c r="C38" s="161"/>
      <c r="D38" s="673"/>
      <c r="E38" s="689" t="s">
        <v>1313</v>
      </c>
      <c r="F38" s="536"/>
      <c r="G38" s="536"/>
      <c r="H38" s="536"/>
      <c r="I38" s="536"/>
      <c r="J38" s="536"/>
      <c r="K38" s="536"/>
      <c r="L38" s="261"/>
      <c r="M38" s="261" t="s">
        <v>1314</v>
      </c>
      <c r="N38" s="701" t="s">
        <v>1589</v>
      </c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265"/>
      <c r="BQ38" s="265"/>
      <c r="BR38" s="263"/>
      <c r="BS38" s="263"/>
      <c r="BT38" s="263"/>
      <c r="BU38" s="263"/>
      <c r="BV38" s="263"/>
      <c r="BW38" s="263"/>
      <c r="BX38" s="263"/>
      <c r="BY38" s="263"/>
      <c r="BZ38" s="263"/>
      <c r="CA38" s="263"/>
      <c r="CB38" s="263"/>
      <c r="CC38" s="263"/>
      <c r="CD38" s="263"/>
      <c r="CE38" s="263"/>
      <c r="CF38" s="263"/>
      <c r="CG38" s="263"/>
      <c r="CH38" s="263"/>
      <c r="CI38" s="263"/>
      <c r="CJ38" s="263"/>
      <c r="CK38" s="263"/>
      <c r="CL38" s="263"/>
      <c r="CM38" s="263"/>
      <c r="CN38" s="263"/>
      <c r="CO38" s="263"/>
      <c r="CP38" s="263"/>
      <c r="CQ38" s="263"/>
      <c r="CR38" s="263"/>
      <c r="CS38" s="266"/>
      <c r="CT38" s="266"/>
      <c r="CU38" s="265"/>
      <c r="CV38" s="265"/>
      <c r="CW38" s="266"/>
      <c r="CX38" s="266"/>
      <c r="CY38" s="266"/>
      <c r="CZ38" s="266"/>
      <c r="DA38" s="265"/>
      <c r="DB38" s="265"/>
      <c r="DC38" s="264">
        <f>SUMIF($AD39:$AD40,"да::ACTI",DC39:DC40)</f>
        <v>0</v>
      </c>
      <c r="DD38" s="264">
        <f>SUMIF($AD39:$AD40,"да::ACTI",DD39:DD40)</f>
        <v>0</v>
      </c>
      <c r="DE38" s="264">
        <f>SUMIF($AD39:$AD40,"да::ACTI",DE39:DE40)</f>
        <v>0</v>
      </c>
      <c r="DF38" s="264">
        <f>SUMIF($AD39:$AD40,"да::ACTI",DF39:DF40)</f>
        <v>0</v>
      </c>
      <c r="DG38" s="266"/>
      <c r="DH38" s="264">
        <f>SUMIF($AD39:$AD40,"да::ACTI",DH39:DH40)</f>
        <v>0</v>
      </c>
      <c r="DI38" s="264">
        <f>SUMIF($AD39:$AD40,"да::ACTI",DI39:DI40)</f>
        <v>0</v>
      </c>
      <c r="DJ38" s="264">
        <f>SUMIF($AD39:$AD40,"да::ACTI",DJ39:DJ40)</f>
        <v>0</v>
      </c>
      <c r="DK38" s="264">
        <f>SUMIF($AD39:$AD40,"да::ACTI",DK39:DK40)</f>
        <v>0</v>
      </c>
      <c r="DL38" s="266"/>
      <c r="DM38" s="264">
        <f>SUM(DC38,DH38)</f>
        <v>0</v>
      </c>
      <c r="DN38" s="264">
        <f>SUM(DD38,DI38)</f>
        <v>0</v>
      </c>
      <c r="DO38" s="264">
        <f>SUM(DE38,DJ38)</f>
        <v>0</v>
      </c>
      <c r="DP38" s="264">
        <f>SUM(DF38,DK38)</f>
        <v>0</v>
      </c>
      <c r="DQ38" s="266"/>
      <c r="DR38" s="267"/>
      <c r="DS38" s="267"/>
      <c r="DT38" s="267"/>
      <c r="DU38" s="268">
        <f>'СУБС ПИ'!$J$46</f>
        <v>0</v>
      </c>
      <c r="DV38" s="268">
        <f>'СУБС ПИ'!$L$46</f>
        <v>0</v>
      </c>
      <c r="DW38" s="267"/>
      <c r="DX38" s="267"/>
      <c r="DY38" s="267"/>
      <c r="DZ38" s="264">
        <f>IF(DD38=0,0,DF38/DD38*100)</f>
        <v>0</v>
      </c>
      <c r="EA38" s="264">
        <f>IF(DI38=0,0,DK38/DI38*100)</f>
        <v>0</v>
      </c>
      <c r="EB38" s="264">
        <f>IF(DN38=0,0,DP38/DN38*100)</f>
        <v>0</v>
      </c>
      <c r="EC38" s="266"/>
      <c r="ED38" s="266"/>
      <c r="EE38" s="266"/>
      <c r="EF38" s="266"/>
      <c r="EG38" s="266"/>
      <c r="EH38" s="266"/>
      <c r="EI38" s="177"/>
      <c r="EJ38" s="269"/>
      <c r="EM38" s="258"/>
      <c r="EP38" s="270"/>
      <c r="EQ38" s="263"/>
      <c r="ER38" s="263"/>
      <c r="ES38" s="263"/>
      <c r="ET38" s="263"/>
      <c r="EU38" s="263"/>
      <c r="EV38" s="263"/>
      <c r="EW38" s="266"/>
      <c r="EX38" s="266"/>
      <c r="EY38" s="265"/>
      <c r="EZ38" s="265"/>
      <c r="FA38" s="266"/>
      <c r="FB38" s="266"/>
      <c r="FC38" s="266"/>
      <c r="FD38" s="266"/>
      <c r="FE38" s="265"/>
      <c r="FF38" s="265"/>
      <c r="FG38" s="264">
        <f>SUMIF($AD39:$AD40,"да::ACTI",FG39:FG40)</f>
        <v>0</v>
      </c>
      <c r="FH38" s="264">
        <f>SUMIF($AD39:$AD40,"да::ACTI",FH39:FH40)</f>
        <v>0</v>
      </c>
      <c r="FI38" s="264">
        <f>SUMIF($AD39:$AD40,"да::ACTI",FI39:FI40)</f>
        <v>0</v>
      </c>
      <c r="FJ38" s="264">
        <f>SUMIF($AD39:$AD40,"да::ACTI",FJ39:FJ40)</f>
        <v>0</v>
      </c>
      <c r="FK38" s="266"/>
      <c r="FL38" s="264">
        <f>SUMIF($AD39:$AD40,"да::ACTI",FL39:FL40)</f>
        <v>0</v>
      </c>
      <c r="FM38" s="264">
        <f>SUMIF($AD39:$AD40,"да::ACTI",FM39:FM40)</f>
        <v>0</v>
      </c>
      <c r="FN38" s="264">
        <f>SUMIF($AD39:$AD40,"да::ACTI",FN39:FN40)</f>
        <v>0</v>
      </c>
      <c r="FO38" s="264">
        <f>SUMIF($AD39:$AD40,"да::ACTI",FO39:FO40)</f>
        <v>0</v>
      </c>
      <c r="FP38" s="266"/>
      <c r="FQ38" s="264">
        <f>SUM(FG38,FL38)</f>
        <v>0</v>
      </c>
      <c r="FR38" s="264">
        <f>SUM(FH38,FM38)</f>
        <v>0</v>
      </c>
      <c r="FS38" s="264">
        <f>SUM(FI38,FN38)</f>
        <v>0</v>
      </c>
      <c r="FT38" s="264">
        <f>SUM(FJ38,FO38)</f>
        <v>0</v>
      </c>
      <c r="FU38" s="266"/>
      <c r="FV38" s="267"/>
      <c r="FW38" s="267"/>
      <c r="FX38" s="267"/>
      <c r="FY38" s="268">
        <f>'СУБС ПИ'!$N$46</f>
        <v>0</v>
      </c>
      <c r="FZ38" s="268">
        <f>'СУБС ПИ'!$P$46</f>
        <v>0</v>
      </c>
      <c r="GA38" s="267"/>
      <c r="GB38" s="267"/>
      <c r="GC38" s="267"/>
      <c r="GD38" s="264">
        <f>IF(FH38=0,0,FJ38/FH38*100)</f>
        <v>0</v>
      </c>
      <c r="GE38" s="264">
        <f>IF(FM38=0,0,FO38/FM38*100)</f>
        <v>0</v>
      </c>
      <c r="GF38" s="264">
        <f>IF(FR38=0,0,FT38/FR38*100)</f>
        <v>0</v>
      </c>
      <c r="GG38" s="266"/>
      <c r="GH38" s="266"/>
      <c r="GI38" s="266"/>
      <c r="GJ38" s="266"/>
      <c r="GK38" s="266"/>
      <c r="GL38" s="266"/>
      <c r="GM38" s="265"/>
      <c r="GN38" s="271"/>
      <c r="HA38" s="286"/>
      <c r="HB38" s="286"/>
      <c r="HC38" s="286"/>
      <c r="HD38" s="286"/>
      <c r="HE38" s="411"/>
      <c r="HF38" s="411"/>
      <c r="HG38" s="287">
        <f>HG34</f>
        <v>0</v>
      </c>
      <c r="HH38" s="287">
        <f>HH34</f>
        <v>0</v>
      </c>
      <c r="HI38" s="288">
        <f>HI34</f>
        <v>0</v>
      </c>
      <c r="HJ38" s="288">
        <f>HJ34</f>
        <v>0</v>
      </c>
      <c r="HK38" s="288">
        <f>HK34</f>
        <v>0</v>
      </c>
      <c r="HL38" s="288">
        <f>HL34</f>
        <v>0</v>
      </c>
      <c r="HM38" s="266"/>
      <c r="HN38" s="266"/>
      <c r="HO38" s="266"/>
      <c r="HP38" s="266"/>
      <c r="HQ38" s="286"/>
      <c r="HR38" s="286"/>
      <c r="HS38" s="286"/>
      <c r="HT38" s="286"/>
      <c r="HU38" s="411"/>
      <c r="HV38" s="411"/>
      <c r="HW38" s="287" t="str">
        <f>HW34</f>
        <v/>
      </c>
      <c r="HX38" s="287" t="str">
        <f>HX34</f>
        <v/>
      </c>
      <c r="HY38" s="288" t="str">
        <f>HY34</f>
        <v/>
      </c>
      <c r="HZ38" s="288" t="str">
        <f>HZ34</f>
        <v/>
      </c>
      <c r="IA38" s="288" t="str">
        <f>IA34</f>
        <v/>
      </c>
      <c r="IB38" s="288" t="str">
        <f>IB34</f>
        <v/>
      </c>
      <c r="IC38" s="266"/>
      <c r="ID38" s="266"/>
      <c r="IE38" s="266"/>
      <c r="IF38" s="271"/>
      <c r="JR38" s="280"/>
      <c r="JS38" s="280"/>
      <c r="JT38" s="280"/>
      <c r="JU38" s="280"/>
      <c r="JV38" s="280"/>
      <c r="JW38" s="280"/>
      <c r="JX38" s="280"/>
      <c r="JY38" s="280"/>
      <c r="LC38" s="406"/>
      <c r="LD38" s="407"/>
      <c r="LE38" s="407"/>
      <c r="LF38" s="408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>
      <c r="C40" s="161"/>
      <c r="D40" s="673"/>
      <c r="E40" s="690"/>
      <c r="F40" s="536"/>
      <c r="G40" s="536"/>
      <c r="H40" s="536"/>
      <c r="I40" s="536"/>
      <c r="J40" s="536"/>
      <c r="K40" s="184"/>
      <c r="L40" s="184"/>
      <c r="M40" s="184"/>
      <c r="N40" s="189" t="s">
        <v>1590</v>
      </c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4"/>
      <c r="AD40" s="184"/>
      <c r="AE40" s="184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 hidden="1">
      <c r="C41" s="161"/>
      <c r="E41" s="158"/>
      <c r="F41" s="545"/>
      <c r="G41" s="545"/>
      <c r="H41" s="545"/>
      <c r="I41" s="545"/>
      <c r="J41" s="545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257"/>
      <c r="BQ41" s="257"/>
      <c r="BR41" s="257"/>
      <c r="BS41" s="257"/>
      <c r="BT41" s="257"/>
      <c r="BU41" s="257"/>
      <c r="BV41" s="257"/>
      <c r="BW41" s="257"/>
      <c r="BX41" s="184"/>
      <c r="BY41" s="184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184"/>
      <c r="EJ41" s="185"/>
      <c r="EM41" s="258"/>
      <c r="EP41" s="259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60"/>
      <c r="HA41" s="259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60"/>
      <c r="LC41" s="259"/>
      <c r="LD41" s="257"/>
      <c r="LE41" s="257"/>
      <c r="LF41" s="260"/>
    </row>
    <row customHeight="1" ht="12">
      <c r="C42" s="161"/>
      <c r="F42" s="545"/>
      <c r="G42" s="545"/>
      <c r="H42" s="545"/>
      <c r="I42" s="545"/>
      <c r="J42" s="545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255"/>
      <c r="BQ42" s="255"/>
      <c r="BR42" s="255"/>
      <c r="BS42" s="255"/>
      <c r="BT42" s="255"/>
      <c r="BU42" s="255"/>
      <c r="BV42" s="255"/>
      <c r="BW42" s="255"/>
      <c r="BX42" s="193"/>
      <c r="BY42" s="193"/>
      <c r="BZ42" s="277"/>
      <c r="CA42" s="277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194"/>
      <c r="EJ42" s="278"/>
      <c r="EM42" s="258"/>
      <c r="EP42" s="279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3" t="s">
        <v>1335</v>
      </c>
      <c r="FR42" s="146">
        <f>FQ44+FQ38</f>
        <v>0</v>
      </c>
      <c r="FS42" s="253" t="s">
        <v>1335</v>
      </c>
      <c r="FT42" s="146">
        <f>FS44+FS38</f>
        <v>0</v>
      </c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6"/>
      <c r="HA42" s="279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6"/>
      <c r="LC42" s="279"/>
      <c r="LD42" s="255"/>
      <c r="LE42" s="255"/>
      <c r="LF42" s="256"/>
    </row>
    <row customHeight="1" ht="12" hidden="1">
      <c r="C43" s="132"/>
      <c r="D43" s="222"/>
      <c r="F43" s="545"/>
      <c r="G43" s="545"/>
      <c r="H43" s="545"/>
      <c r="I43" s="545"/>
      <c r="J43" s="545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257"/>
      <c r="BQ43" s="257"/>
      <c r="BR43" s="257"/>
      <c r="BS43" s="257"/>
      <c r="BT43" s="257"/>
      <c r="BU43" s="257"/>
      <c r="BV43" s="257"/>
      <c r="BW43" s="257"/>
      <c r="BX43" s="184"/>
      <c r="BY43" s="184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89"/>
      <c r="CR43" s="289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184"/>
      <c r="EJ43" s="185"/>
      <c r="EM43" s="258"/>
      <c r="EP43" s="259"/>
      <c r="EQ43" s="257"/>
      <c r="ER43" s="257"/>
      <c r="ES43" s="257"/>
      <c r="ET43" s="257"/>
      <c r="EU43" s="289"/>
      <c r="EV43" s="289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257"/>
      <c r="FL43" s="257"/>
      <c r="FM43" s="257"/>
      <c r="FN43" s="257"/>
      <c r="FO43" s="257"/>
      <c r="FP43" s="257"/>
      <c r="FQ43" s="257"/>
      <c r="FR43" s="257"/>
      <c r="FS43" s="257"/>
      <c r="FT43" s="257"/>
      <c r="FU43" s="257"/>
      <c r="FV43" s="257"/>
      <c r="FW43" s="257"/>
      <c r="FX43" s="257"/>
      <c r="FY43" s="257"/>
      <c r="FZ43" s="257"/>
      <c r="GA43" s="257"/>
      <c r="GB43" s="257"/>
      <c r="GC43" s="257"/>
      <c r="GD43" s="257"/>
      <c r="GE43" s="257"/>
      <c r="GF43" s="257"/>
      <c r="GG43" s="257"/>
      <c r="GH43" s="257"/>
      <c r="GI43" s="257"/>
      <c r="GJ43" s="257"/>
      <c r="GK43" s="257"/>
      <c r="GL43" s="257"/>
      <c r="GM43" s="257"/>
      <c r="GN43" s="260"/>
      <c r="HA43" s="259"/>
      <c r="HB43" s="257"/>
      <c r="HC43" s="257"/>
      <c r="HD43" s="257"/>
      <c r="HE43" s="257"/>
      <c r="HF43" s="257"/>
      <c r="HG43" s="257"/>
      <c r="HH43" s="257"/>
      <c r="HI43" s="289"/>
      <c r="HJ43" s="289"/>
      <c r="HK43" s="289"/>
      <c r="HL43" s="289"/>
      <c r="HM43" s="257"/>
      <c r="HN43" s="257"/>
      <c r="HO43" s="257"/>
      <c r="HP43" s="257"/>
      <c r="HQ43" s="257"/>
      <c r="HR43" s="257"/>
      <c r="HS43" s="257"/>
      <c r="HT43" s="257"/>
      <c r="HU43" s="257"/>
      <c r="HV43" s="257"/>
      <c r="HW43" s="257"/>
      <c r="HX43" s="257"/>
      <c r="HY43" s="289"/>
      <c r="HZ43" s="289"/>
      <c r="IA43" s="289"/>
      <c r="IB43" s="289"/>
      <c r="IC43" s="257"/>
      <c r="ID43" s="257"/>
      <c r="IE43" s="257"/>
      <c r="IF43" s="260"/>
      <c r="LC43" s="259"/>
      <c r="LD43" s="257"/>
      <c r="LE43" s="257"/>
      <c r="LF43" s="260"/>
    </row>
    <row customHeight="1" ht="12">
      <c r="C44" s="161"/>
      <c r="D44" s="671" t="s">
        <v>164</v>
      </c>
      <c r="E44" s="689" t="s">
        <v>164</v>
      </c>
      <c r="F44" s="536"/>
      <c r="G44" s="536"/>
      <c r="H44" s="536"/>
      <c r="I44" s="536"/>
      <c r="J44" s="536"/>
      <c r="K44" s="536"/>
      <c r="L44" s="261"/>
      <c r="M44" s="261">
        <v>4</v>
      </c>
      <c r="N44" s="677" t="s">
        <v>1591</v>
      </c>
      <c r="O44" s="678"/>
      <c r="P44" s="678"/>
      <c r="Q44" s="678"/>
      <c r="R44" s="678"/>
      <c r="S44" s="678"/>
      <c r="T44" s="678"/>
      <c r="U44" s="678"/>
      <c r="V44" s="678"/>
      <c r="W44" s="678"/>
      <c r="X44" s="678"/>
      <c r="Y44" s="678"/>
      <c r="Z44" s="678"/>
      <c r="AA44" s="678"/>
      <c r="AB44" s="678"/>
      <c r="AC44" s="678"/>
      <c r="AD44" s="678"/>
      <c r="AE44" s="678"/>
      <c r="AF44" s="678"/>
      <c r="AG44" s="678"/>
      <c r="AH44" s="678"/>
      <c r="AI44" s="678"/>
      <c r="AJ44" s="678"/>
      <c r="AK44" s="678"/>
      <c r="AL44" s="678"/>
      <c r="AM44" s="678"/>
      <c r="AN44" s="678"/>
      <c r="AO44" s="678"/>
      <c r="AP44" s="678"/>
      <c r="AQ44" s="678"/>
      <c r="AR44" s="678"/>
      <c r="AS44" s="678"/>
      <c r="AT44" s="678"/>
      <c r="AU44" s="678"/>
      <c r="AV44" s="678"/>
      <c r="AW44" s="678"/>
      <c r="AX44" s="678"/>
      <c r="AY44" s="678"/>
      <c r="AZ44" s="678"/>
      <c r="BA44" s="678"/>
      <c r="BB44" s="678"/>
      <c r="BC44" s="678"/>
      <c r="BD44" s="678"/>
      <c r="BE44" s="678"/>
      <c r="BF44" s="678"/>
      <c r="BG44" s="678"/>
      <c r="BH44" s="678"/>
      <c r="BI44" s="678"/>
      <c r="BJ44" s="678"/>
      <c r="BK44" s="678"/>
      <c r="BL44" s="678"/>
      <c r="BM44" s="678"/>
      <c r="BN44" s="678"/>
      <c r="BO44" s="678"/>
      <c r="BP44" s="262" t="str">
        <f>IF(CS44=0,"",DM44/CS44*1000)</f>
        <v/>
      </c>
      <c r="BQ44" s="262" t="str">
        <f>IF(CT44=0,"",DO44/CT44*1000)</f>
        <v/>
      </c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4">
        <f>SUM(HM44,HO44)</f>
        <v>0</v>
      </c>
      <c r="CT44" s="264">
        <f>SUM(HN44,HP44)</f>
        <v>0</v>
      </c>
      <c r="CU44" s="265"/>
      <c r="CV44" s="265"/>
      <c r="CW44" s="264">
        <f>SUM(CW45:CW46)</f>
        <v>0</v>
      </c>
      <c r="CX44" s="264">
        <f>SUM(CX45:CX46)</f>
        <v>0</v>
      </c>
      <c r="CY44" s="264">
        <f>SUM(CY45:CY46)</f>
        <v>0</v>
      </c>
      <c r="CZ44" s="264">
        <f>SUM(CZ45:CZ46)</f>
        <v>0</v>
      </c>
      <c r="DA44" s="265"/>
      <c r="DB44" s="265"/>
      <c r="DC44" s="264">
        <f>SUM(DC45:DC46)</f>
        <v>0</v>
      </c>
      <c r="DD44" s="264">
        <f>SUM(DD45:DD46)</f>
        <v>0</v>
      </c>
      <c r="DE44" s="264">
        <f>SUM(DE45:DE46)</f>
        <v>0</v>
      </c>
      <c r="DF44" s="264">
        <f>SUM(DF45:DF46)</f>
        <v>0</v>
      </c>
      <c r="DG44" s="266"/>
      <c r="DH44" s="264">
        <f>SUM(DH45:DH46)</f>
        <v>0</v>
      </c>
      <c r="DI44" s="264">
        <f>SUM(DI45:DI46)</f>
        <v>0</v>
      </c>
      <c r="DJ44" s="264">
        <f>SUM(DJ45:DJ46)</f>
        <v>0</v>
      </c>
      <c r="DK44" s="264">
        <f>SUM(DK45:DK46)</f>
        <v>0</v>
      </c>
      <c r="DL44" s="266"/>
      <c r="DM44" s="264">
        <f>SUM(DC44,DH44)</f>
        <v>0</v>
      </c>
      <c r="DN44" s="264">
        <f>SUM(DD44,DI44)</f>
        <v>0</v>
      </c>
      <c r="DO44" s="264">
        <f>SUM(DE44,DJ44)</f>
        <v>0</v>
      </c>
      <c r="DP44" s="264">
        <f>SUM(DF44,DK44)</f>
        <v>0</v>
      </c>
      <c r="DQ44" s="266"/>
      <c r="DR44" s="267"/>
      <c r="DS44" s="267"/>
      <c r="DT44" s="267"/>
      <c r="DU44" s="268">
        <f>'СУБС ПИ'!$J$47</f>
        <v>0</v>
      </c>
      <c r="DV44" s="268">
        <f>'СУБС ПИ'!$L$47</f>
        <v>0</v>
      </c>
      <c r="DW44" s="267"/>
      <c r="DX44" s="267"/>
      <c r="DY44" s="267"/>
      <c r="DZ44" s="264">
        <f>IF(DD44=0,0,DF44/DD44*100)</f>
        <v>0</v>
      </c>
      <c r="EA44" s="264">
        <f>IF(DI44=0,0,DK44/DI44*100)</f>
        <v>0</v>
      </c>
      <c r="EB44" s="264">
        <f>IF(DN44=0,0,DP44/DN44*100)</f>
        <v>0</v>
      </c>
      <c r="EC44" s="266"/>
      <c r="ED44" s="266"/>
      <c r="EE44" s="266"/>
      <c r="EF44" s="266"/>
      <c r="EG44" s="266"/>
      <c r="EH44" s="266"/>
      <c r="EI44" s="177"/>
      <c r="EJ44" s="269"/>
      <c r="EM44" s="258"/>
      <c r="EP44" s="270"/>
      <c r="EQ44" s="263"/>
      <c r="ER44" s="263"/>
      <c r="ES44" s="263"/>
      <c r="ET44" s="263"/>
      <c r="EU44" s="263"/>
      <c r="EV44" s="263"/>
      <c r="EW44" s="264">
        <f>SUM(IC44,IE44)</f>
        <v>0</v>
      </c>
      <c r="EX44" s="264">
        <f>SUM(ID44,IF44)</f>
        <v>0</v>
      </c>
      <c r="EY44" s="265"/>
      <c r="EZ44" s="265"/>
      <c r="FA44" s="264">
        <f>SUM(FA45:FA46)</f>
        <v>0</v>
      </c>
      <c r="FB44" s="264">
        <f>SUM(FB45:FB46)</f>
        <v>0</v>
      </c>
      <c r="FC44" s="264">
        <f>SUM(FC45:FC46)</f>
        <v>0</v>
      </c>
      <c r="FD44" s="264">
        <f>SUM(FD45:FD46)</f>
        <v>0</v>
      </c>
      <c r="FE44" s="265"/>
      <c r="FF44" s="265"/>
      <c r="FG44" s="264">
        <f>SUM(FG45:FG46)</f>
        <v>0</v>
      </c>
      <c r="FH44" s="264">
        <f>SUM(FH45:FH46)</f>
        <v>0</v>
      </c>
      <c r="FI44" s="264">
        <f>SUM(FI45:FI46)</f>
        <v>0</v>
      </c>
      <c r="FJ44" s="264">
        <f>SUM(FJ45:FJ46)</f>
        <v>0</v>
      </c>
      <c r="FK44" s="266"/>
      <c r="FL44" s="264">
        <f>SUM(FL45:FL46)</f>
        <v>0</v>
      </c>
      <c r="FM44" s="264">
        <f>SUM(FM45:FM46)</f>
        <v>0</v>
      </c>
      <c r="FN44" s="264">
        <f>SUM(FN45:FN46)</f>
        <v>0</v>
      </c>
      <c r="FO44" s="264">
        <f>SUM(FO45:FO46)</f>
        <v>0</v>
      </c>
      <c r="FP44" s="266"/>
      <c r="FQ44" s="264">
        <f>SUM(FG44,FL44)</f>
        <v>0</v>
      </c>
      <c r="FR44" s="264">
        <f>SUM(FH44,FM44)</f>
        <v>0</v>
      </c>
      <c r="FS44" s="264">
        <f>SUM(FI44,FN44)</f>
        <v>0</v>
      </c>
      <c r="FT44" s="264">
        <f>SUM(FJ44,FO44)</f>
        <v>0</v>
      </c>
      <c r="FU44" s="266"/>
      <c r="FV44" s="267"/>
      <c r="FW44" s="267"/>
      <c r="FX44" s="267"/>
      <c r="FY44" s="268">
        <f>'СУБС ПИ'!$N$47</f>
        <v>0</v>
      </c>
      <c r="FZ44" s="268">
        <f>'СУБС ПИ'!$P$47</f>
        <v>0</v>
      </c>
      <c r="GA44" s="267"/>
      <c r="GB44" s="267"/>
      <c r="GC44" s="267"/>
      <c r="GD44" s="264">
        <f>IF(FH44=0,0,FJ44/FH44*100)</f>
        <v>0</v>
      </c>
      <c r="GE44" s="264">
        <f>IF(FM44=0,0,FO44/FM44*100)</f>
        <v>0</v>
      </c>
      <c r="GF44" s="264">
        <f>IF(FR44=0,0,FT44/FR44*100)</f>
        <v>0</v>
      </c>
      <c r="GG44" s="266"/>
      <c r="GH44" s="266"/>
      <c r="GI44" s="266"/>
      <c r="GJ44" s="266"/>
      <c r="GK44" s="266"/>
      <c r="GL44" s="266"/>
      <c r="GM44" s="265"/>
      <c r="GN44" s="271"/>
      <c r="HA44" s="290" t="str">
        <f>IF(SUM(KD45:KD46)=0,"",SUM(KH45:KH46)/SUM(KD45:KD46))</f>
        <v/>
      </c>
      <c r="HB44" s="290" t="str">
        <f>IF(SUM(KE45:KE46)=0,"",SUM(KI45:KI46)/SUM(KE45:KE46))</f>
        <v/>
      </c>
      <c r="HC44" s="290" t="str">
        <f>IF(SUM(KL45:KL46)=0,"",SUM(KP45:KP46)/SUM(KL45:KL46))</f>
        <v/>
      </c>
      <c r="HD44" s="290" t="str">
        <f>IF(SUM(KM45:KM46)=0,"",SUM(KQ45:KQ46)/SUM(KM45:KM46))</f>
        <v/>
      </c>
      <c r="HE44" s="272"/>
      <c r="HF44" s="272"/>
      <c r="HG44" s="272"/>
      <c r="HH44" s="272"/>
      <c r="HI44" s="136"/>
      <c r="HJ44" s="136"/>
      <c r="HK44" s="136"/>
      <c r="HL44" s="136"/>
      <c r="HM44" s="264">
        <f>SUM(HM45:HM46)</f>
        <v>0</v>
      </c>
      <c r="HN44" s="264">
        <f>SUM(HN45:HN46)</f>
        <v>0</v>
      </c>
      <c r="HO44" s="264">
        <f>SUM(HO45:HO46)</f>
        <v>0</v>
      </c>
      <c r="HP44" s="264">
        <f>SUM(HP45:HP46)</f>
        <v>0</v>
      </c>
      <c r="HQ44" s="290" t="str">
        <f>IF(SUM(KF45:KF46)=0,"",SUM(KJ45:KJ46)/SUM(KF45:KF46))</f>
        <v/>
      </c>
      <c r="HR44" s="290" t="str">
        <f>IF(SUM(KG45:KG46)=0,"",SUM(KK45:KK46)/SUM(KG45:KG46))</f>
        <v/>
      </c>
      <c r="HS44" s="290" t="str">
        <f>IF(SUM(KN45:KN46)=0,"",SUM(KR45:KR46)/SUM(KN45:KN46))</f>
        <v/>
      </c>
      <c r="HT44" s="290" t="str">
        <f>IF(SUM(KO45:KO46)=0,"",SUM(KS45:KS46)/SUM(KO45:KO46))</f>
        <v/>
      </c>
      <c r="HU44" s="264" t="str">
        <f>IF(LEN(HE44)=0,"",HE44)</f>
        <v/>
      </c>
      <c r="HV44" s="264" t="str">
        <f>IF(LEN(HF44)=0,"",HF44)</f>
        <v/>
      </c>
      <c r="HW44" s="264" t="str">
        <f>IF(LEN(HG44)=0,"",HG44)</f>
        <v/>
      </c>
      <c r="HX44" s="264" t="str">
        <f>IF(LEN(HH44)=0,"",HH44)</f>
        <v/>
      </c>
      <c r="HY44" s="274" t="str">
        <f>IF(LEN(HI44)=0,"",HI44)</f>
        <v/>
      </c>
      <c r="HZ44" s="274" t="str">
        <f>IF(LEN(HJ44)=0,"",HJ44)</f>
        <v/>
      </c>
      <c r="IA44" s="274" t="str">
        <f>IF(LEN(HK44)=0,"",HK44)</f>
        <v/>
      </c>
      <c r="IB44" s="274" t="str">
        <f>IF(LEN(HL44)=0,"",HL44)</f>
        <v/>
      </c>
      <c r="IC44" s="264">
        <f>SUM(IC45:IC46)</f>
        <v>0</v>
      </c>
      <c r="ID44" s="264">
        <f>SUM(ID45:ID46)</f>
        <v>0</v>
      </c>
      <c r="IE44" s="264">
        <f>SUM(IE45:IE46)</f>
        <v>0</v>
      </c>
      <c r="IF44" s="275">
        <f>SUM(IF45:IF46)</f>
        <v>0</v>
      </c>
      <c r="JR44" s="276">
        <f>SUM(JR45:JR46)</f>
        <v>0</v>
      </c>
      <c r="JS44" s="276">
        <f>SUM(JS45:JS46)</f>
        <v>0</v>
      </c>
      <c r="JT44" s="276">
        <f>SUM(JT45:JT46)</f>
        <v>0</v>
      </c>
      <c r="JU44" s="276">
        <f>SUM(JU45:JU46)</f>
        <v>0</v>
      </c>
      <c r="JV44" s="276">
        <f>SUM(JV45:JV46)</f>
        <v>0</v>
      </c>
      <c r="JW44" s="276">
        <f>SUM(JW45:JW46)</f>
        <v>0</v>
      </c>
      <c r="JX44" s="276">
        <f>SUM(JX45:JX46)</f>
        <v>0</v>
      </c>
      <c r="JY44" s="276">
        <f>SUM(JY45:JY46)</f>
        <v>0</v>
      </c>
      <c r="LC44" s="406"/>
      <c r="LD44" s="407"/>
      <c r="LE44" s="407"/>
      <c r="LF44" s="408"/>
    </row>
    <row customHeight="1" ht="12" hidden="1">
      <c r="C45" s="161"/>
      <c r="D45" s="672"/>
      <c r="E45" s="690"/>
      <c r="F45" s="536"/>
      <c r="G45" s="536"/>
      <c r="H45" s="536"/>
      <c r="I45" s="536"/>
      <c r="J45" s="536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82"/>
      <c r="CR45" s="282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82"/>
      <c r="EV45" s="282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82"/>
      <c r="HJ45" s="282"/>
      <c r="HK45" s="282"/>
      <c r="HL45" s="282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82"/>
      <c r="HZ45" s="282"/>
      <c r="IA45" s="282"/>
      <c r="IB45" s="282"/>
      <c r="IC45" s="257"/>
      <c r="ID45" s="257"/>
      <c r="IE45" s="257"/>
      <c r="IF45" s="260"/>
      <c r="LC45" s="259"/>
      <c r="LD45" s="257"/>
      <c r="LE45" s="257"/>
      <c r="LF45" s="260"/>
    </row>
    <row customHeight="1" ht="12">
      <c r="C46" s="161"/>
      <c r="D46" s="704"/>
      <c r="E46" s="690"/>
      <c r="F46" s="536"/>
      <c r="G46" s="536"/>
      <c r="H46" s="536"/>
      <c r="I46" s="536"/>
      <c r="J46" s="536"/>
      <c r="K46" s="184"/>
      <c r="L46" s="184"/>
      <c r="M46" s="184"/>
      <c r="N46" s="189" t="s">
        <v>1592</v>
      </c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4"/>
      <c r="AD46" s="184"/>
      <c r="AE46" s="184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 hidden="1">
      <c r="C47" s="161"/>
      <c r="E47" s="158"/>
      <c r="F47" s="545"/>
      <c r="G47" s="545"/>
      <c r="H47" s="545"/>
      <c r="I47" s="545"/>
      <c r="J47" s="545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257"/>
      <c r="BQ47" s="257"/>
      <c r="BR47" s="257"/>
      <c r="BS47" s="257"/>
      <c r="BT47" s="257"/>
      <c r="BU47" s="257"/>
      <c r="BV47" s="257"/>
      <c r="BW47" s="257"/>
      <c r="BX47" s="184"/>
      <c r="BY47" s="184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57"/>
      <c r="CR47" s="257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184"/>
      <c r="EJ47" s="185"/>
      <c r="EM47" s="258"/>
      <c r="EP47" s="259"/>
      <c r="EQ47" s="257"/>
      <c r="ER47" s="257"/>
      <c r="ES47" s="257"/>
      <c r="ET47" s="257"/>
      <c r="EU47" s="257"/>
      <c r="EV47" s="257"/>
      <c r="EW47" s="257"/>
      <c r="EX47" s="257"/>
      <c r="EY47" s="257"/>
      <c r="EZ47" s="257"/>
      <c r="FA47" s="257"/>
      <c r="FB47" s="257"/>
      <c r="FC47" s="257"/>
      <c r="FD47" s="257"/>
      <c r="FE47" s="257"/>
      <c r="FF47" s="257"/>
      <c r="FG47" s="257"/>
      <c r="FH47" s="257"/>
      <c r="FI47" s="257"/>
      <c r="FJ47" s="257"/>
      <c r="FK47" s="257"/>
      <c r="FL47" s="257"/>
      <c r="FM47" s="257"/>
      <c r="FN47" s="257"/>
      <c r="FO47" s="257"/>
      <c r="FP47" s="257"/>
      <c r="FQ47" s="257"/>
      <c r="FR47" s="257"/>
      <c r="FS47" s="257"/>
      <c r="FT47" s="257"/>
      <c r="FU47" s="257"/>
      <c r="FV47" s="257"/>
      <c r="FW47" s="257"/>
      <c r="FX47" s="257"/>
      <c r="FY47" s="257"/>
      <c r="FZ47" s="257"/>
      <c r="GA47" s="257"/>
      <c r="GB47" s="257"/>
      <c r="GC47" s="257"/>
      <c r="GD47" s="257"/>
      <c r="GE47" s="257"/>
      <c r="GF47" s="257"/>
      <c r="GG47" s="257"/>
      <c r="GH47" s="257"/>
      <c r="GI47" s="257"/>
      <c r="GJ47" s="257"/>
      <c r="GK47" s="257"/>
      <c r="GL47" s="257"/>
      <c r="GM47" s="257"/>
      <c r="GN47" s="260"/>
      <c r="HA47" s="259"/>
      <c r="HB47" s="257"/>
      <c r="HC47" s="257"/>
      <c r="HD47" s="257"/>
      <c r="HE47" s="257"/>
      <c r="HF47" s="257"/>
      <c r="HG47" s="257"/>
      <c r="HH47" s="257"/>
      <c r="HI47" s="257"/>
      <c r="HJ47" s="257"/>
      <c r="HK47" s="257"/>
      <c r="HL47" s="257"/>
      <c r="HM47" s="257"/>
      <c r="HN47" s="257"/>
      <c r="HO47" s="257"/>
      <c r="HP47" s="257"/>
      <c r="HQ47" s="257"/>
      <c r="HR47" s="257"/>
      <c r="HS47" s="257"/>
      <c r="HT47" s="257"/>
      <c r="HU47" s="257"/>
      <c r="HV47" s="257"/>
      <c r="HW47" s="257"/>
      <c r="HX47" s="257"/>
      <c r="HY47" s="257"/>
      <c r="HZ47" s="257"/>
      <c r="IA47" s="257"/>
      <c r="IB47" s="257"/>
      <c r="IC47" s="257"/>
      <c r="ID47" s="257"/>
      <c r="IE47" s="257"/>
      <c r="IF47" s="260"/>
      <c r="LC47" s="259"/>
      <c r="LD47" s="257"/>
      <c r="LE47" s="257"/>
      <c r="LF47" s="260"/>
    </row>
    <row customHeight="1" ht="12">
      <c r="C48" s="161"/>
      <c r="F48" s="545"/>
      <c r="G48" s="545"/>
      <c r="H48" s="545"/>
      <c r="I48" s="545"/>
      <c r="J48" s="545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255"/>
      <c r="BQ48" s="255"/>
      <c r="BR48" s="255"/>
      <c r="BS48" s="255"/>
      <c r="BT48" s="255"/>
      <c r="BU48" s="255"/>
      <c r="BV48" s="255"/>
      <c r="BW48" s="255"/>
      <c r="BX48" s="193"/>
      <c r="BY48" s="193"/>
      <c r="BZ48" s="277"/>
      <c r="CA48" s="277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194"/>
      <c r="EJ48" s="278"/>
      <c r="EM48" s="258"/>
      <c r="EP48" s="279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6"/>
      <c r="HA48" s="279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6"/>
      <c r="LC48" s="279"/>
      <c r="LD48" s="255"/>
      <c r="LE48" s="255"/>
      <c r="LF48" s="256"/>
    </row>
    <row customHeight="1" ht="12" hidden="1">
      <c r="C49" s="132"/>
      <c r="D49" s="222"/>
      <c r="F49" s="545"/>
      <c r="G49" s="545"/>
      <c r="H49" s="545"/>
      <c r="I49" s="545"/>
      <c r="J49" s="545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257"/>
      <c r="BQ49" s="257"/>
      <c r="BR49" s="257"/>
      <c r="BS49" s="257"/>
      <c r="BT49" s="257"/>
      <c r="BU49" s="257"/>
      <c r="BV49" s="257"/>
      <c r="BW49" s="257"/>
      <c r="BX49" s="184"/>
      <c r="BY49" s="184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257"/>
      <c r="CM49" s="257"/>
      <c r="CN49" s="257"/>
      <c r="CO49" s="257"/>
      <c r="CP49" s="257"/>
      <c r="CQ49" s="257"/>
      <c r="CR49" s="257"/>
      <c r="CS49" s="257"/>
      <c r="CT49" s="257"/>
      <c r="CU49" s="257"/>
      <c r="CV49" s="257"/>
      <c r="CW49" s="257"/>
      <c r="CX49" s="257"/>
      <c r="CY49" s="257"/>
      <c r="CZ49" s="257"/>
      <c r="DA49" s="257"/>
      <c r="DB49" s="257"/>
      <c r="DC49" s="257"/>
      <c r="DD49" s="257"/>
      <c r="DE49" s="257"/>
      <c r="DF49" s="257"/>
      <c r="DG49" s="257"/>
      <c r="DH49" s="257"/>
      <c r="DI49" s="257"/>
      <c r="DJ49" s="257"/>
      <c r="DK49" s="257"/>
      <c r="DL49" s="257"/>
      <c r="DM49" s="257"/>
      <c r="DN49" s="257"/>
      <c r="DO49" s="257"/>
      <c r="DP49" s="257"/>
      <c r="DQ49" s="257"/>
      <c r="DR49" s="257"/>
      <c r="DS49" s="257"/>
      <c r="DT49" s="257"/>
      <c r="DU49" s="257"/>
      <c r="DV49" s="257"/>
      <c r="DW49" s="257"/>
      <c r="DX49" s="257"/>
      <c r="DY49" s="257"/>
      <c r="DZ49" s="257"/>
      <c r="EA49" s="257"/>
      <c r="EB49" s="257"/>
      <c r="EC49" s="257"/>
      <c r="ED49" s="257"/>
      <c r="EE49" s="257"/>
      <c r="EF49" s="257"/>
      <c r="EG49" s="257"/>
      <c r="EH49" s="257"/>
      <c r="EI49" s="184"/>
      <c r="EJ49" s="185"/>
      <c r="EM49" s="258"/>
      <c r="EP49" s="259"/>
      <c r="EQ49" s="257"/>
      <c r="ER49" s="257"/>
      <c r="ES49" s="257"/>
      <c r="ET49" s="257"/>
      <c r="EU49" s="257"/>
      <c r="EV49" s="257"/>
      <c r="EW49" s="257"/>
      <c r="EX49" s="257"/>
      <c r="EY49" s="257"/>
      <c r="EZ49" s="257"/>
      <c r="FA49" s="257"/>
      <c r="FB49" s="257"/>
      <c r="FC49" s="257"/>
      <c r="FD49" s="257"/>
      <c r="FE49" s="257"/>
      <c r="FF49" s="257"/>
      <c r="FG49" s="257"/>
      <c r="FH49" s="257"/>
      <c r="FI49" s="257"/>
      <c r="FJ49" s="257"/>
      <c r="FK49" s="257"/>
      <c r="FL49" s="257"/>
      <c r="FM49" s="257"/>
      <c r="FN49" s="257"/>
      <c r="FO49" s="257"/>
      <c r="FP49" s="257"/>
      <c r="FQ49" s="257"/>
      <c r="FR49" s="257"/>
      <c r="FS49" s="257"/>
      <c r="FT49" s="257"/>
      <c r="FU49" s="257"/>
      <c r="FV49" s="257"/>
      <c r="FW49" s="257"/>
      <c r="FX49" s="257"/>
      <c r="FY49" s="257"/>
      <c r="FZ49" s="257"/>
      <c r="GA49" s="257"/>
      <c r="GB49" s="257"/>
      <c r="GC49" s="257"/>
      <c r="GD49" s="257"/>
      <c r="GE49" s="257"/>
      <c r="GF49" s="257"/>
      <c r="GG49" s="257"/>
      <c r="GH49" s="257"/>
      <c r="GI49" s="257"/>
      <c r="GJ49" s="257"/>
      <c r="GK49" s="257"/>
      <c r="GL49" s="257"/>
      <c r="GM49" s="257"/>
      <c r="GN49" s="260"/>
      <c r="HA49" s="259"/>
      <c r="HB49" s="257"/>
      <c r="HC49" s="257"/>
      <c r="HD49" s="257"/>
      <c r="HE49" s="289"/>
      <c r="HF49" s="289"/>
      <c r="HG49" s="289"/>
      <c r="HH49" s="289"/>
      <c r="HI49" s="257"/>
      <c r="HJ49" s="257"/>
      <c r="HK49" s="257"/>
      <c r="HL49" s="257"/>
      <c r="HM49" s="257"/>
      <c r="HN49" s="257"/>
      <c r="HO49" s="257"/>
      <c r="HP49" s="257"/>
      <c r="HQ49" s="257"/>
      <c r="HR49" s="257"/>
      <c r="HS49" s="257"/>
      <c r="HT49" s="257"/>
      <c r="HU49" s="289"/>
      <c r="HV49" s="289"/>
      <c r="HW49" s="289"/>
      <c r="HX49" s="289"/>
      <c r="HY49" s="257"/>
      <c r="HZ49" s="257"/>
      <c r="IA49" s="257"/>
      <c r="IB49" s="257"/>
      <c r="IC49" s="257"/>
      <c r="ID49" s="257"/>
      <c r="IE49" s="257"/>
      <c r="IF49" s="260"/>
      <c r="LC49" s="291"/>
      <c r="LD49" s="289"/>
      <c r="LE49" s="289"/>
      <c r="LF49" s="292"/>
    </row>
    <row customHeight="1" ht="12">
      <c r="C50" s="161"/>
      <c r="D50" s="671" t="s">
        <v>170</v>
      </c>
      <c r="E50" s="541" t="s">
        <v>170</v>
      </c>
      <c r="F50" s="536"/>
      <c r="G50" s="536"/>
      <c r="H50" s="536"/>
      <c r="I50" s="536"/>
      <c r="J50" s="536"/>
      <c r="K50" s="536"/>
      <c r="L50" s="261"/>
      <c r="M50" s="261">
        <v>5</v>
      </c>
      <c r="N50" s="790" t="s">
        <v>1593</v>
      </c>
      <c r="O50" s="791"/>
      <c r="P50" s="791"/>
      <c r="Q50" s="791"/>
      <c r="R50" s="791"/>
      <c r="S50" s="791"/>
      <c r="T50" s="791"/>
      <c r="U50" s="791"/>
      <c r="V50" s="791"/>
      <c r="W50" s="791"/>
      <c r="X50" s="791"/>
      <c r="Y50" s="791"/>
      <c r="Z50" s="791"/>
      <c r="AA50" s="791"/>
      <c r="AB50" s="791"/>
      <c r="AC50" s="791"/>
      <c r="AD50" s="791"/>
      <c r="AE50" s="791"/>
      <c r="AF50" s="791"/>
      <c r="AG50" s="791"/>
      <c r="AH50" s="791"/>
      <c r="AI50" s="791"/>
      <c r="AJ50" s="791"/>
      <c r="AK50" s="791"/>
      <c r="AL50" s="791"/>
      <c r="AM50" s="791"/>
      <c r="AN50" s="791"/>
      <c r="AO50" s="791"/>
      <c r="AP50" s="791"/>
      <c r="AQ50" s="791"/>
      <c r="AR50" s="791"/>
      <c r="AS50" s="791"/>
      <c r="AT50" s="791"/>
      <c r="AU50" s="791"/>
      <c r="AV50" s="791"/>
      <c r="AW50" s="791"/>
      <c r="AX50" s="791"/>
      <c r="AY50" s="791"/>
      <c r="AZ50" s="791"/>
      <c r="BA50" s="791"/>
      <c r="BB50" s="791"/>
      <c r="BC50" s="791"/>
      <c r="BD50" s="791"/>
      <c r="BE50" s="791"/>
      <c r="BF50" s="791"/>
      <c r="BG50" s="791"/>
      <c r="BH50" s="791"/>
      <c r="BI50" s="791"/>
      <c r="BJ50" s="791"/>
      <c r="BK50" s="791"/>
      <c r="BL50" s="791"/>
      <c r="BM50" s="791"/>
      <c r="BN50" s="791"/>
      <c r="BO50" s="791"/>
      <c r="BP50" s="262">
        <f>IF(CS50=0,"",DM50/CS50*1000)</f>
        <v>5.43</v>
      </c>
      <c r="BQ50" s="262">
        <f>IF(CT50=0,"",DO50/CT50*1000)</f>
        <v>5.52</v>
      </c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4">
        <f>SUM(CS52,CS57)</f>
        <v>39666</v>
      </c>
      <c r="CT50" s="264">
        <f>SUM(CT52,CT57)</f>
        <v>46537</v>
      </c>
      <c r="CU50" s="265"/>
      <c r="CV50" s="265"/>
      <c r="CW50" s="264">
        <f>SUM(CW52,CW57)</f>
        <v>39666</v>
      </c>
      <c r="CX50" s="264">
        <f>SUM(CX52,CX57)</f>
        <v>46537</v>
      </c>
      <c r="CY50" s="264">
        <f>SUM(CY52,CY57)</f>
        <v>0</v>
      </c>
      <c r="CZ50" s="264">
        <f>SUM(CZ52,CZ57)</f>
        <v>0</v>
      </c>
      <c r="DA50" s="265"/>
      <c r="DB50" s="265"/>
      <c r="DC50" s="264">
        <f>SUM(DC52,DC57)</f>
        <v>215.38638</v>
      </c>
      <c r="DD50" s="264">
        <f>SUM(DD52,DD57)</f>
        <v>215.38638</v>
      </c>
      <c r="DE50" s="264">
        <f>SUM(DE52,DE57)</f>
        <v>256.88424</v>
      </c>
      <c r="DF50" s="264">
        <f>SUM(DF52,DF57)</f>
        <v>218.95632</v>
      </c>
      <c r="DG50" s="266"/>
      <c r="DH50" s="264">
        <f>SUM(DH52,DH57)</f>
        <v>0</v>
      </c>
      <c r="DI50" s="264">
        <f>SUM(DI52,DI57)</f>
        <v>0</v>
      </c>
      <c r="DJ50" s="264">
        <f>SUM(DJ52,DJ57)</f>
        <v>0</v>
      </c>
      <c r="DK50" s="264">
        <f>SUM(DK52,DK57)</f>
        <v>0</v>
      </c>
      <c r="DL50" s="266"/>
      <c r="DM50" s="264">
        <f>SUM(DC50,DH50)</f>
        <v>215.38638</v>
      </c>
      <c r="DN50" s="264">
        <f>SUM(DD50,DI50)</f>
        <v>215.38638</v>
      </c>
      <c r="DO50" s="264">
        <f>SUM(DE50,DJ50)</f>
        <v>256.88424</v>
      </c>
      <c r="DP50" s="264">
        <f>SUM(DF50,DK50)</f>
        <v>218.95632</v>
      </c>
      <c r="DQ50" s="266"/>
      <c r="DR50" s="267"/>
      <c r="DS50" s="267"/>
      <c r="DT50" s="267"/>
      <c r="DU50" s="264">
        <f>SUM(DU52,DU57)</f>
        <v>0</v>
      </c>
      <c r="DV50" s="264">
        <f>SUM(DV52,DV57)</f>
        <v>0</v>
      </c>
      <c r="DW50" s="267"/>
      <c r="DX50" s="267"/>
      <c r="DY50" s="267"/>
      <c r="DZ50" s="264">
        <f>IF(DD50=0,0,DF50/DD50*100)</f>
        <v>101.657458563536</v>
      </c>
      <c r="EA50" s="264">
        <f>IF(DI50=0,0,DK50/DI50*100)</f>
        <v>0</v>
      </c>
      <c r="EB50" s="264">
        <f>IF(DN50=0,0,DP50/DN50*100)</f>
        <v>101.657458563536</v>
      </c>
      <c r="EC50" s="266"/>
      <c r="ED50" s="266"/>
      <c r="EE50" s="266"/>
      <c r="EF50" s="266"/>
      <c r="EG50" s="266"/>
      <c r="EH50" s="266"/>
      <c r="EI50" s="177"/>
      <c r="EJ50" s="269"/>
      <c r="EM50" s="258"/>
      <c r="EP50" s="270"/>
      <c r="EQ50" s="263"/>
      <c r="ER50" s="263"/>
      <c r="ES50" s="263"/>
      <c r="ET50" s="263"/>
      <c r="EU50" s="263"/>
      <c r="EV50" s="263"/>
      <c r="EW50" s="264">
        <f>SUM(EW52,EW57)</f>
        <v>582864</v>
      </c>
      <c r="EX50" s="264">
        <f>SUM(EX52,EX57)</f>
        <v>540430</v>
      </c>
      <c r="EY50" s="265"/>
      <c r="EZ50" s="265"/>
      <c r="FA50" s="264">
        <f>SUM(FA52,FA57)</f>
        <v>582864</v>
      </c>
      <c r="FB50" s="264">
        <f>SUM(FB52,FB57)</f>
        <v>540430</v>
      </c>
      <c r="FC50" s="264">
        <f>SUM(FC52,FC57)</f>
        <v>0</v>
      </c>
      <c r="FD50" s="264">
        <f>SUM(FD52,FD57)</f>
        <v>0</v>
      </c>
      <c r="FE50" s="265"/>
      <c r="FF50" s="265"/>
      <c r="FG50" s="264">
        <f>SUM(FG52,FG57)</f>
        <v>3164.95152</v>
      </c>
      <c r="FH50" s="264">
        <f>SUM(FH52,FH57)</f>
        <v>3164.95152</v>
      </c>
      <c r="FI50" s="264">
        <f>SUM(FI52,FI57)</f>
        <v>2983.1736</v>
      </c>
      <c r="FJ50" s="264">
        <f>SUM(FJ52,FJ57)</f>
        <v>3217.40928</v>
      </c>
      <c r="FK50" s="266"/>
      <c r="FL50" s="264">
        <f>SUM(FL52,FL57)</f>
        <v>0</v>
      </c>
      <c r="FM50" s="264">
        <f>SUM(FM52,FM57)</f>
        <v>0</v>
      </c>
      <c r="FN50" s="264">
        <f>SUM(FN52,FN57)</f>
        <v>0</v>
      </c>
      <c r="FO50" s="264">
        <f>SUM(FO52,FO57)</f>
        <v>0</v>
      </c>
      <c r="FP50" s="266"/>
      <c r="FQ50" s="264">
        <f>SUM(FG50,FL50)</f>
        <v>3164.95152</v>
      </c>
      <c r="FR50" s="264">
        <f>SUM(FH50,FM50)</f>
        <v>3164.95152</v>
      </c>
      <c r="FS50" s="264">
        <f>SUM(FI50,FN50)</f>
        <v>2983.1736</v>
      </c>
      <c r="FT50" s="264">
        <f>SUM(FJ50,FO50)</f>
        <v>3217.40928</v>
      </c>
      <c r="FU50" s="266"/>
      <c r="FV50" s="267"/>
      <c r="FW50" s="267"/>
      <c r="FX50" s="267"/>
      <c r="FY50" s="264">
        <f>SUM(FY52,FY57)</f>
        <v>0</v>
      </c>
      <c r="FZ50" s="264">
        <f>SUM(FZ52,FZ57)</f>
        <v>0</v>
      </c>
      <c r="GA50" s="267"/>
      <c r="GB50" s="267"/>
      <c r="GC50" s="267"/>
      <c r="GD50" s="264">
        <f>IF(FH50=0,0,FJ50/FH50*100)</f>
        <v>101.657458563536</v>
      </c>
      <c r="GE50" s="264">
        <f>IF(FM50=0,0,FO50/FM50*100)</f>
        <v>0</v>
      </c>
      <c r="GF50" s="264">
        <f>IF(FR50=0,0,FT50/FR50*100)</f>
        <v>101.657458563536</v>
      </c>
      <c r="GG50" s="266"/>
      <c r="GH50" s="266"/>
      <c r="GI50" s="266"/>
      <c r="GJ50" s="266"/>
      <c r="GK50" s="266"/>
      <c r="GL50" s="266"/>
      <c r="GM50" s="265"/>
      <c r="GN50" s="271"/>
      <c r="HA50" s="409"/>
      <c r="HB50" s="410"/>
      <c r="HC50" s="410"/>
      <c r="HD50" s="410"/>
      <c r="HE50" s="411"/>
      <c r="HF50" s="411"/>
      <c r="HG50" s="413">
        <f>SUM(HG52,HG57)</f>
        <v>0</v>
      </c>
      <c r="HH50" s="413">
        <f>SUM(HH52,HH57)</f>
        <v>0</v>
      </c>
      <c r="HI50" s="274">
        <f>SUM(HI52,HI57)</f>
        <v>370</v>
      </c>
      <c r="HJ50" s="274">
        <f>SUM(HJ52,HJ57)</f>
        <v>366</v>
      </c>
      <c r="HK50" s="274">
        <f>SUM(HK52,HK57)</f>
        <v>0</v>
      </c>
      <c r="HL50" s="274">
        <f>SUM(HL52,HL57)</f>
        <v>0</v>
      </c>
      <c r="HM50" s="264">
        <f>SUM(HM52,HM57)</f>
        <v>39666</v>
      </c>
      <c r="HN50" s="264">
        <f>SUM(HN52,HN57)</f>
        <v>46537</v>
      </c>
      <c r="HO50" s="264">
        <f>SUM(HO52,HO57)</f>
        <v>0</v>
      </c>
      <c r="HP50" s="264">
        <f>SUM(HP52,HP57)</f>
        <v>0</v>
      </c>
      <c r="HQ50" s="410"/>
      <c r="HR50" s="410"/>
      <c r="HS50" s="410"/>
      <c r="HT50" s="410"/>
      <c r="HU50" s="411"/>
      <c r="HV50" s="411"/>
      <c r="HW50" s="413">
        <f>SUM(HW52,HW57)</f>
        <v>0</v>
      </c>
      <c r="HX50" s="413">
        <f>SUM(HX52,HX57)</f>
        <v>0</v>
      </c>
      <c r="HY50" s="274">
        <f>SUM(HY52,HY57)</f>
        <v>370</v>
      </c>
      <c r="HZ50" s="274">
        <f>SUM(HZ52,HZ57)</f>
        <v>366</v>
      </c>
      <c r="IA50" s="274">
        <f>SUM(IA52,IA57)</f>
        <v>0</v>
      </c>
      <c r="IB50" s="274">
        <f>SUM(IB52,IB57)</f>
        <v>0</v>
      </c>
      <c r="IC50" s="264">
        <f>SUM(IC52,IC57)</f>
        <v>582864</v>
      </c>
      <c r="ID50" s="264">
        <f>SUM(ID52,ID57)</f>
        <v>540430</v>
      </c>
      <c r="IE50" s="264">
        <f>SUM(IE52,IE57)</f>
        <v>0</v>
      </c>
      <c r="IF50" s="275">
        <f>SUM(IF52,IF57)</f>
        <v>0</v>
      </c>
      <c r="JR50" s="280"/>
      <c r="JS50" s="280"/>
      <c r="JT50" s="280"/>
      <c r="JU50" s="280"/>
      <c r="JV50" s="280"/>
      <c r="JW50" s="280"/>
      <c r="JX50" s="280"/>
      <c r="JY50" s="280"/>
      <c r="LC50" s="406"/>
      <c r="LD50" s="407"/>
      <c r="LE50" s="407"/>
      <c r="LF50" s="408"/>
    </row>
    <row customHeight="1" ht="12" hidden="1">
      <c r="C51" s="161"/>
      <c r="D51" s="672"/>
      <c r="E51" s="281"/>
      <c r="F51" s="545"/>
      <c r="G51" s="545"/>
      <c r="H51" s="545"/>
      <c r="I51" s="545"/>
      <c r="J51" s="545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257"/>
      <c r="BQ51" s="257"/>
      <c r="BR51" s="257"/>
      <c r="BS51" s="257"/>
      <c r="BT51" s="257"/>
      <c r="BU51" s="257"/>
      <c r="BV51" s="257"/>
      <c r="BW51" s="257"/>
      <c r="BX51" s="184"/>
      <c r="BY51" s="184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184"/>
      <c r="EJ51" s="185"/>
      <c r="EM51" s="258"/>
      <c r="EP51" s="259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257"/>
      <c r="FL51" s="257"/>
      <c r="FM51" s="257"/>
      <c r="FN51" s="257"/>
      <c r="FO51" s="257"/>
      <c r="FP51" s="257"/>
      <c r="FQ51" s="257"/>
      <c r="FR51" s="257"/>
      <c r="FS51" s="257"/>
      <c r="FT51" s="257"/>
      <c r="FU51" s="257"/>
      <c r="FV51" s="257"/>
      <c r="FW51" s="257"/>
      <c r="FX51" s="257"/>
      <c r="FY51" s="257"/>
      <c r="FZ51" s="257"/>
      <c r="GA51" s="257"/>
      <c r="GB51" s="257"/>
      <c r="GC51" s="257"/>
      <c r="GD51" s="257"/>
      <c r="GE51" s="257"/>
      <c r="GF51" s="257"/>
      <c r="GG51" s="257"/>
      <c r="GH51" s="257"/>
      <c r="GI51" s="257"/>
      <c r="GJ51" s="257"/>
      <c r="GK51" s="257"/>
      <c r="GL51" s="257"/>
      <c r="GM51" s="257"/>
      <c r="GN51" s="260"/>
      <c r="HA51" s="259"/>
      <c r="HB51" s="257"/>
      <c r="HC51" s="257"/>
      <c r="HD51" s="257"/>
      <c r="HE51" s="282"/>
      <c r="HF51" s="282"/>
      <c r="HG51" s="282"/>
      <c r="HH51" s="282"/>
      <c r="HI51" s="257"/>
      <c r="HJ51" s="257"/>
      <c r="HK51" s="257"/>
      <c r="HL51" s="257"/>
      <c r="HM51" s="257"/>
      <c r="HN51" s="257"/>
      <c r="HO51" s="257"/>
      <c r="HP51" s="257"/>
      <c r="HQ51" s="257"/>
      <c r="HR51" s="257"/>
      <c r="HS51" s="257"/>
      <c r="HT51" s="257"/>
      <c r="HU51" s="282"/>
      <c r="HV51" s="282"/>
      <c r="HW51" s="282"/>
      <c r="HX51" s="282"/>
      <c r="HY51" s="257"/>
      <c r="HZ51" s="257"/>
      <c r="IA51" s="257"/>
      <c r="IB51" s="257"/>
      <c r="IC51" s="257"/>
      <c r="ID51" s="257"/>
      <c r="IE51" s="257"/>
      <c r="IF51" s="260"/>
      <c r="LC51" s="283"/>
      <c r="LD51" s="282"/>
      <c r="LE51" s="282"/>
      <c r="LF51" s="284"/>
    </row>
    <row customHeight="1" ht="12">
      <c r="C52" s="161"/>
      <c r="D52" s="672"/>
      <c r="E52" s="689" t="s">
        <v>1328</v>
      </c>
      <c r="F52" s="536"/>
      <c r="G52" s="536"/>
      <c r="H52" s="536"/>
      <c r="I52" s="536"/>
      <c r="J52" s="536"/>
      <c r="K52" s="536"/>
      <c r="L52" s="261"/>
      <c r="M52" s="261" t="s">
        <v>1329</v>
      </c>
      <c r="N52" s="683" t="s">
        <v>1594</v>
      </c>
      <c r="O52" s="684"/>
      <c r="P52" s="684"/>
      <c r="Q52" s="684"/>
      <c r="R52" s="684"/>
      <c r="S52" s="684"/>
      <c r="T52" s="684"/>
      <c r="U52" s="684"/>
      <c r="V52" s="684"/>
      <c r="W52" s="684"/>
      <c r="X52" s="684"/>
      <c r="Y52" s="684"/>
      <c r="Z52" s="684"/>
      <c r="AA52" s="684"/>
      <c r="AB52" s="684"/>
      <c r="AC52" s="684"/>
      <c r="AD52" s="684"/>
      <c r="AE52" s="684"/>
      <c r="AF52" s="684"/>
      <c r="AG52" s="684"/>
      <c r="AH52" s="684"/>
      <c r="AI52" s="684"/>
      <c r="AJ52" s="684"/>
      <c r="AK52" s="684"/>
      <c r="AL52" s="684"/>
      <c r="AM52" s="684"/>
      <c r="AN52" s="684"/>
      <c r="AO52" s="684"/>
      <c r="AP52" s="684"/>
      <c r="AQ52" s="684"/>
      <c r="AR52" s="684"/>
      <c r="AS52" s="684"/>
      <c r="AT52" s="684"/>
      <c r="AU52" s="684"/>
      <c r="AV52" s="684"/>
      <c r="AW52" s="684"/>
      <c r="AX52" s="684"/>
      <c r="AY52" s="684"/>
      <c r="AZ52" s="684"/>
      <c r="BA52" s="684"/>
      <c r="BB52" s="684"/>
      <c r="BC52" s="684"/>
      <c r="BD52" s="684"/>
      <c r="BE52" s="684"/>
      <c r="BF52" s="684"/>
      <c r="BG52" s="684"/>
      <c r="BH52" s="684"/>
      <c r="BI52" s="684"/>
      <c r="BJ52" s="684"/>
      <c r="BK52" s="684"/>
      <c r="BL52" s="684"/>
      <c r="BM52" s="684"/>
      <c r="BN52" s="684"/>
      <c r="BO52" s="684"/>
      <c r="BP52" s="262">
        <f>IF(CS52=0,"",DM52/CS52*1000)</f>
        <v>5.43</v>
      </c>
      <c r="BQ52" s="262">
        <f>IF(CT52=0,"",DO52/CT52*1000)</f>
        <v>5.52</v>
      </c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4">
        <f>SUM(HM52,HO52)</f>
        <v>39666</v>
      </c>
      <c r="CT52" s="264">
        <f>SUM(HN52,HP52)</f>
        <v>46537</v>
      </c>
      <c r="CU52" s="265"/>
      <c r="CV52" s="265"/>
      <c r="CW52" s="264">
        <f>SUM(CW53:CW55)</f>
        <v>39666</v>
      </c>
      <c r="CX52" s="264">
        <f>SUM(CX53:CX55)</f>
        <v>46537</v>
      </c>
      <c r="CY52" s="264">
        <f>SUM(CY53:CY55)</f>
        <v>0</v>
      </c>
      <c r="CZ52" s="264">
        <f>SUM(CZ53:CZ55)</f>
        <v>0</v>
      </c>
      <c r="DA52" s="265"/>
      <c r="DB52" s="265"/>
      <c r="DC52" s="264">
        <f>SUM(DC53:DC55)</f>
        <v>215.38638</v>
      </c>
      <c r="DD52" s="264">
        <f>SUM(DD53:DD55)</f>
        <v>215.38638</v>
      </c>
      <c r="DE52" s="264">
        <f>SUM(DE53:DE55)</f>
        <v>256.88424</v>
      </c>
      <c r="DF52" s="264">
        <f>SUM(DF53:DF55)</f>
        <v>218.95632</v>
      </c>
      <c r="DG52" s="266"/>
      <c r="DH52" s="264">
        <f>SUM(DH53:DH55)</f>
        <v>0</v>
      </c>
      <c r="DI52" s="264">
        <f>SUM(DI53:DI55)</f>
        <v>0</v>
      </c>
      <c r="DJ52" s="264">
        <f>SUM(DJ53:DJ55)</f>
        <v>0</v>
      </c>
      <c r="DK52" s="264">
        <f>SUM(DK53:DK55)</f>
        <v>0</v>
      </c>
      <c r="DL52" s="266"/>
      <c r="DM52" s="264">
        <f>SUM(DC52,DH52)</f>
        <v>215.38638</v>
      </c>
      <c r="DN52" s="264">
        <f>SUM(DD52,DI52)</f>
        <v>215.38638</v>
      </c>
      <c r="DO52" s="264">
        <f>SUM(DE52,DJ52)</f>
        <v>256.88424</v>
      </c>
      <c r="DP52" s="264">
        <f>SUM(DF52,DK52)</f>
        <v>218.95632</v>
      </c>
      <c r="DQ52" s="266"/>
      <c r="DR52" s="267"/>
      <c r="DS52" s="267"/>
      <c r="DT52" s="267"/>
      <c r="DU52" s="268">
        <f>'СУБС ПИ'!$J$48</f>
        <v>0</v>
      </c>
      <c r="DV52" s="268">
        <f>'СУБС ПИ'!$L$48</f>
        <v>0</v>
      </c>
      <c r="DW52" s="267"/>
      <c r="DX52" s="267"/>
      <c r="DY52" s="267"/>
      <c r="DZ52" s="264">
        <f>IF(DD52=0,0,DF52/DD52*100)</f>
        <v>101.657458563536</v>
      </c>
      <c r="EA52" s="264">
        <f>IF(DI52=0,0,DK52/DI52*100)</f>
        <v>0</v>
      </c>
      <c r="EB52" s="264">
        <f>IF(DN52=0,0,DP52/DN52*100)</f>
        <v>101.657458563536</v>
      </c>
      <c r="EC52" s="266"/>
      <c r="ED52" s="266"/>
      <c r="EE52" s="266"/>
      <c r="EF52" s="266"/>
      <c r="EG52" s="266"/>
      <c r="EH52" s="266"/>
      <c r="EI52" s="177"/>
      <c r="EJ52" s="269"/>
      <c r="EM52" s="258"/>
      <c r="EP52" s="270"/>
      <c r="EQ52" s="263"/>
      <c r="ER52" s="263"/>
      <c r="ES52" s="263"/>
      <c r="ET52" s="263"/>
      <c r="EU52" s="263"/>
      <c r="EV52" s="263"/>
      <c r="EW52" s="264">
        <f>SUM(IC52,IE52)</f>
        <v>582864</v>
      </c>
      <c r="EX52" s="264">
        <f>SUM(ID52,IF52)</f>
        <v>540430</v>
      </c>
      <c r="EY52" s="265"/>
      <c r="EZ52" s="265"/>
      <c r="FA52" s="264">
        <f>SUM(FA53:FA55)</f>
        <v>582864</v>
      </c>
      <c r="FB52" s="264">
        <f>SUM(FB53:FB55)</f>
        <v>540430</v>
      </c>
      <c r="FC52" s="264">
        <f>SUM(FC53:FC55)</f>
        <v>0</v>
      </c>
      <c r="FD52" s="264">
        <f>SUM(FD53:FD55)</f>
        <v>0</v>
      </c>
      <c r="FE52" s="265"/>
      <c r="FF52" s="265"/>
      <c r="FG52" s="264">
        <f>SUM(FG53:FG55)</f>
        <v>3164.95152</v>
      </c>
      <c r="FH52" s="264">
        <f>SUM(FH53:FH55)</f>
        <v>3164.95152</v>
      </c>
      <c r="FI52" s="264">
        <f>SUM(FI53:FI55)</f>
        <v>2983.1736</v>
      </c>
      <c r="FJ52" s="264">
        <f>SUM(FJ53:FJ55)</f>
        <v>3217.40928</v>
      </c>
      <c r="FK52" s="266"/>
      <c r="FL52" s="264">
        <f>SUM(FL53:FL55)</f>
        <v>0</v>
      </c>
      <c r="FM52" s="264">
        <f>SUM(FM53:FM55)</f>
        <v>0</v>
      </c>
      <c r="FN52" s="264">
        <f>SUM(FN53:FN55)</f>
        <v>0</v>
      </c>
      <c r="FO52" s="264">
        <f>SUM(FO53:FO55)</f>
        <v>0</v>
      </c>
      <c r="FP52" s="266"/>
      <c r="FQ52" s="264">
        <f>SUM(FG52,FL52)</f>
        <v>3164.95152</v>
      </c>
      <c r="FR52" s="264">
        <f>SUM(FH52,FM52)</f>
        <v>3164.95152</v>
      </c>
      <c r="FS52" s="264">
        <f>SUM(FI52,FN52)</f>
        <v>2983.1736</v>
      </c>
      <c r="FT52" s="264">
        <f>SUM(FJ52,FO52)</f>
        <v>3217.40928</v>
      </c>
      <c r="FU52" s="266"/>
      <c r="FV52" s="267"/>
      <c r="FW52" s="267"/>
      <c r="FX52" s="267"/>
      <c r="FY52" s="268">
        <f>'СУБС ПИ'!$N$48</f>
        <v>0</v>
      </c>
      <c r="FZ52" s="268">
        <f>'СУБС ПИ'!$P$48</f>
        <v>0</v>
      </c>
      <c r="GA52" s="267"/>
      <c r="GB52" s="267"/>
      <c r="GC52" s="267"/>
      <c r="GD52" s="264">
        <f>IF(FH52=0,0,FJ52/FH52*100)</f>
        <v>101.657458563536</v>
      </c>
      <c r="GE52" s="264">
        <f>IF(FM52=0,0,FO52/FM52*100)</f>
        <v>0</v>
      </c>
      <c r="GF52" s="264">
        <f>IF(FR52=0,0,FT52/FR52*100)</f>
        <v>101.657458563536</v>
      </c>
      <c r="GG52" s="266"/>
      <c r="GH52" s="266"/>
      <c r="GI52" s="266"/>
      <c r="GJ52" s="266"/>
      <c r="GK52" s="266"/>
      <c r="GL52" s="266"/>
      <c r="GM52" s="265"/>
      <c r="GN52" s="271"/>
      <c r="HA52" s="262" t="str">
        <f>IF(SUM(KD53:KD55)=0,"",SUM(KH53:KH55)/SUM(KD53:KD55))</f>
        <v/>
      </c>
      <c r="HB52" s="262" t="str">
        <f>IF(SUM(KE53:KE55)=0,"",SUM(KI53:KI55)/SUM(KE53:KE55))</f>
        <v/>
      </c>
      <c r="HC52" s="262" t="str">
        <f>IF(SUM(KL53:KL55)=0,"",SUM(KP53:KP55)/SUM(KL53:KL55))</f>
        <v/>
      </c>
      <c r="HD52" s="262" t="str">
        <f>IF(SUM(KM53:KM55)=0,"",SUM(KQ53:KQ55)/SUM(KM53:KM55))</f>
        <v/>
      </c>
      <c r="HE52" s="266"/>
      <c r="HF52" s="266"/>
      <c r="HG52" s="272"/>
      <c r="HH52" s="272"/>
      <c r="HI52" s="273">
        <v>370</v>
      </c>
      <c r="HJ52" s="273">
        <v>366</v>
      </c>
      <c r="HK52" s="273"/>
      <c r="HL52" s="273"/>
      <c r="HM52" s="264">
        <f>SUM(HM53:HM55)</f>
        <v>39666</v>
      </c>
      <c r="HN52" s="264">
        <f>SUM(HN53:HN55)</f>
        <v>46537</v>
      </c>
      <c r="HO52" s="264">
        <f>SUM(HO53:HO55)</f>
        <v>0</v>
      </c>
      <c r="HP52" s="264">
        <f>SUM(HP53:HP55)</f>
        <v>0</v>
      </c>
      <c r="HQ52" s="262" t="str">
        <f>IF(SUM(KF53:KF55)=0,"",SUM(KJ53:KJ55)/SUM(KF53:KF55))</f>
        <v/>
      </c>
      <c r="HR52" s="262" t="str">
        <f>IF(SUM(KG53:KG55)=0,"",SUM(KK53:KK55)/SUM(KG53:KG55))</f>
        <v/>
      </c>
      <c r="HS52" s="262" t="str">
        <f>IF(SUM(KN53:KN55)=0,"",SUM(KR53:KR55)/SUM(KN53:KN55))</f>
        <v/>
      </c>
      <c r="HT52" s="262" t="str">
        <f>IF(SUM(KO53:KO55)=0,"",SUM(KS53:KS55)/SUM(KO53:KO55))</f>
        <v/>
      </c>
      <c r="HU52" s="266"/>
      <c r="HV52" s="266"/>
      <c r="HW52" s="264" t="str">
        <f>IF(LEN(HG52)=0,"",HG52)</f>
        <v/>
      </c>
      <c r="HX52" s="264" t="str">
        <f>IF(LEN(HH52)=0,"",HH52)</f>
        <v/>
      </c>
      <c r="HY52" s="274">
        <f>IF(LEN(HI52)=0,"",HI52)</f>
        <v>370</v>
      </c>
      <c r="HZ52" s="274">
        <f>IF(LEN(HJ52)=0,"",HJ52)</f>
        <v>366</v>
      </c>
      <c r="IA52" s="274" t="str">
        <f>IF(LEN(HK52)=0,"",HK52)</f>
        <v/>
      </c>
      <c r="IB52" s="274" t="str">
        <f>IF(LEN(HL52)=0,"",HL52)</f>
        <v/>
      </c>
      <c r="IC52" s="264">
        <f>SUM(IC53:IC55)</f>
        <v>582864</v>
      </c>
      <c r="ID52" s="264">
        <f>SUM(ID53:ID55)</f>
        <v>540430</v>
      </c>
      <c r="IE52" s="264">
        <f>SUM(IE53:IE55)</f>
        <v>0</v>
      </c>
      <c r="IF52" s="275">
        <f>SUM(IF53:IF55)</f>
        <v>0</v>
      </c>
      <c r="JR52" s="276">
        <f>SUM(JR53:JR55)</f>
        <v>0</v>
      </c>
      <c r="JS52" s="276">
        <f>SUM(JS53:JS55)</f>
        <v>0</v>
      </c>
      <c r="JT52" s="276">
        <f>SUM(JT53:JT55)</f>
        <v>0</v>
      </c>
      <c r="JU52" s="276">
        <f>SUM(JU53:JU55)</f>
        <v>0</v>
      </c>
      <c r="JV52" s="276">
        <f>SUM(JV53:JV55)</f>
        <v>0</v>
      </c>
      <c r="JW52" s="276">
        <f>SUM(JW53:JW55)</f>
        <v>0</v>
      </c>
      <c r="JX52" s="276">
        <f>SUM(JX53:JX55)</f>
        <v>0</v>
      </c>
      <c r="JY52" s="276">
        <f>SUM(JY53:JY55)</f>
        <v>0</v>
      </c>
      <c r="LC52" s="406"/>
      <c r="LD52" s="407"/>
      <c r="LE52" s="407"/>
      <c r="LF52" s="408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24">
      <c r="A54" s="614" t="s">
        <v>1150</v>
      </c>
      <c r="B54" s="614" t="s">
        <v>1331</v>
      </c>
      <c r="C54" s="503" t="s">
        <v>1281</v>
      </c>
      <c r="D54" s="418"/>
      <c r="E54" s="418"/>
      <c r="F54" s="244"/>
      <c r="G54" s="793">
        <f>ROW('НМ 3'!$A$15)</f>
        <v>15</v>
      </c>
      <c r="H54" s="793">
        <f>ROW('ТФ 3'!$A$43)</f>
        <v>43</v>
      </c>
      <c r="I54" s="244"/>
      <c r="J54" s="244"/>
      <c r="K54" s="794" t="s">
        <v>34</v>
      </c>
      <c r="L54" s="794"/>
      <c r="M54" s="357" t="str">
        <f>IF('НМ 3'!$M$15="","",'НМ 3'!$M$15)</f>
        <v>2</v>
      </c>
      <c r="N54" s="797" t="str">
        <f>IF('НМ 3'!$N$15="","",'НМ 3'!$N$15)</f>
        <v>Электроснабжение. Расчёт по одноставочным тарифам</v>
      </c>
      <c r="O54" s="358"/>
      <c r="P54" s="358"/>
      <c r="Q54" s="797" t="str">
        <f>IF('НМ 3'!$Q$15="","",'НМ 3'!$Q$15)</f>
        <v>По-умолчанию</v>
      </c>
      <c r="R54" s="358"/>
      <c r="S54" s="358"/>
      <c r="T54" s="795" t="str">
        <f>IF('НМ 3'!$T$15="","",'НМ 3'!$T$15)</f>
        <v>ЧД</v>
      </c>
      <c r="U54" s="795" t="str">
        <f>IF('НМ 3'!$U$15="","",'НМ 3'!$U$15)</f>
        <v>ЖП</v>
      </c>
      <c r="V54" s="358"/>
      <c r="W54" s="358"/>
      <c r="X54" s="796"/>
      <c r="Y54" s="358"/>
      <c r="Z54" s="358"/>
      <c r="AA54" s="358"/>
      <c r="AB54" s="358"/>
      <c r="AC54" s="799" t="s">
        <v>1333</v>
      </c>
      <c r="AD54" s="799" t="str">
        <f>BL54&amp;"::"&amp;AE54</f>
        <v>да::ACTI</v>
      </c>
      <c r="AE54" s="799" t="s">
        <v>1293</v>
      </c>
      <c r="AF54" s="358"/>
      <c r="AG54" s="358"/>
      <c r="AH54" s="358"/>
      <c r="AI54" s="358"/>
      <c r="AJ54" s="358"/>
      <c r="AK54" s="358"/>
      <c r="AL54" s="358"/>
      <c r="AM54" s="358"/>
      <c r="AN54" s="357" t="str">
        <f>IF('ТФ 3'!$N$43="","",'ТФ 3'!$N$43)</f>
        <v>5.1.1</v>
      </c>
      <c r="AO54" s="797" t="str">
        <f>IF('ТФ 3'!$O$43="","",'ТФ 3'!$O$43)</f>
        <v>МП ЗР "Севержилкомсервис"</v>
      </c>
      <c r="AP54" s="359"/>
      <c r="AQ54" s="797" t="str">
        <f>IF('ТФ 3'!$Q$43="","",'ТФ 3'!$Q$43)</f>
        <v>8300010685</v>
      </c>
      <c r="AR54" s="797" t="str">
        <f>IF('ТФ 3'!$R$43="","",'ТФ 3'!$R$43)</f>
        <v>298301001</v>
      </c>
      <c r="AS54" s="797" t="str">
        <f>IF('ТФ 3'!$S$43="","",'ТФ 3'!$S$43)</f>
        <v>ОСН, 22</v>
      </c>
      <c r="AT54" s="797" t="str">
        <f>IF('ТФ 3'!$T$43="","",'ТФ 3'!$T$43)</f>
        <v/>
      </c>
      <c r="AU54" s="797" t="str">
        <f>IF('ТФ 3'!$U$43="","",'ТФ 3'!$U$43)</f>
        <v/>
      </c>
      <c r="AV54" s="797" t="str">
        <f>IF('ТФ 3'!$V$43="","",'ТФ 3'!$V$43)</f>
        <v/>
      </c>
      <c r="AW54" s="797"/>
      <c r="AX54" s="797" t="str">
        <f>IF('ТФ 3'!$X$43="","",'ТФ 3'!$X$43)</f>
        <v>при наличии</v>
      </c>
      <c r="AY54" s="358"/>
      <c r="AZ54" s="792"/>
      <c r="BA54" s="792"/>
      <c r="BB54" s="792"/>
      <c r="BC54" s="797" t="str">
        <f>IF('ТФ 3'!$AC$43="","",'ТФ 3'!$AC$43)</f>
        <v>сельское</v>
      </c>
      <c r="BD54" s="797" t="str">
        <f>IF('ТФ 3'!$AD$43="","",'ТФ 3'!$AD$43)</f>
        <v>электро</v>
      </c>
      <c r="BE54" s="797" t="str">
        <f>IF('ТФ 3'!$AE$43="","",'ТФ 3'!$AE$43)</f>
        <v>в пределах</v>
      </c>
      <c r="BF54" s="792"/>
      <c r="BG54" s="358"/>
      <c r="BH54" s="799"/>
      <c r="BI54" s="358"/>
      <c r="BJ54" s="358"/>
      <c r="BK54" s="358"/>
      <c r="BL54" s="801" t="s">
        <v>34</v>
      </c>
      <c r="BM54" s="802"/>
      <c r="BN54" s="358"/>
      <c r="BO54" s="358"/>
      <c r="BP54" s="332">
        <f>IF('ТФ 3'!$BQ$43="","",'ТФ 3'!$BQ$43)</f>
        <v>5.43</v>
      </c>
      <c r="BQ54" s="332">
        <f>IF('ТФ 3'!$BS$43="","",'ТФ 3'!$BS$43)</f>
        <v>5.52</v>
      </c>
      <c r="BR54" s="332">
        <f>IF('ТФ 3'!$BP$43="","",'ТФ 3'!$BP$43)</f>
        <v>89.09</v>
      </c>
      <c r="BS54" s="332">
        <f>IF('ТФ 3'!$BR$43="","",'ТФ 3'!$BR$43)</f>
        <v>90.57</v>
      </c>
      <c r="BT54" s="358"/>
      <c r="BU54" s="379"/>
      <c r="BV54" s="379"/>
      <c r="BW54" s="358"/>
      <c r="BX54" s="360" t="s">
        <v>40</v>
      </c>
      <c r="BY54" s="360" t="s">
        <v>40</v>
      </c>
      <c r="BZ54" s="361"/>
      <c r="CA54" s="361"/>
      <c r="CB54" s="358"/>
      <c r="CC54" s="358"/>
      <c r="CD54" s="358"/>
      <c r="CE54" s="358"/>
      <c r="CF54" s="358"/>
      <c r="CG54" s="358"/>
      <c r="CH54" s="358"/>
      <c r="CI54" s="358"/>
      <c r="CJ54" s="358"/>
      <c r="CK54" s="358"/>
      <c r="CL54" s="362"/>
      <c r="CM54" s="362"/>
      <c r="CN54" s="358"/>
      <c r="CO54" s="280"/>
      <c r="CP54" s="280"/>
      <c r="CQ54" s="363"/>
      <c r="CR54" s="363"/>
      <c r="CS54" s="364">
        <v>39666</v>
      </c>
      <c r="CT54" s="364">
        <v>46537</v>
      </c>
      <c r="CU54" s="358"/>
      <c r="CV54" s="358"/>
      <c r="CW54" s="365">
        <f>IF($AD54="да::ACTI",IF($U54="ЖП",CS54,0),0)</f>
        <v>39666</v>
      </c>
      <c r="CX54" s="365">
        <f>IF($AD54="да::ACTI",IF($U54="ЖП",CT54,0),0)</f>
        <v>46537</v>
      </c>
      <c r="CY54" s="365">
        <f>IF($AD54="да::ACTI",IF($U54="ЖП",0,CS54),0)</f>
        <v>0</v>
      </c>
      <c r="CZ54" s="365">
        <f>IF($AD54="да::ACTI",IF($U54="ЖП",0,CT54),0)</f>
        <v>0</v>
      </c>
      <c r="DA54" s="358"/>
      <c r="DB54" s="358"/>
      <c r="DC54" s="276">
        <f>CW54*IF(LEN($BP54)=0,0,$BP54)/1000</f>
        <v>215.38638</v>
      </c>
      <c r="DD54" s="276">
        <f>IF(LEN($BQ54)=0,0,DC54)</f>
        <v>215.38638</v>
      </c>
      <c r="DE54" s="276">
        <f>CX54*IF(LEN($BQ54)=0,0,$BQ54)/1000</f>
        <v>256.88424</v>
      </c>
      <c r="DF54" s="276">
        <f>CW54*IF(LEN($BQ54)=0,0,$BQ54)/1000</f>
        <v>218.95632</v>
      </c>
      <c r="DG54" s="280"/>
      <c r="DH54" s="276">
        <f>CY54*IF(LEN($BP54)=0,0,$BP54)/1000</f>
        <v>0</v>
      </c>
      <c r="DI54" s="276">
        <f>IF(LEN($BQ54)=0,0,DH54)</f>
        <v>0</v>
      </c>
      <c r="DJ54" s="276">
        <f>CZ54*IF(LEN($BQ54)=0,0,$BQ54)/1000</f>
        <v>0</v>
      </c>
      <c r="DK54" s="276">
        <f>CY54*IF(LEN($BQ54)=0,0,$BQ54)/1000</f>
        <v>0</v>
      </c>
      <c r="DL54" s="280"/>
      <c r="DM54" s="276">
        <f>SUM(DC54,DH54)</f>
        <v>215.38638</v>
      </c>
      <c r="DN54" s="276">
        <f>SUM(DD54,DI54)</f>
        <v>215.38638</v>
      </c>
      <c r="DO54" s="276">
        <f>SUM(DE54,DJ54)</f>
        <v>256.88424</v>
      </c>
      <c r="DP54" s="276">
        <f>SUM(DF54,DK54)</f>
        <v>218.95632</v>
      </c>
      <c r="DQ54" s="280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7"/>
      <c r="EL54" s="367"/>
      <c r="EM54" s="244"/>
      <c r="EN54" s="367"/>
      <c r="EO54" s="367"/>
      <c r="EP54" s="362"/>
      <c r="EQ54" s="362"/>
      <c r="ER54" s="367"/>
      <c r="ES54" s="280"/>
      <c r="ET54" s="280"/>
      <c r="EU54" s="363"/>
      <c r="EV54" s="363"/>
      <c r="EW54" s="364">
        <v>582864</v>
      </c>
      <c r="EX54" s="364">
        <v>540430</v>
      </c>
      <c r="EY54" s="367"/>
      <c r="EZ54" s="367"/>
      <c r="FA54" s="365">
        <f>IF($AE54="ACTI",IF($U54="ЖП",EW54,0),0)</f>
        <v>582864</v>
      </c>
      <c r="FB54" s="365">
        <f>IF($AE54="ACTI",IF($U54="ЖП",EX54,0),0)</f>
        <v>540430</v>
      </c>
      <c r="FC54" s="365">
        <f>IF($AE54="ACTI",IF($U54="ЖП",0,EW54),0)</f>
        <v>0</v>
      </c>
      <c r="FD54" s="365">
        <f>IF($AE54="ACTI",IF($U54="ЖП",0,EX54),0)</f>
        <v>0</v>
      </c>
      <c r="FE54" s="367"/>
      <c r="FF54" s="367"/>
      <c r="FG54" s="276">
        <f>FA54*IF(LEN($BP54)=0,0,$BP54)/1000</f>
        <v>3164.95152</v>
      </c>
      <c r="FH54" s="276">
        <f>IF(LEN($BQ54)=0,0,FG54)</f>
        <v>3164.95152</v>
      </c>
      <c r="FI54" s="276">
        <f>FB54*IF(LEN($BQ54)=0,0,$BQ54)/1000</f>
        <v>2983.1736</v>
      </c>
      <c r="FJ54" s="276">
        <f>FA54*IF(LEN($BQ54)=0,0,$BQ54)/1000</f>
        <v>3217.40928</v>
      </c>
      <c r="FK54" s="280"/>
      <c r="FL54" s="276">
        <f>FC54*IF(LEN($BP54)=0,0,$BP54)/1000</f>
        <v>0</v>
      </c>
      <c r="FM54" s="276">
        <f>IF(LEN($BQ54)=0,0,FL54)</f>
        <v>0</v>
      </c>
      <c r="FN54" s="276">
        <f>FD54*IF(LEN($BQ54)=0,0,$BQ54)/1000</f>
        <v>0</v>
      </c>
      <c r="FO54" s="276">
        <f>FC54*IF(LEN($BQ54)=0,0,$BQ54)/1000</f>
        <v>0</v>
      </c>
      <c r="FP54" s="280"/>
      <c r="FQ54" s="276">
        <f>SUM(FG54,FL54)</f>
        <v>3164.95152</v>
      </c>
      <c r="FR54" s="276">
        <f>SUM(FH54,FM54)</f>
        <v>3164.95152</v>
      </c>
      <c r="FS54" s="276">
        <f>SUM(FI54,FN54)</f>
        <v>2983.1736</v>
      </c>
      <c r="FT54" s="276">
        <f>SUM(FJ54,FO54)</f>
        <v>3217.40928</v>
      </c>
      <c r="FU54" s="280"/>
      <c r="FV54" s="361"/>
      <c r="FW54" s="361"/>
      <c r="FX54" s="361"/>
      <c r="FY54" s="366"/>
      <c r="FZ54" s="366"/>
      <c r="GA54" s="361"/>
      <c r="GB54" s="361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993"/>
      <c r="GP54" s="993"/>
      <c r="GQ54" s="993"/>
      <c r="GR54" s="993"/>
      <c r="GS54" s="993"/>
      <c r="GT54" s="993"/>
      <c r="GU54" s="993"/>
      <c r="GV54" s="993"/>
      <c r="GW54" s="993"/>
      <c r="GX54" s="993"/>
      <c r="GY54" s="993"/>
      <c r="GZ54" s="92"/>
      <c r="HA54" s="422"/>
      <c r="HB54" s="422"/>
      <c r="HC54" s="422"/>
      <c r="HD54" s="422"/>
      <c r="HE54" s="422"/>
      <c r="HF54" s="422"/>
      <c r="HG54" s="422"/>
      <c r="HH54" s="422"/>
      <c r="HI54" s="422"/>
      <c r="HJ54" s="422"/>
      <c r="HK54" s="422"/>
      <c r="HL54" s="423"/>
      <c r="HM54" s="365">
        <f>CW54</f>
        <v>39666</v>
      </c>
      <c r="HN54" s="365">
        <f>CX54</f>
        <v>46537</v>
      </c>
      <c r="HO54" s="365">
        <f>CY54</f>
        <v>0</v>
      </c>
      <c r="HP54" s="365">
        <f>CZ54</f>
        <v>0</v>
      </c>
      <c r="HQ54" s="424"/>
      <c r="HR54" s="422"/>
      <c r="HS54" s="422"/>
      <c r="HT54" s="422"/>
      <c r="HU54" s="422"/>
      <c r="HV54" s="422"/>
      <c r="HW54" s="422"/>
      <c r="HX54" s="422"/>
      <c r="HY54" s="422"/>
      <c r="HZ54" s="422"/>
      <c r="IA54" s="422"/>
      <c r="IB54" s="422"/>
      <c r="IC54" s="365">
        <f>FA54</f>
        <v>582864</v>
      </c>
      <c r="ID54" s="365">
        <f>FB54</f>
        <v>540430</v>
      </c>
      <c r="IE54" s="365">
        <f>FC54</f>
        <v>0</v>
      </c>
      <c r="IF54" s="365">
        <f>FD54</f>
        <v>0</v>
      </c>
      <c r="IG54" s="92"/>
      <c r="IH54" s="92"/>
      <c r="II54" s="92"/>
      <c r="IJ54" s="92"/>
      <c r="IK54" s="993"/>
      <c r="IL54" s="92"/>
      <c r="IM54" s="92"/>
      <c r="IN54" s="92"/>
      <c r="IO54" s="92"/>
      <c r="IP54" s="92"/>
      <c r="IQ54" s="92"/>
      <c r="IR54" s="92"/>
      <c r="IS54" s="92"/>
      <c r="IT54" s="92"/>
      <c r="IU54" s="92"/>
      <c r="IV54" s="92"/>
      <c r="IW54" s="92"/>
      <c r="IX54" s="92"/>
      <c r="IY54" s="92"/>
      <c r="IZ54" s="92"/>
      <c r="JA54" s="92"/>
      <c r="JB54" s="92"/>
      <c r="JC54" s="92"/>
      <c r="JD54" s="92"/>
      <c r="JE54" s="92"/>
      <c r="JF54" s="92"/>
      <c r="JG54" s="92"/>
      <c r="JH54" s="92"/>
      <c r="JI54" s="92"/>
      <c r="JJ54" s="92"/>
      <c r="JK54" s="92"/>
      <c r="JL54" s="92"/>
      <c r="JM54" s="92"/>
      <c r="JN54" s="92"/>
      <c r="JO54" s="92"/>
      <c r="JP54" s="92"/>
      <c r="JQ54" s="92"/>
      <c r="JR54" s="368"/>
      <c r="JS54" s="368"/>
      <c r="JT54" s="368"/>
      <c r="JU54" s="368"/>
      <c r="JV54" s="368"/>
      <c r="JW54" s="368"/>
      <c r="JX54" s="368"/>
      <c r="JY54" s="368"/>
      <c r="JZ54" s="92"/>
      <c r="KA54" s="92"/>
      <c r="KB54" s="92"/>
      <c r="KC54" s="92"/>
      <c r="KD54" s="368"/>
      <c r="KE54" s="368"/>
      <c r="KF54" s="368"/>
      <c r="KG54" s="368"/>
      <c r="KH54" s="368"/>
      <c r="KI54" s="368"/>
      <c r="KJ54" s="368"/>
      <c r="KK54" s="368"/>
      <c r="KL54" s="368"/>
      <c r="KM54" s="368"/>
      <c r="KN54" s="368"/>
      <c r="KO54" s="368"/>
      <c r="KP54" s="368"/>
      <c r="KQ54" s="368"/>
      <c r="KR54" s="368"/>
      <c r="KS54" s="368"/>
      <c r="KT54" s="422"/>
      <c r="KU54" s="422"/>
      <c r="KV54" s="422"/>
      <c r="KW54" s="422"/>
      <c r="KX54" s="422"/>
      <c r="KY54" s="422"/>
      <c r="KZ54" s="422"/>
      <c r="LA54" s="422"/>
      <c r="LB54" s="422"/>
      <c r="LC54" s="358"/>
      <c r="LD54" s="358"/>
      <c r="LE54" s="358"/>
      <c r="LF54" s="358"/>
      <c r="LG54" s="422"/>
      <c r="LH54" s="422"/>
      <c r="LI54" s="422"/>
      <c r="LJ54" s="422"/>
      <c r="LK54" s="422"/>
      <c r="LL54" s="422"/>
      <c r="LM54" s="422"/>
    </row>
    <row customHeight="1" ht="12">
      <c r="C55" s="161"/>
      <c r="D55" s="672"/>
      <c r="E55" s="690"/>
      <c r="F55" s="536"/>
      <c r="G55" s="536"/>
      <c r="H55" s="536"/>
      <c r="I55" s="536"/>
      <c r="J55" s="536"/>
      <c r="K55" s="184"/>
      <c r="L55" s="184"/>
      <c r="M55" s="184"/>
      <c r="N55" s="189" t="s">
        <v>1595</v>
      </c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4"/>
      <c r="AD55" s="184"/>
      <c r="AE55" s="184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EM55" s="258"/>
      <c r="EP55" s="259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60"/>
      <c r="HA55" s="259"/>
      <c r="HB55" s="257"/>
      <c r="HC55" s="257"/>
      <c r="HD55" s="257"/>
      <c r="HE55" s="257"/>
      <c r="HF55" s="257"/>
      <c r="HG55" s="257"/>
      <c r="HH55" s="257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57"/>
      <c r="HV55" s="257"/>
      <c r="HW55" s="257"/>
      <c r="HX55" s="257"/>
      <c r="HY55" s="257"/>
      <c r="HZ55" s="257"/>
      <c r="IA55" s="257"/>
      <c r="IB55" s="257"/>
      <c r="IC55" s="257"/>
      <c r="ID55" s="257"/>
      <c r="IE55" s="257"/>
      <c r="IF55" s="260"/>
      <c r="LC55" s="259"/>
      <c r="LD55" s="257"/>
      <c r="LE55" s="257"/>
      <c r="LF55" s="260"/>
    </row>
    <row customHeight="1" ht="12" hidden="1">
      <c r="C56" s="161"/>
      <c r="D56" s="672"/>
      <c r="E56" s="281"/>
      <c r="F56" s="545"/>
      <c r="G56" s="545"/>
      <c r="H56" s="545"/>
      <c r="I56" s="545"/>
      <c r="J56" s="545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672"/>
      <c r="E57" s="689" t="s">
        <v>1342</v>
      </c>
      <c r="F57" s="536"/>
      <c r="G57" s="536"/>
      <c r="H57" s="536"/>
      <c r="I57" s="536"/>
      <c r="J57" s="536"/>
      <c r="K57" s="536"/>
      <c r="L57" s="261"/>
      <c r="M57" s="261" t="s">
        <v>1343</v>
      </c>
      <c r="N57" s="686" t="s">
        <v>1596</v>
      </c>
      <c r="O57" s="687"/>
      <c r="P57" s="687"/>
      <c r="Q57" s="687"/>
      <c r="R57" s="687"/>
      <c r="S57" s="687"/>
      <c r="T57" s="687"/>
      <c r="U57" s="687"/>
      <c r="V57" s="687"/>
      <c r="W57" s="687"/>
      <c r="X57" s="687"/>
      <c r="Y57" s="687"/>
      <c r="Z57" s="687"/>
      <c r="AA57" s="687"/>
      <c r="AB57" s="687"/>
      <c r="AC57" s="687"/>
      <c r="AD57" s="687"/>
      <c r="AE57" s="687"/>
      <c r="AF57" s="687"/>
      <c r="AG57" s="687"/>
      <c r="AH57" s="687"/>
      <c r="AI57" s="687"/>
      <c r="AJ57" s="687"/>
      <c r="AK57" s="687"/>
      <c r="AL57" s="687"/>
      <c r="AM57" s="687"/>
      <c r="AN57" s="687"/>
      <c r="AO57" s="687"/>
      <c r="AP57" s="687"/>
      <c r="AQ57" s="687"/>
      <c r="AR57" s="687"/>
      <c r="AS57" s="687"/>
      <c r="AT57" s="687"/>
      <c r="AU57" s="687"/>
      <c r="AV57" s="687"/>
      <c r="AW57" s="687"/>
      <c r="AX57" s="687"/>
      <c r="AY57" s="687"/>
      <c r="AZ57" s="687"/>
      <c r="BA57" s="687"/>
      <c r="BB57" s="687"/>
      <c r="BC57" s="687"/>
      <c r="BD57" s="687"/>
      <c r="BE57" s="687"/>
      <c r="BF57" s="687"/>
      <c r="BG57" s="687"/>
      <c r="BH57" s="687"/>
      <c r="BI57" s="687"/>
      <c r="BJ57" s="687"/>
      <c r="BK57" s="687"/>
      <c r="BL57" s="687"/>
      <c r="BM57" s="687"/>
      <c r="BN57" s="687"/>
      <c r="BO57" s="687"/>
      <c r="BP57" s="262" t="str">
        <f>IF(CS57=0,"",DM57/CS57*1000)</f>
        <v/>
      </c>
      <c r="BQ57" s="262" t="str">
        <f>IF(CT57=0,"",DO57/CT57*1000)</f>
        <v/>
      </c>
      <c r="BR57" s="263"/>
      <c r="BS57" s="263"/>
      <c r="BT57" s="263"/>
      <c r="BU57" s="263"/>
      <c r="BV57" s="263"/>
      <c r="BW57" s="263"/>
      <c r="BX57" s="263"/>
      <c r="BY57" s="263"/>
      <c r="BZ57" s="263"/>
      <c r="CA57" s="263"/>
      <c r="CB57" s="263"/>
      <c r="CC57" s="263"/>
      <c r="CD57" s="263"/>
      <c r="CE57" s="263"/>
      <c r="CF57" s="263"/>
      <c r="CG57" s="263"/>
      <c r="CH57" s="263"/>
      <c r="CI57" s="263"/>
      <c r="CJ57" s="263"/>
      <c r="CK57" s="263"/>
      <c r="CL57" s="263"/>
      <c r="CM57" s="263"/>
      <c r="CN57" s="263"/>
      <c r="CO57" s="263"/>
      <c r="CP57" s="263"/>
      <c r="CQ57" s="263"/>
      <c r="CR57" s="263"/>
      <c r="CS57" s="264">
        <f>SUM(HM57,HO57)</f>
        <v>0</v>
      </c>
      <c r="CT57" s="264">
        <f>SUM(HN57,HP57)</f>
        <v>0</v>
      </c>
      <c r="CU57" s="265"/>
      <c r="CV57" s="265"/>
      <c r="CW57" s="264">
        <f>SUM(CW58:CW59)</f>
        <v>0</v>
      </c>
      <c r="CX57" s="264">
        <f>SUM(CX58:CX59)</f>
        <v>0</v>
      </c>
      <c r="CY57" s="264">
        <f>SUM(CY58:CY59)</f>
        <v>0</v>
      </c>
      <c r="CZ57" s="264">
        <f>SUM(CZ58:CZ59)</f>
        <v>0</v>
      </c>
      <c r="DA57" s="265"/>
      <c r="DB57" s="265"/>
      <c r="DC57" s="264">
        <f>SUM(DC58:DC59)</f>
        <v>0</v>
      </c>
      <c r="DD57" s="264">
        <f>SUM(DD58:DD59)</f>
        <v>0</v>
      </c>
      <c r="DE57" s="264">
        <f>SUM(DE58:DE59)</f>
        <v>0</v>
      </c>
      <c r="DF57" s="264">
        <f>SUM(DF58:DF59)</f>
        <v>0</v>
      </c>
      <c r="DG57" s="266"/>
      <c r="DH57" s="264">
        <f>SUM(DH58:DH59)</f>
        <v>0</v>
      </c>
      <c r="DI57" s="264">
        <f>SUM(DI58:DI59)</f>
        <v>0</v>
      </c>
      <c r="DJ57" s="264">
        <f>SUM(DJ58:DJ59)</f>
        <v>0</v>
      </c>
      <c r="DK57" s="264">
        <f>SUM(DK58:DK59)</f>
        <v>0</v>
      </c>
      <c r="DL57" s="266"/>
      <c r="DM57" s="264">
        <f>SUM(DC57,DH57)</f>
        <v>0</v>
      </c>
      <c r="DN57" s="264">
        <f>SUM(DD57,DI57)</f>
        <v>0</v>
      </c>
      <c r="DO57" s="264">
        <f>SUM(DE57,DJ57)</f>
        <v>0</v>
      </c>
      <c r="DP57" s="264">
        <f>SUM(DF57,DK57)</f>
        <v>0</v>
      </c>
      <c r="DQ57" s="266"/>
      <c r="DR57" s="267"/>
      <c r="DS57" s="267"/>
      <c r="DT57" s="267"/>
      <c r="DU57" s="268">
        <f>'СУБС ПИ'!$J$49</f>
        <v>0</v>
      </c>
      <c r="DV57" s="268">
        <f>'СУБС ПИ'!$L$49</f>
        <v>0</v>
      </c>
      <c r="DW57" s="267"/>
      <c r="DX57" s="267"/>
      <c r="DY57" s="267"/>
      <c r="DZ57" s="264">
        <f>IF(DD57=0,0,DF57/DD57*100)</f>
        <v>0</v>
      </c>
      <c r="EA57" s="264">
        <f>IF(DI57=0,0,DK57/DI57*100)</f>
        <v>0</v>
      </c>
      <c r="EB57" s="264">
        <f>IF(DN57=0,0,DP57/DN57*100)</f>
        <v>0</v>
      </c>
      <c r="EC57" s="266"/>
      <c r="ED57" s="266"/>
      <c r="EE57" s="266"/>
      <c r="EF57" s="266"/>
      <c r="EG57" s="266"/>
      <c r="EH57" s="266"/>
      <c r="EI57" s="177"/>
      <c r="EJ57" s="269"/>
      <c r="EM57" s="258"/>
      <c r="EP57" s="270"/>
      <c r="EQ57" s="263"/>
      <c r="ER57" s="263"/>
      <c r="ES57" s="263"/>
      <c r="ET57" s="263"/>
      <c r="EU57" s="263"/>
      <c r="EV57" s="263"/>
      <c r="EW57" s="264">
        <f>SUM(IC57,IE57)</f>
        <v>0</v>
      </c>
      <c r="EX57" s="264">
        <f>SUM(ID57,IF57)</f>
        <v>0</v>
      </c>
      <c r="EY57" s="265"/>
      <c r="EZ57" s="265"/>
      <c r="FA57" s="264">
        <f>SUM(FA58:FA59)</f>
        <v>0</v>
      </c>
      <c r="FB57" s="264">
        <f>SUM(FB58:FB59)</f>
        <v>0</v>
      </c>
      <c r="FC57" s="264">
        <f>SUM(FC58:FC59)</f>
        <v>0</v>
      </c>
      <c r="FD57" s="264">
        <f>SUM(FD58:FD59)</f>
        <v>0</v>
      </c>
      <c r="FE57" s="265"/>
      <c r="FF57" s="265"/>
      <c r="FG57" s="264">
        <f>SUM(FG58:FG59)</f>
        <v>0</v>
      </c>
      <c r="FH57" s="264">
        <f>SUM(FH58:FH59)</f>
        <v>0</v>
      </c>
      <c r="FI57" s="264">
        <f>SUM(FI58:FI59)</f>
        <v>0</v>
      </c>
      <c r="FJ57" s="264">
        <f>SUM(FJ58:FJ59)</f>
        <v>0</v>
      </c>
      <c r="FK57" s="266"/>
      <c r="FL57" s="264">
        <f>SUM(FL58:FL59)</f>
        <v>0</v>
      </c>
      <c r="FM57" s="264">
        <f>SUM(FM58:FM59)</f>
        <v>0</v>
      </c>
      <c r="FN57" s="264">
        <f>SUM(FN58:FN59)</f>
        <v>0</v>
      </c>
      <c r="FO57" s="264">
        <f>SUM(FO58:FO59)</f>
        <v>0</v>
      </c>
      <c r="FP57" s="266"/>
      <c r="FQ57" s="264">
        <f>SUM(FG57,FL57)</f>
        <v>0</v>
      </c>
      <c r="FR57" s="264">
        <f>SUM(FH57,FM57)</f>
        <v>0</v>
      </c>
      <c r="FS57" s="264">
        <f>SUM(FI57,FN57)</f>
        <v>0</v>
      </c>
      <c r="FT57" s="264">
        <f>SUM(FJ57,FO57)</f>
        <v>0</v>
      </c>
      <c r="FU57" s="266"/>
      <c r="FV57" s="267"/>
      <c r="FW57" s="267"/>
      <c r="FX57" s="267"/>
      <c r="FY57" s="268">
        <f>'СУБС ПИ'!$N$49</f>
        <v>0</v>
      </c>
      <c r="FZ57" s="268">
        <f>'СУБС ПИ'!$P$49</f>
        <v>0</v>
      </c>
      <c r="GA57" s="267"/>
      <c r="GB57" s="267"/>
      <c r="GC57" s="267"/>
      <c r="GD57" s="264">
        <f>IF(FH57=0,0,FJ57/FH57*100)</f>
        <v>0</v>
      </c>
      <c r="GE57" s="264">
        <f>IF(FM57=0,0,FO57/FM57*100)</f>
        <v>0</v>
      </c>
      <c r="GF57" s="264">
        <f>IF(FR57=0,0,FT57/FR57*100)</f>
        <v>0</v>
      </c>
      <c r="GG57" s="266"/>
      <c r="GH57" s="266"/>
      <c r="GI57" s="266"/>
      <c r="GJ57" s="266"/>
      <c r="GK57" s="266"/>
      <c r="GL57" s="266"/>
      <c r="GM57" s="265"/>
      <c r="GN57" s="271"/>
      <c r="HA57" s="409"/>
      <c r="HB57" s="410"/>
      <c r="HC57" s="410"/>
      <c r="HD57" s="410"/>
      <c r="HE57" s="266"/>
      <c r="HF57" s="266"/>
      <c r="HG57" s="272"/>
      <c r="HH57" s="272"/>
      <c r="HI57" s="273"/>
      <c r="HJ57" s="273"/>
      <c r="HK57" s="273"/>
      <c r="HL57" s="273"/>
      <c r="HM57" s="264">
        <f>SUM(HM58:HM59)</f>
        <v>0</v>
      </c>
      <c r="HN57" s="264">
        <f>SUM(HN58:HN59)</f>
        <v>0</v>
      </c>
      <c r="HO57" s="264">
        <f>SUM(HO58:HO59)</f>
        <v>0</v>
      </c>
      <c r="HP57" s="264">
        <f>SUM(HP58:HP59)</f>
        <v>0</v>
      </c>
      <c r="HQ57" s="410"/>
      <c r="HR57" s="410"/>
      <c r="HS57" s="410"/>
      <c r="HT57" s="410"/>
      <c r="HU57" s="266"/>
      <c r="HV57" s="266"/>
      <c r="HW57" s="264" t="str">
        <f>IF(LEN(HG57)=0,"",HG57)</f>
        <v/>
      </c>
      <c r="HX57" s="264" t="str">
        <f>IF(LEN(HH57)=0,"",HH57)</f>
        <v/>
      </c>
      <c r="HY57" s="274" t="str">
        <f>IF(LEN(HI57)=0,"",HI57)</f>
        <v/>
      </c>
      <c r="HZ57" s="274" t="str">
        <f>IF(LEN(HJ57)=0,"",HJ57)</f>
        <v/>
      </c>
      <c r="IA57" s="274" t="str">
        <f>IF(LEN(HK57)=0,"",HK57)</f>
        <v/>
      </c>
      <c r="IB57" s="274" t="str">
        <f>IF(LEN(HL57)=0,"",HL57)</f>
        <v/>
      </c>
      <c r="IC57" s="264">
        <f>SUM(IC58:IC59)</f>
        <v>0</v>
      </c>
      <c r="ID57" s="264">
        <f>SUM(ID58:ID59)</f>
        <v>0</v>
      </c>
      <c r="IE57" s="264">
        <f>SUM(IE58:IE59)</f>
        <v>0</v>
      </c>
      <c r="IF57" s="275">
        <f>SUM(IF58:IF59)</f>
        <v>0</v>
      </c>
      <c r="JR57" s="280"/>
      <c r="JS57" s="280"/>
      <c r="JT57" s="280"/>
      <c r="JU57" s="280"/>
      <c r="JV57" s="280"/>
      <c r="JW57" s="280"/>
      <c r="JX57" s="280"/>
      <c r="JY57" s="280"/>
      <c r="LC57" s="406"/>
      <c r="LD57" s="407"/>
      <c r="LE57" s="407"/>
      <c r="LF57" s="408"/>
    </row>
    <row customHeight="1" ht="12" hidden="1">
      <c r="C58" s="161"/>
      <c r="D58" s="672"/>
      <c r="E58" s="690"/>
      <c r="F58" s="536"/>
      <c r="G58" s="536"/>
      <c r="H58" s="536"/>
      <c r="I58" s="536"/>
      <c r="J58" s="536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D59" s="704"/>
      <c r="E59" s="690"/>
      <c r="F59" s="536"/>
      <c r="G59" s="536"/>
      <c r="H59" s="536"/>
      <c r="I59" s="536"/>
      <c r="J59" s="536"/>
      <c r="K59" s="184"/>
      <c r="L59" s="184"/>
      <c r="M59" s="184"/>
      <c r="N59" s="189" t="s">
        <v>1597</v>
      </c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4"/>
      <c r="AD59" s="184"/>
      <c r="AE59" s="184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EM59" s="258"/>
      <c r="EP59" s="259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257"/>
      <c r="FL59" s="257"/>
      <c r="FM59" s="257"/>
      <c r="FN59" s="257"/>
      <c r="FO59" s="257"/>
      <c r="FP59" s="257"/>
      <c r="FQ59" s="257"/>
      <c r="FR59" s="257"/>
      <c r="FS59" s="257"/>
      <c r="FT59" s="257"/>
      <c r="FU59" s="257"/>
      <c r="FV59" s="257"/>
      <c r="FW59" s="257"/>
      <c r="FX59" s="257"/>
      <c r="FY59" s="257"/>
      <c r="FZ59" s="257"/>
      <c r="GA59" s="257"/>
      <c r="GB59" s="257"/>
      <c r="GC59" s="257"/>
      <c r="GD59" s="257"/>
      <c r="GE59" s="257"/>
      <c r="GF59" s="257"/>
      <c r="GG59" s="257"/>
      <c r="GH59" s="257"/>
      <c r="GI59" s="257"/>
      <c r="GJ59" s="257"/>
      <c r="GK59" s="257"/>
      <c r="GL59" s="257"/>
      <c r="GM59" s="257"/>
      <c r="GN59" s="260"/>
      <c r="HA59" s="259"/>
      <c r="HB59" s="257"/>
      <c r="HC59" s="257"/>
      <c r="HD59" s="257"/>
      <c r="HE59" s="257"/>
      <c r="HF59" s="257"/>
      <c r="HG59" s="257"/>
      <c r="HH59" s="257"/>
      <c r="HI59" s="257"/>
      <c r="HJ59" s="257"/>
      <c r="HK59" s="257"/>
      <c r="HL59" s="257"/>
      <c r="HM59" s="257"/>
      <c r="HN59" s="257"/>
      <c r="HO59" s="257"/>
      <c r="HP59" s="257"/>
      <c r="HQ59" s="257"/>
      <c r="HR59" s="257"/>
      <c r="HS59" s="257"/>
      <c r="HT59" s="257"/>
      <c r="HU59" s="257"/>
      <c r="HV59" s="257"/>
      <c r="HW59" s="257"/>
      <c r="HX59" s="257"/>
      <c r="HY59" s="257"/>
      <c r="HZ59" s="257"/>
      <c r="IA59" s="257"/>
      <c r="IB59" s="257"/>
      <c r="IC59" s="257"/>
      <c r="ID59" s="257"/>
      <c r="IE59" s="257"/>
      <c r="IF59" s="260"/>
      <c r="LC59" s="259"/>
      <c r="LD59" s="257"/>
      <c r="LE59" s="257"/>
      <c r="LF59" s="260"/>
    </row>
    <row customHeight="1" ht="12" hidden="1">
      <c r="C60" s="161"/>
      <c r="E60" s="158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F61" s="545"/>
      <c r="G61" s="545"/>
      <c r="H61" s="545"/>
      <c r="I61" s="545"/>
      <c r="J61" s="545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255"/>
      <c r="BQ61" s="255"/>
      <c r="BR61" s="255"/>
      <c r="BS61" s="255"/>
      <c r="BT61" s="255"/>
      <c r="BU61" s="255"/>
      <c r="BV61" s="255"/>
      <c r="BW61" s="255"/>
      <c r="BX61" s="193"/>
      <c r="BY61" s="193"/>
      <c r="BZ61" s="277"/>
      <c r="CA61" s="277"/>
      <c r="CB61" s="255"/>
      <c r="CC61" s="255"/>
      <c r="CD61" s="255"/>
      <c r="CE61" s="255"/>
      <c r="CF61" s="255"/>
      <c r="CG61" s="255"/>
      <c r="CH61" s="255"/>
      <c r="CI61" s="255"/>
      <c r="CJ61" s="255"/>
      <c r="CK61" s="255"/>
      <c r="CL61" s="255"/>
      <c r="CM61" s="255"/>
      <c r="CN61" s="25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5"/>
      <c r="DK61" s="255"/>
      <c r="DL61" s="255"/>
      <c r="DM61" s="255"/>
      <c r="DN61" s="255"/>
      <c r="DO61" s="255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55"/>
      <c r="EA61" s="255"/>
      <c r="EB61" s="255"/>
      <c r="EC61" s="255"/>
      <c r="ED61" s="255"/>
      <c r="EE61" s="255"/>
      <c r="EF61" s="255"/>
      <c r="EG61" s="255"/>
      <c r="EH61" s="255"/>
      <c r="EI61" s="194"/>
      <c r="EJ61" s="278"/>
      <c r="EM61" s="258"/>
      <c r="EP61" s="279"/>
      <c r="EQ61" s="255"/>
      <c r="ER61" s="255"/>
      <c r="ES61" s="255"/>
      <c r="ET61" s="255"/>
      <c r="EU61" s="255"/>
      <c r="EV61" s="255"/>
      <c r="EW61" s="255"/>
      <c r="EX61" s="255"/>
      <c r="EY61" s="255"/>
      <c r="EZ61" s="255"/>
      <c r="FA61" s="255"/>
      <c r="FB61" s="255"/>
      <c r="FC61" s="255"/>
      <c r="FD61" s="255"/>
      <c r="FE61" s="255"/>
      <c r="FF61" s="255"/>
      <c r="FG61" s="255"/>
      <c r="FH61" s="255"/>
      <c r="FI61" s="255"/>
      <c r="FJ61" s="255"/>
      <c r="FK61" s="255"/>
      <c r="FL61" s="255"/>
      <c r="FM61" s="255"/>
      <c r="FN61" s="255"/>
      <c r="FO61" s="255"/>
      <c r="FP61" s="255"/>
      <c r="FQ61" s="255"/>
      <c r="FR61" s="255"/>
      <c r="FS61" s="255"/>
      <c r="FT61" s="255"/>
      <c r="FU61" s="255"/>
      <c r="FV61" s="255"/>
      <c r="FW61" s="255"/>
      <c r="FX61" s="255"/>
      <c r="FY61" s="255"/>
      <c r="FZ61" s="255"/>
      <c r="GA61" s="255"/>
      <c r="GB61" s="255"/>
      <c r="GC61" s="255"/>
      <c r="GD61" s="255"/>
      <c r="GE61" s="255"/>
      <c r="GF61" s="255"/>
      <c r="GG61" s="255"/>
      <c r="GH61" s="255"/>
      <c r="GI61" s="255"/>
      <c r="GJ61" s="255"/>
      <c r="GK61" s="255"/>
      <c r="GL61" s="255"/>
      <c r="GM61" s="255"/>
      <c r="GN61" s="256"/>
      <c r="HA61" s="279"/>
      <c r="HB61" s="255"/>
      <c r="HC61" s="255"/>
      <c r="HD61" s="255"/>
      <c r="HE61" s="255"/>
      <c r="HF61" s="255"/>
      <c r="HG61" s="255"/>
      <c r="HH61" s="255"/>
      <c r="HI61" s="255"/>
      <c r="HJ61" s="255"/>
      <c r="HK61" s="255"/>
      <c r="HL61" s="255"/>
      <c r="HM61" s="255"/>
      <c r="HN61" s="255"/>
      <c r="HO61" s="255"/>
      <c r="HP61" s="255"/>
      <c r="HQ61" s="255"/>
      <c r="HR61" s="255"/>
      <c r="HS61" s="255"/>
      <c r="HT61" s="255"/>
      <c r="HU61" s="255"/>
      <c r="HV61" s="255"/>
      <c r="HW61" s="255"/>
      <c r="HX61" s="255"/>
      <c r="HY61" s="255"/>
      <c r="HZ61" s="255"/>
      <c r="IA61" s="255"/>
      <c r="IB61" s="255"/>
      <c r="IC61" s="255"/>
      <c r="ID61" s="255"/>
      <c r="IE61" s="255"/>
      <c r="IF61" s="256"/>
      <c r="LC61" s="279"/>
      <c r="LD61" s="255"/>
      <c r="LE61" s="255"/>
      <c r="LF61" s="256"/>
    </row>
    <row customHeight="1" ht="12" hidden="1">
      <c r="C62" s="132"/>
      <c r="D62" s="222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1" t="s">
        <v>176</v>
      </c>
      <c r="E63" s="541" t="s">
        <v>176</v>
      </c>
      <c r="F63" s="536"/>
      <c r="G63" s="536"/>
      <c r="H63" s="536"/>
      <c r="I63" s="536"/>
      <c r="J63" s="536"/>
      <c r="K63" s="536"/>
      <c r="L63" s="261"/>
      <c r="M63" s="261">
        <v>6</v>
      </c>
      <c r="N63" s="790" t="s">
        <v>1598</v>
      </c>
      <c r="O63" s="791"/>
      <c r="P63" s="791"/>
      <c r="Q63" s="791"/>
      <c r="R63" s="791"/>
      <c r="S63" s="791"/>
      <c r="T63" s="791"/>
      <c r="U63" s="791"/>
      <c r="V63" s="791"/>
      <c r="W63" s="791"/>
      <c r="X63" s="791"/>
      <c r="Y63" s="791"/>
      <c r="Z63" s="791"/>
      <c r="AA63" s="791"/>
      <c r="AB63" s="791"/>
      <c r="AC63" s="791"/>
      <c r="AD63" s="791"/>
      <c r="AE63" s="791"/>
      <c r="AF63" s="791"/>
      <c r="AG63" s="791"/>
      <c r="AH63" s="791"/>
      <c r="AI63" s="791"/>
      <c r="AJ63" s="791"/>
      <c r="AK63" s="791"/>
      <c r="AL63" s="791"/>
      <c r="AM63" s="791"/>
      <c r="AN63" s="791"/>
      <c r="AO63" s="791"/>
      <c r="AP63" s="791"/>
      <c r="AQ63" s="791"/>
      <c r="AR63" s="791"/>
      <c r="AS63" s="791"/>
      <c r="AT63" s="791"/>
      <c r="AU63" s="791"/>
      <c r="AV63" s="791"/>
      <c r="AW63" s="791"/>
      <c r="AX63" s="791"/>
      <c r="AY63" s="791"/>
      <c r="AZ63" s="791"/>
      <c r="BA63" s="791"/>
      <c r="BB63" s="791"/>
      <c r="BC63" s="791"/>
      <c r="BD63" s="791"/>
      <c r="BE63" s="791"/>
      <c r="BF63" s="791"/>
      <c r="BG63" s="791"/>
      <c r="BH63" s="791"/>
      <c r="BI63" s="791"/>
      <c r="BJ63" s="791"/>
      <c r="BK63" s="791"/>
      <c r="BL63" s="791"/>
      <c r="BM63" s="791"/>
      <c r="BN63" s="791"/>
      <c r="BO63" s="791"/>
      <c r="BP63" s="285"/>
      <c r="BQ63" s="285"/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4">
        <f>SUM(DC65,DC69)</f>
        <v>0</v>
      </c>
      <c r="DD63" s="264">
        <f>SUM(DD65,DD69)</f>
        <v>0</v>
      </c>
      <c r="DE63" s="264">
        <f>SUM(DE65,DE69)</f>
        <v>0</v>
      </c>
      <c r="DF63" s="264">
        <f>SUM(DF65,DF69)</f>
        <v>0</v>
      </c>
      <c r="DG63" s="266"/>
      <c r="DH63" s="264">
        <f>SUM(DH65,DH69)</f>
        <v>0</v>
      </c>
      <c r="DI63" s="264">
        <f>SUM(DI65,DI69)</f>
        <v>0</v>
      </c>
      <c r="DJ63" s="264">
        <f>SUM(DJ65,DJ69)</f>
        <v>0</v>
      </c>
      <c r="DK63" s="264">
        <f>SUM(DK65,DK69)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4">
        <f>SUM(DU65,DU69)</f>
        <v>0</v>
      </c>
      <c r="DV63" s="264">
        <f>SUM(DV65,DV69)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4">
        <f>SUM(FG65,FG69)</f>
        <v>0</v>
      </c>
      <c r="FH63" s="264">
        <f>SUM(FH65,FH69)</f>
        <v>0</v>
      </c>
      <c r="FI63" s="264">
        <f>SUM(FI65,FI69)</f>
        <v>0</v>
      </c>
      <c r="FJ63" s="264">
        <f>SUM(FJ65,FJ69)</f>
        <v>0</v>
      </c>
      <c r="FK63" s="266"/>
      <c r="FL63" s="264">
        <f>SUM(FL65,FL69)</f>
        <v>0</v>
      </c>
      <c r="FM63" s="264">
        <f>SUM(FM65,FM69)</f>
        <v>0</v>
      </c>
      <c r="FN63" s="264">
        <f>SUM(FN65,FN69)</f>
        <v>0</v>
      </c>
      <c r="FO63" s="264">
        <f>SUM(FO65,FO69)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4">
        <f>SUM(FY65,FY69)</f>
        <v>0</v>
      </c>
      <c r="FZ63" s="264">
        <f>SUM(FZ65,FZ69)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409"/>
      <c r="HB63" s="410"/>
      <c r="HC63" s="410"/>
      <c r="HD63" s="410"/>
      <c r="HE63" s="264">
        <f>SUM(HE65,HE69)</f>
        <v>0</v>
      </c>
      <c r="HF63" s="264">
        <f>SUM(HF65,HF69)</f>
        <v>0</v>
      </c>
      <c r="HG63" s="264">
        <f>SUM(HG65,HG69)</f>
        <v>0</v>
      </c>
      <c r="HH63" s="264">
        <f>SUM(HH65,HH69)</f>
        <v>0</v>
      </c>
      <c r="HI63" s="274">
        <f>SUM(HI65,HI69)</f>
        <v>0</v>
      </c>
      <c r="HJ63" s="274">
        <f>SUM(HJ65,HJ69)</f>
        <v>0</v>
      </c>
      <c r="HK63" s="274">
        <f>SUM(HK65,HK69)</f>
        <v>0</v>
      </c>
      <c r="HL63" s="274">
        <f>SUM(HL65,HL69)</f>
        <v>0</v>
      </c>
      <c r="HM63" s="265"/>
      <c r="HN63" s="265"/>
      <c r="HO63" s="265"/>
      <c r="HP63" s="265"/>
      <c r="HQ63" s="410"/>
      <c r="HR63" s="410"/>
      <c r="HS63" s="410"/>
      <c r="HT63" s="410"/>
      <c r="HU63" s="264">
        <f>SUM(HU65,HU69)</f>
        <v>0</v>
      </c>
      <c r="HV63" s="264">
        <f>SUM(HV65,HV69)</f>
        <v>0</v>
      </c>
      <c r="HW63" s="264">
        <f>SUM(HW65,HW69)</f>
        <v>0</v>
      </c>
      <c r="HX63" s="264">
        <f>SUM(HX65,HX69)</f>
        <v>0</v>
      </c>
      <c r="HY63" s="274">
        <f>SUM(HY65,HY69)</f>
        <v>0</v>
      </c>
      <c r="HZ63" s="274">
        <f>SUM(HZ65,HZ69)</f>
        <v>0</v>
      </c>
      <c r="IA63" s="274">
        <f>SUM(IA65,IA69)</f>
        <v>0</v>
      </c>
      <c r="IB63" s="274">
        <f>SUM(IB65,IB69)</f>
        <v>0</v>
      </c>
      <c r="IC63" s="265"/>
      <c r="ID63" s="265"/>
      <c r="IE63" s="265"/>
      <c r="IF63" s="293"/>
      <c r="JR63" s="280"/>
      <c r="JS63" s="280"/>
      <c r="JT63" s="280"/>
      <c r="JU63" s="280"/>
      <c r="JV63" s="280"/>
      <c r="JW63" s="280"/>
      <c r="JX63" s="280"/>
      <c r="JY63" s="280"/>
      <c r="LC63" s="406"/>
      <c r="LD63" s="407"/>
      <c r="LE63" s="407"/>
      <c r="LF63" s="408"/>
    </row>
    <row customHeight="1" ht="12" hidden="1">
      <c r="C64" s="161"/>
      <c r="D64" s="672"/>
      <c r="E64" s="281"/>
      <c r="F64" s="545"/>
      <c r="G64" s="545"/>
      <c r="H64" s="545"/>
      <c r="I64" s="545"/>
      <c r="J64" s="545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89" t="s">
        <v>1346</v>
      </c>
      <c r="F65" s="536"/>
      <c r="G65" s="536"/>
      <c r="H65" s="536"/>
      <c r="I65" s="536"/>
      <c r="J65" s="536"/>
      <c r="K65" s="536"/>
      <c r="L65" s="261"/>
      <c r="M65" s="261" t="s">
        <v>1347</v>
      </c>
      <c r="N65" s="712" t="s">
        <v>1599</v>
      </c>
      <c r="O65" s="713"/>
      <c r="P65" s="713"/>
      <c r="Q65" s="713"/>
      <c r="R65" s="713"/>
      <c r="S65" s="713"/>
      <c r="T65" s="713"/>
      <c r="U65" s="713"/>
      <c r="V65" s="713"/>
      <c r="W65" s="713"/>
      <c r="X65" s="713"/>
      <c r="Y65" s="713"/>
      <c r="Z65" s="713"/>
      <c r="AA65" s="713"/>
      <c r="AB65" s="713"/>
      <c r="AC65" s="713"/>
      <c r="AD65" s="713"/>
      <c r="AE65" s="713"/>
      <c r="AF65" s="713"/>
      <c r="AG65" s="713"/>
      <c r="AH65" s="713"/>
      <c r="AI65" s="713"/>
      <c r="AJ65" s="713"/>
      <c r="AK65" s="713"/>
      <c r="AL65" s="713"/>
      <c r="AM65" s="713"/>
      <c r="AN65" s="713"/>
      <c r="AO65" s="713"/>
      <c r="AP65" s="713"/>
      <c r="AQ65" s="713"/>
      <c r="AR65" s="713"/>
      <c r="AS65" s="713"/>
      <c r="AT65" s="713"/>
      <c r="AU65" s="713"/>
      <c r="AV65" s="713"/>
      <c r="AW65" s="713"/>
      <c r="AX65" s="713"/>
      <c r="AY65" s="713"/>
      <c r="AZ65" s="713"/>
      <c r="BA65" s="713"/>
      <c r="BB65" s="713"/>
      <c r="BC65" s="713"/>
      <c r="BD65" s="713"/>
      <c r="BE65" s="713"/>
      <c r="BF65" s="713"/>
      <c r="BG65" s="713"/>
      <c r="BH65" s="713"/>
      <c r="BI65" s="713"/>
      <c r="BJ65" s="713"/>
      <c r="BK65" s="713"/>
      <c r="BL65" s="713"/>
      <c r="BM65" s="713"/>
      <c r="BN65" s="713"/>
      <c r="BO65" s="713"/>
      <c r="BP65" s="262" t="str">
        <f>IF(CS65=0,"",DM65/CS65*1000)</f>
        <v/>
      </c>
      <c r="BQ65" s="262" t="str">
        <f>IF(CT65=0,"",DO65/CT65*1000)</f>
        <v/>
      </c>
      <c r="BR65" s="263"/>
      <c r="BS65" s="263"/>
      <c r="BT65" s="263"/>
      <c r="BU65" s="263"/>
      <c r="BV65" s="263"/>
      <c r="BW65" s="263"/>
      <c r="BX65" s="263"/>
      <c r="BY65" s="263"/>
      <c r="BZ65" s="263"/>
      <c r="CA65" s="263"/>
      <c r="CB65" s="263"/>
      <c r="CC65" s="263"/>
      <c r="CD65" s="263"/>
      <c r="CE65" s="263"/>
      <c r="CF65" s="263"/>
      <c r="CG65" s="263"/>
      <c r="CH65" s="263"/>
      <c r="CI65" s="263"/>
      <c r="CJ65" s="263"/>
      <c r="CK65" s="263"/>
      <c r="CL65" s="263"/>
      <c r="CM65" s="263"/>
      <c r="CN65" s="263"/>
      <c r="CO65" s="263"/>
      <c r="CP65" s="263"/>
      <c r="CQ65" s="263"/>
      <c r="CR65" s="263"/>
      <c r="CS65" s="264">
        <f>SUM(HM65,HO65)</f>
        <v>0</v>
      </c>
      <c r="CT65" s="264">
        <f>SUM(HN65,HP65)</f>
        <v>0</v>
      </c>
      <c r="CU65" s="265"/>
      <c r="CV65" s="265"/>
      <c r="CW65" s="264">
        <f>SUM(CW66:CW67)</f>
        <v>0</v>
      </c>
      <c r="CX65" s="264">
        <f>SUM(CX66:CX67)</f>
        <v>0</v>
      </c>
      <c r="CY65" s="264">
        <f>SUM(CY66:CY67)</f>
        <v>0</v>
      </c>
      <c r="CZ65" s="264">
        <f>SUM(CZ66:CZ67)</f>
        <v>0</v>
      </c>
      <c r="DA65" s="265"/>
      <c r="DB65" s="265"/>
      <c r="DC65" s="264">
        <f>SUM(DC66:DC67)</f>
        <v>0</v>
      </c>
      <c r="DD65" s="264">
        <f>SUM(DD66:DD67)</f>
        <v>0</v>
      </c>
      <c r="DE65" s="264">
        <f>SUM(DE66:DE67)</f>
        <v>0</v>
      </c>
      <c r="DF65" s="264">
        <f>SUM(DF66:DF67)</f>
        <v>0</v>
      </c>
      <c r="DG65" s="266"/>
      <c r="DH65" s="264">
        <f>SUM(DH66:DH67)</f>
        <v>0</v>
      </c>
      <c r="DI65" s="264">
        <f>SUM(DI66:DI67)</f>
        <v>0</v>
      </c>
      <c r="DJ65" s="264">
        <f>SUM(DJ66:DJ67)</f>
        <v>0</v>
      </c>
      <c r="DK65" s="264">
        <f>SUM(DK66:DK67)</f>
        <v>0</v>
      </c>
      <c r="DL65" s="266"/>
      <c r="DM65" s="264">
        <f>SUM(DC65,DH65)</f>
        <v>0</v>
      </c>
      <c r="DN65" s="264">
        <f>SUM(DD65,DI65)</f>
        <v>0</v>
      </c>
      <c r="DO65" s="264">
        <f>SUM(DE65,DJ65)</f>
        <v>0</v>
      </c>
      <c r="DP65" s="264">
        <f>SUM(DF65,DK65)</f>
        <v>0</v>
      </c>
      <c r="DQ65" s="266"/>
      <c r="DR65" s="267"/>
      <c r="DS65" s="267"/>
      <c r="DT65" s="267"/>
      <c r="DU65" s="268">
        <f>'СУБС ПИ'!$J$50</f>
        <v>0</v>
      </c>
      <c r="DV65" s="268">
        <f>'СУБС ПИ'!$L$50</f>
        <v>0</v>
      </c>
      <c r="DW65" s="267"/>
      <c r="DX65" s="267"/>
      <c r="DY65" s="267"/>
      <c r="DZ65" s="264">
        <f>IF(DD65=0,0,DF65/DD65*100)</f>
        <v>0</v>
      </c>
      <c r="EA65" s="264">
        <f>IF(DI65=0,0,DK65/DI65*100)</f>
        <v>0</v>
      </c>
      <c r="EB65" s="264">
        <f>IF(DN65=0,0,DP65/DN65*100)</f>
        <v>0</v>
      </c>
      <c r="EC65" s="266"/>
      <c r="ED65" s="266"/>
      <c r="EE65" s="266"/>
      <c r="EF65" s="266"/>
      <c r="EG65" s="266"/>
      <c r="EH65" s="266"/>
      <c r="EI65" s="177"/>
      <c r="EJ65" s="269"/>
      <c r="EM65" s="258"/>
      <c r="EP65" s="270"/>
      <c r="EQ65" s="263"/>
      <c r="ER65" s="263"/>
      <c r="ES65" s="263"/>
      <c r="ET65" s="263"/>
      <c r="EU65" s="263"/>
      <c r="EV65" s="263"/>
      <c r="EW65" s="264">
        <f>SUM(IC65,IE65)</f>
        <v>0</v>
      </c>
      <c r="EX65" s="264">
        <f>SUM(ID65,IF65)</f>
        <v>0</v>
      </c>
      <c r="EY65" s="265"/>
      <c r="EZ65" s="265"/>
      <c r="FA65" s="264">
        <f>SUM(FA66:FA67)</f>
        <v>0</v>
      </c>
      <c r="FB65" s="264">
        <f>SUM(FB66:FB67)</f>
        <v>0</v>
      </c>
      <c r="FC65" s="264">
        <f>SUM(FC66:FC67)</f>
        <v>0</v>
      </c>
      <c r="FD65" s="264">
        <f>SUM(FD66:FD67)</f>
        <v>0</v>
      </c>
      <c r="FE65" s="265"/>
      <c r="FF65" s="265"/>
      <c r="FG65" s="264">
        <f>SUM(FG66:FG67)</f>
        <v>0</v>
      </c>
      <c r="FH65" s="264">
        <f>SUM(FH66:FH67)</f>
        <v>0</v>
      </c>
      <c r="FI65" s="264">
        <f>SUM(FI66:FI67)</f>
        <v>0</v>
      </c>
      <c r="FJ65" s="264">
        <f>SUM(FJ66:FJ67)</f>
        <v>0</v>
      </c>
      <c r="FK65" s="266"/>
      <c r="FL65" s="264">
        <f>SUM(FL66:FL67)</f>
        <v>0</v>
      </c>
      <c r="FM65" s="264">
        <f>SUM(FM66:FM67)</f>
        <v>0</v>
      </c>
      <c r="FN65" s="264">
        <f>SUM(FN66:FN67)</f>
        <v>0</v>
      </c>
      <c r="FO65" s="264">
        <f>SUM(FO66:FO67)</f>
        <v>0</v>
      </c>
      <c r="FP65" s="266"/>
      <c r="FQ65" s="264">
        <f>SUM(FG65,FL65)</f>
        <v>0</v>
      </c>
      <c r="FR65" s="264">
        <f>SUM(FH65,FM65)</f>
        <v>0</v>
      </c>
      <c r="FS65" s="264">
        <f>SUM(FI65,FN65)</f>
        <v>0</v>
      </c>
      <c r="FT65" s="264">
        <f>SUM(FJ65,FO65)</f>
        <v>0</v>
      </c>
      <c r="FU65" s="266"/>
      <c r="FV65" s="267"/>
      <c r="FW65" s="267"/>
      <c r="FX65" s="267"/>
      <c r="FY65" s="268">
        <f>'СУБС ПИ'!$N$50</f>
        <v>0</v>
      </c>
      <c r="FZ65" s="268">
        <f>'СУБС ПИ'!$P$50</f>
        <v>0</v>
      </c>
      <c r="GA65" s="267"/>
      <c r="GB65" s="267"/>
      <c r="GC65" s="267"/>
      <c r="GD65" s="264">
        <f>IF(FH65=0,0,FJ65/FH65*100)</f>
        <v>0</v>
      </c>
      <c r="GE65" s="264">
        <f>IF(FM65=0,0,FO65/FM65*100)</f>
        <v>0</v>
      </c>
      <c r="GF65" s="264">
        <f>IF(FR65=0,0,FT65/FR65*100)</f>
        <v>0</v>
      </c>
      <c r="GG65" s="266"/>
      <c r="GH65" s="266"/>
      <c r="GI65" s="266"/>
      <c r="GJ65" s="266"/>
      <c r="GK65" s="266"/>
      <c r="GL65" s="266"/>
      <c r="GM65" s="265"/>
      <c r="GN65" s="271"/>
      <c r="HA65" s="262" t="str">
        <f>IF(SUM(KD66:KD67)=0,"",SUM(KH66:KH67)/SUM(KD66:KD67))</f>
        <v/>
      </c>
      <c r="HB65" s="262" t="str">
        <f>IF(SUM(KE66:KE67)=0,"",SUM(KI66:KI67)/SUM(KE66:KE67))</f>
        <v/>
      </c>
      <c r="HC65" s="262" t="str">
        <f>IF(SUM(KL66:KL67)=0,"",SUM(KP66:KP67)/SUM(KL66:KL67))</f>
        <v/>
      </c>
      <c r="HD65" s="262" t="str">
        <f>IF(SUM(KM66:KM67)=0,"",SUM(KQ66:KQ67)/SUM(KM66:KM67))</f>
        <v/>
      </c>
      <c r="HE65" s="272"/>
      <c r="HF65" s="272"/>
      <c r="HG65" s="272"/>
      <c r="HH65" s="272"/>
      <c r="HI65" s="273"/>
      <c r="HJ65" s="273"/>
      <c r="HK65" s="273"/>
      <c r="HL65" s="273"/>
      <c r="HM65" s="264">
        <f>SUM(HM66:HM67)</f>
        <v>0</v>
      </c>
      <c r="HN65" s="264">
        <f>SUM(HN66:HN67)</f>
        <v>0</v>
      </c>
      <c r="HO65" s="264">
        <f>SUM(HO66:HO67)</f>
        <v>0</v>
      </c>
      <c r="HP65" s="264">
        <f>SUM(HP66:HP67)</f>
        <v>0</v>
      </c>
      <c r="HQ65" s="262" t="str">
        <f>IF(SUM(KF66:KF67)=0,"",SUM(KJ66:KJ67)/SUM(KF66:KF67))</f>
        <v/>
      </c>
      <c r="HR65" s="262" t="str">
        <f>IF(SUM(KG66:KG67)=0,"",SUM(KK66:KK67)/SUM(KG66:KG67))</f>
        <v/>
      </c>
      <c r="HS65" s="262" t="str">
        <f>IF(SUM(KN66:KN67)=0,"",SUM(KR66:KR67)/SUM(KN66:KN67))</f>
        <v/>
      </c>
      <c r="HT65" s="262" t="str">
        <f>IF(SUM(KO66:KO67)=0,"",SUM(KS66:KS67)/SUM(KO66:KO67))</f>
        <v/>
      </c>
      <c r="HU65" s="264" t="str">
        <f>IF(LEN(HE65)=0,"",HE65)</f>
        <v/>
      </c>
      <c r="HV65" s="264" t="str">
        <f>IF(LEN(HF65)=0,"",HF65)</f>
        <v/>
      </c>
      <c r="HW65" s="264" t="str">
        <f>IF(LEN(HG65)=0,"",HG65)</f>
        <v/>
      </c>
      <c r="HX65" s="264" t="str">
        <f>IF(LEN(HH65)=0,"",HH65)</f>
        <v/>
      </c>
      <c r="HY65" s="274" t="str">
        <f>IF(LEN(HI65)=0,"",HI65)</f>
        <v/>
      </c>
      <c r="HZ65" s="274" t="str">
        <f>IF(LEN(HJ65)=0,"",HJ65)</f>
        <v/>
      </c>
      <c r="IA65" s="274" t="str">
        <f>IF(LEN(HK65)=0,"",HK65)</f>
        <v/>
      </c>
      <c r="IB65" s="274" t="str">
        <f>IF(LEN(HL65)=0,"",HL65)</f>
        <v/>
      </c>
      <c r="IC65" s="264">
        <f>SUM(IC66:IC67)</f>
        <v>0</v>
      </c>
      <c r="ID65" s="264">
        <f>SUM(ID66:ID67)</f>
        <v>0</v>
      </c>
      <c r="IE65" s="264">
        <f>SUM(IE66:IE67)</f>
        <v>0</v>
      </c>
      <c r="IF65" s="275">
        <f>SUM(IF66:IF67)</f>
        <v>0</v>
      </c>
      <c r="JR65" s="276">
        <f>SUM(JR66:JR67)</f>
        <v>0</v>
      </c>
      <c r="JS65" s="276">
        <f>SUM(JS66:JS67)</f>
        <v>0</v>
      </c>
      <c r="JT65" s="276">
        <f>SUM(JT66:JT67)</f>
        <v>0</v>
      </c>
      <c r="JU65" s="276">
        <f>SUM(JU66:JU67)</f>
        <v>0</v>
      </c>
      <c r="JV65" s="276">
        <f>SUM(JV66:JV67)</f>
        <v>0</v>
      </c>
      <c r="JW65" s="276">
        <f>SUM(JW66:JW67)</f>
        <v>0</v>
      </c>
      <c r="JX65" s="276">
        <f>SUM(JX66:JX67)</f>
        <v>0</v>
      </c>
      <c r="JY65" s="276">
        <f>SUM(JY66:JY67)</f>
        <v>0</v>
      </c>
      <c r="LC65" s="406"/>
      <c r="LD65" s="407"/>
      <c r="LE65" s="407"/>
      <c r="LF65" s="408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90"/>
      <c r="F67" s="536"/>
      <c r="G67" s="536"/>
      <c r="H67" s="536"/>
      <c r="I67" s="536"/>
      <c r="J67" s="536"/>
      <c r="K67" s="184"/>
      <c r="L67" s="184"/>
      <c r="M67" s="184"/>
      <c r="N67" s="189" t="s">
        <v>1600</v>
      </c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4"/>
      <c r="AD67" s="184"/>
      <c r="AE67" s="184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EM67" s="258"/>
      <c r="EP67" s="259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FZ67" s="257"/>
      <c r="GA67" s="257"/>
      <c r="GB67" s="257"/>
      <c r="GC67" s="257"/>
      <c r="GD67" s="257"/>
      <c r="GE67" s="257"/>
      <c r="GF67" s="257"/>
      <c r="GG67" s="257"/>
      <c r="GH67" s="257"/>
      <c r="GI67" s="257"/>
      <c r="GJ67" s="257"/>
      <c r="GK67" s="257"/>
      <c r="GL67" s="257"/>
      <c r="GM67" s="257"/>
      <c r="GN67" s="260"/>
      <c r="HA67" s="259"/>
      <c r="HB67" s="257"/>
      <c r="HC67" s="257"/>
      <c r="HD67" s="257"/>
      <c r="HE67" s="257"/>
      <c r="HF67" s="257"/>
      <c r="HG67" s="257"/>
      <c r="HH67" s="257"/>
      <c r="HI67" s="257"/>
      <c r="HJ67" s="257"/>
      <c r="HK67" s="257"/>
      <c r="HL67" s="257"/>
      <c r="HM67" s="257"/>
      <c r="HN67" s="257"/>
      <c r="HO67" s="257"/>
      <c r="HP67" s="257"/>
      <c r="HQ67" s="257"/>
      <c r="HR67" s="257"/>
      <c r="HS67" s="257"/>
      <c r="HT67" s="257"/>
      <c r="HU67" s="257"/>
      <c r="HV67" s="257"/>
      <c r="HW67" s="257"/>
      <c r="HX67" s="257"/>
      <c r="HY67" s="257"/>
      <c r="HZ67" s="257"/>
      <c r="IA67" s="257"/>
      <c r="IB67" s="257"/>
      <c r="IC67" s="257"/>
      <c r="ID67" s="257"/>
      <c r="IE67" s="257"/>
      <c r="IF67" s="260"/>
      <c r="LC67" s="259"/>
      <c r="LD67" s="257"/>
      <c r="LE67" s="257"/>
      <c r="LF67" s="260"/>
    </row>
    <row customHeight="1" ht="12" hidden="1">
      <c r="C68" s="161"/>
      <c r="D68" s="672"/>
      <c r="E68" s="281"/>
      <c r="F68" s="545"/>
      <c r="G68" s="545"/>
      <c r="H68" s="545"/>
      <c r="I68" s="545"/>
      <c r="J68" s="545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672"/>
      <c r="E69" s="689" t="s">
        <v>1350</v>
      </c>
      <c r="F69" s="536"/>
      <c r="G69" s="536"/>
      <c r="H69" s="536"/>
      <c r="I69" s="536"/>
      <c r="J69" s="536"/>
      <c r="K69" s="536"/>
      <c r="L69" s="261"/>
      <c r="M69" s="261" t="s">
        <v>1351</v>
      </c>
      <c r="N69" s="715" t="s">
        <v>1601</v>
      </c>
      <c r="O69" s="716"/>
      <c r="P69" s="716"/>
      <c r="Q69" s="716"/>
      <c r="R69" s="716"/>
      <c r="S69" s="716"/>
      <c r="T69" s="716"/>
      <c r="U69" s="716"/>
      <c r="V69" s="716"/>
      <c r="W69" s="716"/>
      <c r="X69" s="716"/>
      <c r="Y69" s="716"/>
      <c r="Z69" s="716"/>
      <c r="AA69" s="716"/>
      <c r="AB69" s="716"/>
      <c r="AC69" s="716"/>
      <c r="AD69" s="716"/>
      <c r="AE69" s="716"/>
      <c r="AF69" s="716"/>
      <c r="AG69" s="716"/>
      <c r="AH69" s="716"/>
      <c r="AI69" s="716"/>
      <c r="AJ69" s="716"/>
      <c r="AK69" s="716"/>
      <c r="AL69" s="716"/>
      <c r="AM69" s="716"/>
      <c r="AN69" s="716"/>
      <c r="AO69" s="716"/>
      <c r="AP69" s="716"/>
      <c r="AQ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262" t="str">
        <f>IF(CS69=0,"",DM69/CS69*1000)</f>
        <v/>
      </c>
      <c r="BQ69" s="262" t="str">
        <f>IF(CT69=0,"",DO69/CT69*1000)</f>
        <v/>
      </c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4">
        <f>SUM(HM69,HO69)</f>
        <v>0</v>
      </c>
      <c r="CT69" s="264">
        <f>SUM(HN69,HP69)</f>
        <v>0</v>
      </c>
      <c r="CU69" s="265"/>
      <c r="CV69" s="265"/>
      <c r="CW69" s="266"/>
      <c r="CX69" s="266"/>
      <c r="CY69" s="266"/>
      <c r="CZ69" s="266"/>
      <c r="DA69" s="265"/>
      <c r="DB69" s="265"/>
      <c r="DC69" s="264">
        <f>SUM(DC70:DC71)</f>
        <v>0</v>
      </c>
      <c r="DD69" s="264">
        <f>SUM(DD70:DD71)</f>
        <v>0</v>
      </c>
      <c r="DE69" s="264">
        <f>SUM(DE70:DE71)</f>
        <v>0</v>
      </c>
      <c r="DF69" s="264">
        <f>SUM(DF70:DF71)</f>
        <v>0</v>
      </c>
      <c r="DG69" s="266"/>
      <c r="DH69" s="264">
        <f>SUM(DH70:DH71)</f>
        <v>0</v>
      </c>
      <c r="DI69" s="264">
        <f>SUM(DI70:DI71)</f>
        <v>0</v>
      </c>
      <c r="DJ69" s="264">
        <f>SUM(DJ70:DJ71)</f>
        <v>0</v>
      </c>
      <c r="DK69" s="264">
        <f>SUM(DK70:DK71)</f>
        <v>0</v>
      </c>
      <c r="DL69" s="266"/>
      <c r="DM69" s="264">
        <f>SUM(DC69,DH69)</f>
        <v>0</v>
      </c>
      <c r="DN69" s="264">
        <f>SUM(DD69,DI69)</f>
        <v>0</v>
      </c>
      <c r="DO69" s="264">
        <f>SUM(DE69,DJ69)</f>
        <v>0</v>
      </c>
      <c r="DP69" s="264">
        <f>SUM(DF69,DK69)</f>
        <v>0</v>
      </c>
      <c r="DQ69" s="266"/>
      <c r="DR69" s="267"/>
      <c r="DS69" s="267"/>
      <c r="DT69" s="267"/>
      <c r="DU69" s="268">
        <f>'СУБС ПИ'!$J$51</f>
        <v>0</v>
      </c>
      <c r="DV69" s="268">
        <f>'СУБС ПИ'!$L$51</f>
        <v>0</v>
      </c>
      <c r="DW69" s="267"/>
      <c r="DX69" s="267"/>
      <c r="DY69" s="267"/>
      <c r="DZ69" s="264">
        <f>IF(DD69=0,0,DF69/DD69*100)</f>
        <v>0</v>
      </c>
      <c r="EA69" s="264">
        <f>IF(DI69=0,0,DK69/DI69*100)</f>
        <v>0</v>
      </c>
      <c r="EB69" s="264">
        <f>IF(DN69=0,0,DP69/DN69*100)</f>
        <v>0</v>
      </c>
      <c r="EC69" s="266"/>
      <c r="ED69" s="266"/>
      <c r="EE69" s="266"/>
      <c r="EF69" s="266"/>
      <c r="EG69" s="266"/>
      <c r="EH69" s="266"/>
      <c r="EI69" s="177"/>
      <c r="EJ69" s="269"/>
      <c r="EM69" s="258"/>
      <c r="EP69" s="270"/>
      <c r="EQ69" s="263"/>
      <c r="ER69" s="263"/>
      <c r="ES69" s="263"/>
      <c r="ET69" s="263"/>
      <c r="EU69" s="263"/>
      <c r="EV69" s="263"/>
      <c r="EW69" s="264">
        <f>SUM(IC69,IE69)</f>
        <v>0</v>
      </c>
      <c r="EX69" s="264">
        <f>SUM(ID69,IF69)</f>
        <v>0</v>
      </c>
      <c r="EY69" s="265"/>
      <c r="EZ69" s="265"/>
      <c r="FA69" s="266"/>
      <c r="FB69" s="266"/>
      <c r="FC69" s="266"/>
      <c r="FD69" s="266"/>
      <c r="FE69" s="265"/>
      <c r="FF69" s="265"/>
      <c r="FG69" s="264">
        <f>SUM(FG70:FG71)</f>
        <v>0</v>
      </c>
      <c r="FH69" s="264">
        <f>SUM(FH70:FH71)</f>
        <v>0</v>
      </c>
      <c r="FI69" s="264">
        <f>SUM(FI70:FI71)</f>
        <v>0</v>
      </c>
      <c r="FJ69" s="264">
        <f>SUM(FJ70:FJ71)</f>
        <v>0</v>
      </c>
      <c r="FK69" s="266"/>
      <c r="FL69" s="264">
        <f>SUM(FL70:FL71)</f>
        <v>0</v>
      </c>
      <c r="FM69" s="264">
        <f>SUM(FM70:FM71)</f>
        <v>0</v>
      </c>
      <c r="FN69" s="264">
        <f>SUM(FN70:FN71)</f>
        <v>0</v>
      </c>
      <c r="FO69" s="264">
        <f>SUM(FO70:FO71)</f>
        <v>0</v>
      </c>
      <c r="FP69" s="266"/>
      <c r="FQ69" s="264">
        <f>SUM(FG69,FL69)</f>
        <v>0</v>
      </c>
      <c r="FR69" s="264">
        <f>SUM(FH69,FM69)</f>
        <v>0</v>
      </c>
      <c r="FS69" s="264">
        <f>SUM(FI69,FN69)</f>
        <v>0</v>
      </c>
      <c r="FT69" s="264">
        <f>SUM(FJ69,FO69)</f>
        <v>0</v>
      </c>
      <c r="FU69" s="266"/>
      <c r="FV69" s="267"/>
      <c r="FW69" s="267"/>
      <c r="FX69" s="267"/>
      <c r="FY69" s="268">
        <f>'СУБС ПИ'!$N$51</f>
        <v>0</v>
      </c>
      <c r="FZ69" s="268">
        <f>'СУБС ПИ'!$P$51</f>
        <v>0</v>
      </c>
      <c r="GA69" s="267"/>
      <c r="GB69" s="267"/>
      <c r="GC69" s="267"/>
      <c r="GD69" s="264">
        <f>IF(FH69=0,0,FJ69/FH69*100)</f>
        <v>0</v>
      </c>
      <c r="GE69" s="264">
        <f>IF(FM69=0,0,FO69/FM69*100)</f>
        <v>0</v>
      </c>
      <c r="GF69" s="264">
        <f>IF(FR69=0,0,FT69/FR69*100)</f>
        <v>0</v>
      </c>
      <c r="GG69" s="266"/>
      <c r="GH69" s="266"/>
      <c r="GI69" s="266"/>
      <c r="GJ69" s="266"/>
      <c r="GK69" s="266"/>
      <c r="GL69" s="266"/>
      <c r="GM69" s="265"/>
      <c r="GN69" s="271"/>
      <c r="HA69" s="262" t="str">
        <f>IF(SUM(KD70:KD71)=0,"",SUM(KH70:KH71)/SUM(KD70:KD71))</f>
        <v/>
      </c>
      <c r="HB69" s="262" t="str">
        <f>IF(SUM(KE70:KE71)=0,"",SUM(KI70:KI71)/SUM(KE70:KE71))</f>
        <v/>
      </c>
      <c r="HC69" s="262" t="str">
        <f>IF(SUM(KL70:KL71)=0,"",SUM(KP70:KP71)/SUM(KL70:KL71))</f>
        <v/>
      </c>
      <c r="HD69" s="262" t="str">
        <f>IF(SUM(KM70:KM71)=0,"",SUM(KQ70:KQ71)/SUM(KM70:KM71))</f>
        <v/>
      </c>
      <c r="HE69" s="272"/>
      <c r="HF69" s="272"/>
      <c r="HG69" s="272"/>
      <c r="HH69" s="272"/>
      <c r="HI69" s="273"/>
      <c r="HJ69" s="273"/>
      <c r="HK69" s="273"/>
      <c r="HL69" s="273"/>
      <c r="HM69" s="264">
        <f>SUM(HM70:HM71)</f>
        <v>0</v>
      </c>
      <c r="HN69" s="264">
        <f>SUM(HN70:HN71)</f>
        <v>0</v>
      </c>
      <c r="HO69" s="264">
        <f>SUM(HO70:HO71)</f>
        <v>0</v>
      </c>
      <c r="HP69" s="264">
        <f>SUM(HP70:HP71)</f>
        <v>0</v>
      </c>
      <c r="HQ69" s="262" t="str">
        <f>IF(SUM(KF70:KF71)=0,"",SUM(KJ70:KJ71)/SUM(KF70:KF71))</f>
        <v/>
      </c>
      <c r="HR69" s="262" t="str">
        <f>IF(SUM(KG70:KG71)=0,"",SUM(KK70:KK71)/SUM(KG70:KG71))</f>
        <v/>
      </c>
      <c r="HS69" s="262" t="str">
        <f>IF(SUM(KN70:KN71)=0,"",SUM(KR70:KR71)/SUM(KN70:KN71))</f>
        <v/>
      </c>
      <c r="HT69" s="262" t="str">
        <f>IF(SUM(KO70:KO71)=0,"",SUM(KS70:KS71)/SUM(KO70:KO71))</f>
        <v/>
      </c>
      <c r="HU69" s="264" t="str">
        <f>IF(LEN(HE69)=0,"",HE69)</f>
        <v/>
      </c>
      <c r="HV69" s="264" t="str">
        <f>IF(LEN(HF69)=0,"",HF69)</f>
        <v/>
      </c>
      <c r="HW69" s="264" t="str">
        <f>IF(LEN(HG69)=0,"",HG69)</f>
        <v/>
      </c>
      <c r="HX69" s="264" t="str">
        <f>IF(LEN(HH69)=0,"",HH69)</f>
        <v/>
      </c>
      <c r="HY69" s="274" t="str">
        <f>IF(LEN(HI69)=0,"",HI69)</f>
        <v/>
      </c>
      <c r="HZ69" s="274" t="str">
        <f>IF(LEN(HJ69)=0,"",HJ69)</f>
        <v/>
      </c>
      <c r="IA69" s="274" t="str">
        <f>IF(LEN(HK69)=0,"",HK69)</f>
        <v/>
      </c>
      <c r="IB69" s="274" t="str">
        <f>IF(LEN(HL69)=0,"",HL69)</f>
        <v/>
      </c>
      <c r="IC69" s="264">
        <f>SUM(IC70:IC71)</f>
        <v>0</v>
      </c>
      <c r="ID69" s="264">
        <f>SUM(ID70:ID71)</f>
        <v>0</v>
      </c>
      <c r="IE69" s="264">
        <f>SUM(IE70:IE71)</f>
        <v>0</v>
      </c>
      <c r="IF69" s="275">
        <f>SUM(IF70:IF71)</f>
        <v>0</v>
      </c>
      <c r="JR69" s="276">
        <f>SUM(JR70:JR71)</f>
        <v>0</v>
      </c>
      <c r="JS69" s="276">
        <f>SUM(JS70:JS71)</f>
        <v>0</v>
      </c>
      <c r="JT69" s="276">
        <f>SUM(JT70:JT71)</f>
        <v>0</v>
      </c>
      <c r="JU69" s="276">
        <f>SUM(JU70:JU71)</f>
        <v>0</v>
      </c>
      <c r="JV69" s="276">
        <f>SUM(JV70:JV71)</f>
        <v>0</v>
      </c>
      <c r="JW69" s="276">
        <f>SUM(JW70:JW71)</f>
        <v>0</v>
      </c>
      <c r="JX69" s="276">
        <f>SUM(JX70:JX71)</f>
        <v>0</v>
      </c>
      <c r="JY69" s="276">
        <f>SUM(JY70:JY71)</f>
        <v>0</v>
      </c>
      <c r="LC69" s="406"/>
      <c r="LD69" s="407"/>
      <c r="LE69" s="407"/>
      <c r="LF69" s="408"/>
    </row>
    <row customHeight="1" ht="12" hidden="1">
      <c r="C70" s="161"/>
      <c r="D70" s="672"/>
      <c r="E70" s="690"/>
      <c r="F70" s="536"/>
      <c r="G70" s="536"/>
      <c r="H70" s="536"/>
      <c r="I70" s="536"/>
      <c r="J70" s="536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D71" s="704"/>
      <c r="E71" s="690"/>
      <c r="F71" s="536"/>
      <c r="G71" s="536"/>
      <c r="H71" s="536"/>
      <c r="I71" s="536"/>
      <c r="J71" s="536"/>
      <c r="K71" s="184"/>
      <c r="L71" s="184"/>
      <c r="M71" s="184"/>
      <c r="N71" s="189" t="s">
        <v>1602</v>
      </c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4"/>
      <c r="AD71" s="184"/>
      <c r="AE71" s="184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EM71" s="258"/>
      <c r="EP71" s="259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257"/>
      <c r="FL71" s="257"/>
      <c r="FM71" s="257"/>
      <c r="FN71" s="257"/>
      <c r="FO71" s="257"/>
      <c r="FP71" s="257"/>
      <c r="FQ71" s="257"/>
      <c r="FR71" s="257"/>
      <c r="FS71" s="257"/>
      <c r="FT71" s="257"/>
      <c r="FU71" s="257"/>
      <c r="FV71" s="257"/>
      <c r="FW71" s="257"/>
      <c r="FX71" s="257"/>
      <c r="FY71" s="257"/>
      <c r="FZ71" s="257"/>
      <c r="GA71" s="257"/>
      <c r="GB71" s="257"/>
      <c r="GC71" s="257"/>
      <c r="GD71" s="257"/>
      <c r="GE71" s="257"/>
      <c r="GF71" s="257"/>
      <c r="GG71" s="257"/>
      <c r="GH71" s="257"/>
      <c r="GI71" s="257"/>
      <c r="GJ71" s="257"/>
      <c r="GK71" s="257"/>
      <c r="GL71" s="257"/>
      <c r="GM71" s="257"/>
      <c r="GN71" s="260"/>
      <c r="HA71" s="259"/>
      <c r="HB71" s="257"/>
      <c r="HC71" s="257"/>
      <c r="HD71" s="257"/>
      <c r="HE71" s="257"/>
      <c r="HF71" s="257"/>
      <c r="HG71" s="257"/>
      <c r="HH71" s="257"/>
      <c r="HI71" s="257"/>
      <c r="HJ71" s="257"/>
      <c r="HK71" s="257"/>
      <c r="HL71" s="257"/>
      <c r="HM71" s="257"/>
      <c r="HN71" s="257"/>
      <c r="HO71" s="257"/>
      <c r="HP71" s="257"/>
      <c r="HQ71" s="257"/>
      <c r="HR71" s="257"/>
      <c r="HS71" s="257"/>
      <c r="HT71" s="257"/>
      <c r="HU71" s="257"/>
      <c r="HV71" s="257"/>
      <c r="HW71" s="257"/>
      <c r="HX71" s="257"/>
      <c r="HY71" s="257"/>
      <c r="HZ71" s="257"/>
      <c r="IA71" s="257"/>
      <c r="IB71" s="257"/>
      <c r="IC71" s="257"/>
      <c r="ID71" s="257"/>
      <c r="IE71" s="257"/>
      <c r="IF71" s="260"/>
      <c r="LC71" s="259"/>
      <c r="LD71" s="257"/>
      <c r="LE71" s="257"/>
      <c r="LF71" s="260"/>
    </row>
    <row customHeight="1" ht="12" hidden="1">
      <c r="C72" s="161"/>
      <c r="E72" s="158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F73" s="545"/>
      <c r="G73" s="545"/>
      <c r="H73" s="545"/>
      <c r="I73" s="545"/>
      <c r="J73" s="545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255"/>
      <c r="BQ73" s="255"/>
      <c r="BR73" s="255"/>
      <c r="BS73" s="255"/>
      <c r="BT73" s="255"/>
      <c r="BU73" s="255"/>
      <c r="BV73" s="255"/>
      <c r="BW73" s="255"/>
      <c r="BX73" s="193"/>
      <c r="BY73" s="193"/>
      <c r="BZ73" s="277"/>
      <c r="CA73" s="277"/>
      <c r="CB73" s="255"/>
      <c r="CC73" s="255"/>
      <c r="CD73" s="255"/>
      <c r="CE73" s="255"/>
      <c r="CF73" s="255"/>
      <c r="CG73" s="255"/>
      <c r="CH73" s="255"/>
      <c r="CI73" s="255"/>
      <c r="CJ73" s="255"/>
      <c r="CK73" s="255"/>
      <c r="CL73" s="255"/>
      <c r="CM73" s="255"/>
      <c r="CN73" s="255"/>
      <c r="CO73" s="255"/>
      <c r="CP73" s="255"/>
      <c r="CQ73" s="255"/>
      <c r="CR73" s="255"/>
      <c r="CS73" s="255"/>
      <c r="CT73" s="255"/>
      <c r="CU73" s="255"/>
      <c r="CV73" s="255"/>
      <c r="CW73" s="255"/>
      <c r="CX73" s="255"/>
      <c r="CY73" s="255"/>
      <c r="CZ73" s="255"/>
      <c r="DA73" s="255"/>
      <c r="DB73" s="255"/>
      <c r="DC73" s="255"/>
      <c r="DD73" s="255"/>
      <c r="DE73" s="255"/>
      <c r="DF73" s="255"/>
      <c r="DG73" s="255"/>
      <c r="DH73" s="255"/>
      <c r="DI73" s="255"/>
      <c r="DJ73" s="255"/>
      <c r="DK73" s="255"/>
      <c r="DL73" s="255"/>
      <c r="DM73" s="255"/>
      <c r="DN73" s="255"/>
      <c r="DO73" s="255"/>
      <c r="DP73" s="255"/>
      <c r="DQ73" s="255"/>
      <c r="DR73" s="255"/>
      <c r="DS73" s="255"/>
      <c r="DT73" s="255"/>
      <c r="DU73" s="255"/>
      <c r="DV73" s="255"/>
      <c r="DW73" s="255"/>
      <c r="DX73" s="255"/>
      <c r="DY73" s="255"/>
      <c r="DZ73" s="255"/>
      <c r="EA73" s="255"/>
      <c r="EB73" s="255"/>
      <c r="EC73" s="255"/>
      <c r="ED73" s="255"/>
      <c r="EE73" s="255"/>
      <c r="EF73" s="255"/>
      <c r="EG73" s="255"/>
      <c r="EH73" s="255"/>
      <c r="EI73" s="194"/>
      <c r="EJ73" s="278"/>
      <c r="EM73" s="258"/>
      <c r="EP73" s="279"/>
      <c r="EQ73" s="255"/>
      <c r="ER73" s="255"/>
      <c r="ES73" s="255"/>
      <c r="ET73" s="255"/>
      <c r="EU73" s="255"/>
      <c r="EV73" s="255"/>
      <c r="EW73" s="255"/>
      <c r="EX73" s="255"/>
      <c r="EY73" s="255"/>
      <c r="EZ73" s="255"/>
      <c r="FA73" s="255"/>
      <c r="FB73" s="255"/>
      <c r="FC73" s="255"/>
      <c r="FD73" s="255"/>
      <c r="FE73" s="255"/>
      <c r="FF73" s="255"/>
      <c r="FG73" s="255"/>
      <c r="FH73" s="255"/>
      <c r="FI73" s="255"/>
      <c r="FJ73" s="255"/>
      <c r="FK73" s="255"/>
      <c r="FL73" s="255"/>
      <c r="FM73" s="255"/>
      <c r="FN73" s="255"/>
      <c r="FO73" s="255"/>
      <c r="FP73" s="255"/>
      <c r="FQ73" s="255"/>
      <c r="FR73" s="255"/>
      <c r="FS73" s="255"/>
      <c r="FT73" s="255"/>
      <c r="FU73" s="255"/>
      <c r="FV73" s="255"/>
      <c r="FW73" s="255"/>
      <c r="FX73" s="255"/>
      <c r="FY73" s="255"/>
      <c r="FZ73" s="255"/>
      <c r="GA73" s="255"/>
      <c r="GB73" s="255"/>
      <c r="GC73" s="255"/>
      <c r="GD73" s="255"/>
      <c r="GE73" s="255"/>
      <c r="GF73" s="255"/>
      <c r="GG73" s="255"/>
      <c r="GH73" s="255"/>
      <c r="GI73" s="255"/>
      <c r="GJ73" s="255"/>
      <c r="GK73" s="255"/>
      <c r="GL73" s="255"/>
      <c r="GM73" s="255"/>
      <c r="GN73" s="256"/>
      <c r="HA73" s="279"/>
      <c r="HB73" s="255"/>
      <c r="HC73" s="255"/>
      <c r="HD73" s="255"/>
      <c r="HE73" s="255"/>
      <c r="HF73" s="255"/>
      <c r="HG73" s="255"/>
      <c r="HH73" s="255"/>
      <c r="HI73" s="255"/>
      <c r="HJ73" s="255"/>
      <c r="HK73" s="255"/>
      <c r="HL73" s="255"/>
      <c r="HM73" s="255"/>
      <c r="HN73" s="255"/>
      <c r="HO73" s="255"/>
      <c r="HP73" s="255"/>
      <c r="HQ73" s="255"/>
      <c r="HR73" s="255"/>
      <c r="HS73" s="255"/>
      <c r="HT73" s="255"/>
      <c r="HU73" s="255"/>
      <c r="HV73" s="255"/>
      <c r="HW73" s="255"/>
      <c r="HX73" s="255"/>
      <c r="HY73" s="255"/>
      <c r="HZ73" s="255"/>
      <c r="IA73" s="255"/>
      <c r="IB73" s="255"/>
      <c r="IC73" s="255"/>
      <c r="ID73" s="255"/>
      <c r="IE73" s="255"/>
      <c r="IF73" s="256"/>
      <c r="LC73" s="279"/>
      <c r="LD73" s="255"/>
      <c r="LE73" s="255"/>
      <c r="LF73" s="256"/>
    </row>
    <row customHeight="1" ht="12" hidden="1">
      <c r="C74" s="132"/>
      <c r="D74" s="222"/>
      <c r="F74" s="545"/>
      <c r="G74" s="545"/>
      <c r="H74" s="545"/>
      <c r="I74" s="545"/>
      <c r="J74" s="545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671" t="s">
        <v>183</v>
      </c>
      <c r="E75" s="689" t="s">
        <v>183</v>
      </c>
      <c r="F75" s="536"/>
      <c r="G75" s="536"/>
      <c r="H75" s="536"/>
      <c r="I75" s="536"/>
      <c r="J75" s="536"/>
      <c r="K75" s="536"/>
      <c r="L75" s="261"/>
      <c r="M75" s="261">
        <v>7</v>
      </c>
      <c r="N75" s="706" t="s">
        <v>1603</v>
      </c>
      <c r="O75" s="707"/>
      <c r="P75" s="707"/>
      <c r="Q75" s="707"/>
      <c r="R75" s="707"/>
      <c r="S75" s="707"/>
      <c r="T75" s="707"/>
      <c r="U75" s="707"/>
      <c r="V75" s="707"/>
      <c r="W75" s="707"/>
      <c r="X75" s="707"/>
      <c r="Y75" s="707"/>
      <c r="Z75" s="707"/>
      <c r="AA75" s="707"/>
      <c r="AB75" s="707"/>
      <c r="AC75" s="707"/>
      <c r="AD75" s="707"/>
      <c r="AE75" s="707"/>
      <c r="AF75" s="707"/>
      <c r="AG75" s="707"/>
      <c r="AH75" s="707"/>
      <c r="AI75" s="707"/>
      <c r="AJ75" s="707"/>
      <c r="AK75" s="707"/>
      <c r="AL75" s="707"/>
      <c r="AM75" s="707"/>
      <c r="AN75" s="707"/>
      <c r="AO75" s="707"/>
      <c r="AP75" s="707"/>
      <c r="AQ75" s="707"/>
      <c r="AR75" s="707"/>
      <c r="AS75" s="707"/>
      <c r="AT75" s="707"/>
      <c r="AU75" s="707"/>
      <c r="AV75" s="707"/>
      <c r="AW75" s="707"/>
      <c r="AX75" s="707"/>
      <c r="AY75" s="707"/>
      <c r="AZ75" s="707"/>
      <c r="BA75" s="707"/>
      <c r="BB75" s="707"/>
      <c r="BC75" s="707"/>
      <c r="BD75" s="707"/>
      <c r="BE75" s="707"/>
      <c r="BF75" s="707"/>
      <c r="BG75" s="707"/>
      <c r="BH75" s="707"/>
      <c r="BI75" s="707"/>
      <c r="BJ75" s="707"/>
      <c r="BK75" s="707"/>
      <c r="BL75" s="707"/>
      <c r="BM75" s="707"/>
      <c r="BN75" s="707"/>
      <c r="BO75" s="707"/>
      <c r="BP75" s="262">
        <f>IF(CS75=0,"",DM75/CS75*1000)</f>
        <v>2972.45524379017</v>
      </c>
      <c r="BQ75" s="262">
        <f>IF(CT75=0,"",DO75/CT75*1000)</f>
        <v>3210.67191082169</v>
      </c>
      <c r="BR75" s="263"/>
      <c r="BS75" s="263"/>
      <c r="BT75" s="263"/>
      <c r="BU75" s="263"/>
      <c r="BV75" s="263"/>
      <c r="BW75" s="263"/>
      <c r="BX75" s="263"/>
      <c r="BY75" s="263"/>
      <c r="BZ75" s="263"/>
      <c r="CA75" s="263"/>
      <c r="CB75" s="263"/>
      <c r="CC75" s="263"/>
      <c r="CD75" s="263"/>
      <c r="CE75" s="263"/>
      <c r="CF75" s="263"/>
      <c r="CG75" s="263"/>
      <c r="CH75" s="263"/>
      <c r="CI75" s="263"/>
      <c r="CJ75" s="263"/>
      <c r="CK75" s="263"/>
      <c r="CL75" s="263"/>
      <c r="CM75" s="263"/>
      <c r="CN75" s="263"/>
      <c r="CO75" s="263"/>
      <c r="CP75" s="263"/>
      <c r="CQ75" s="263"/>
      <c r="CR75" s="263"/>
      <c r="CS75" s="264">
        <f>SUM(HM75,HO75)</f>
        <v>52.739944</v>
      </c>
      <c r="CT75" s="264">
        <f>SUM(HN75,HP75)</f>
        <v>53.488884</v>
      </c>
      <c r="CU75" s="265"/>
      <c r="CV75" s="265"/>
      <c r="CW75" s="266"/>
      <c r="CX75" s="266"/>
      <c r="CY75" s="266"/>
      <c r="CZ75" s="266"/>
      <c r="DA75" s="265"/>
      <c r="DB75" s="265"/>
      <c r="DC75" s="264">
        <f>SUM(DC76:DC80)</f>
        <v>156.7671231</v>
      </c>
      <c r="DD75" s="264">
        <f>SUM(DD76:DD80)</f>
        <v>156.7671231</v>
      </c>
      <c r="DE75" s="264">
        <f>SUM(DE76:DE80)</f>
        <v>171.7352574</v>
      </c>
      <c r="DF75" s="264">
        <f>SUM(DF76:DF80)</f>
        <v>159.3787874</v>
      </c>
      <c r="DG75" s="266"/>
      <c r="DH75" s="264">
        <f>SUM(DH76:DH80)</f>
        <v>0</v>
      </c>
      <c r="DI75" s="264">
        <f>SUM(DI76:DI80)</f>
        <v>0</v>
      </c>
      <c r="DJ75" s="264">
        <f>SUM(DJ76:DJ80)</f>
        <v>0</v>
      </c>
      <c r="DK75" s="264">
        <f>SUM(DK76:DK80)</f>
        <v>0</v>
      </c>
      <c r="DL75" s="266"/>
      <c r="DM75" s="264">
        <f>SUM(DC75,DH75)</f>
        <v>156.7671231</v>
      </c>
      <c r="DN75" s="264">
        <f>SUM(DD75,DI75)</f>
        <v>156.7671231</v>
      </c>
      <c r="DO75" s="264">
        <f>SUM(DE75,DJ75)</f>
        <v>171.7352574</v>
      </c>
      <c r="DP75" s="264">
        <f>SUM(DF75,DK75)</f>
        <v>159.3787874</v>
      </c>
      <c r="DQ75" s="266"/>
      <c r="DR75" s="267"/>
      <c r="DS75" s="267"/>
      <c r="DT75" s="267"/>
      <c r="DU75" s="268">
        <f>'СУБС ПИ'!$J$52</f>
        <v>0</v>
      </c>
      <c r="DV75" s="268">
        <f>'СУБС ПИ'!$L$52</f>
        <v>0</v>
      </c>
      <c r="DW75" s="267"/>
      <c r="DX75" s="267"/>
      <c r="DY75" s="267"/>
      <c r="DZ75" s="264">
        <f>IF(DD75=0,0,DF75/DD75*100)</f>
        <v>101.665951539044</v>
      </c>
      <c r="EA75" s="264">
        <f>IF(DI75=0,0,DK75/DI75*100)</f>
        <v>0</v>
      </c>
      <c r="EB75" s="264">
        <f>IF(DN75=0,0,DP75/DN75*100)</f>
        <v>101.665951539044</v>
      </c>
      <c r="EC75" s="266"/>
      <c r="ED75" s="266"/>
      <c r="EE75" s="266"/>
      <c r="EF75" s="266"/>
      <c r="EG75" s="266"/>
      <c r="EH75" s="266"/>
      <c r="EI75" s="177"/>
      <c r="EJ75" s="269"/>
      <c r="EM75" s="258"/>
      <c r="EP75" s="270"/>
      <c r="EQ75" s="263"/>
      <c r="ER75" s="263"/>
      <c r="ES75" s="263"/>
      <c r="ET75" s="263"/>
      <c r="EU75" s="263"/>
      <c r="EV75" s="263"/>
      <c r="EW75" s="264">
        <f>SUM(IC75,IE75)</f>
        <v>527.39944</v>
      </c>
      <c r="EX75" s="264">
        <f>SUM(ID75,IF75)</f>
        <v>534.88884</v>
      </c>
      <c r="EY75" s="265"/>
      <c r="EZ75" s="265"/>
      <c r="FA75" s="266"/>
      <c r="FB75" s="266"/>
      <c r="FC75" s="266"/>
      <c r="FD75" s="266"/>
      <c r="FE75" s="265"/>
      <c r="FF75" s="265"/>
      <c r="FG75" s="264">
        <f>SUM(FG76:FG80)</f>
        <v>1567.671231</v>
      </c>
      <c r="FH75" s="264">
        <f>SUM(FH76:FH80)</f>
        <v>1567.671231</v>
      </c>
      <c r="FI75" s="264">
        <f>SUM(FI76:FI80)</f>
        <v>1717.352574</v>
      </c>
      <c r="FJ75" s="264">
        <f>SUM(FJ76:FJ80)</f>
        <v>1593.787874</v>
      </c>
      <c r="FK75" s="266"/>
      <c r="FL75" s="264">
        <f>SUM(FL76:FL80)</f>
        <v>0</v>
      </c>
      <c r="FM75" s="264">
        <f>SUM(FM76:FM80)</f>
        <v>0</v>
      </c>
      <c r="FN75" s="264">
        <f>SUM(FN76:FN80)</f>
        <v>0</v>
      </c>
      <c r="FO75" s="264">
        <f>SUM(FO76:FO80)</f>
        <v>0</v>
      </c>
      <c r="FP75" s="266"/>
      <c r="FQ75" s="264">
        <f>SUM(FG75,FL75)</f>
        <v>1567.671231</v>
      </c>
      <c r="FR75" s="264">
        <f>SUM(FH75,FM75)</f>
        <v>1567.671231</v>
      </c>
      <c r="FS75" s="264">
        <f>SUM(FI75,FN75)</f>
        <v>1717.352574</v>
      </c>
      <c r="FT75" s="264">
        <f>SUM(FJ75,FO75)</f>
        <v>1593.787874</v>
      </c>
      <c r="FU75" s="266"/>
      <c r="FV75" s="267"/>
      <c r="FW75" s="267"/>
      <c r="FX75" s="267"/>
      <c r="FY75" s="268">
        <f>'СУБС ПИ'!$N$52</f>
        <v>0</v>
      </c>
      <c r="FZ75" s="268">
        <f>'СУБС ПИ'!$P$52</f>
        <v>0</v>
      </c>
      <c r="GA75" s="267"/>
      <c r="GB75" s="267"/>
      <c r="GC75" s="267"/>
      <c r="GD75" s="264">
        <f>IF(FH75=0,0,FJ75/FH75*100)</f>
        <v>101.665951539044</v>
      </c>
      <c r="GE75" s="264">
        <f>IF(FM75=0,0,FO75/FM75*100)</f>
        <v>0</v>
      </c>
      <c r="GF75" s="264">
        <f>IF(FR75=0,0,FT75/FR75*100)</f>
        <v>101.665951539044</v>
      </c>
      <c r="GG75" s="266"/>
      <c r="GH75" s="266"/>
      <c r="GI75" s="266"/>
      <c r="GJ75" s="266"/>
      <c r="GK75" s="266"/>
      <c r="GL75" s="266"/>
      <c r="GM75" s="265"/>
      <c r="GN75" s="271"/>
      <c r="HA75" s="409"/>
      <c r="HB75" s="410"/>
      <c r="HC75" s="410"/>
      <c r="HD75" s="410"/>
      <c r="HE75" s="272"/>
      <c r="HF75" s="272"/>
      <c r="HG75" s="272"/>
      <c r="HH75" s="272"/>
      <c r="HI75" s="273">
        <v>252</v>
      </c>
      <c r="HJ75" s="273">
        <v>366</v>
      </c>
      <c r="HK75" s="273"/>
      <c r="HL75" s="273"/>
      <c r="HM75" s="264">
        <f>SUM(HM76:HM80)</f>
        <v>52.739944</v>
      </c>
      <c r="HN75" s="264">
        <f>SUM(HN76:HN80)</f>
        <v>53.488884</v>
      </c>
      <c r="HO75" s="264">
        <f>SUM(HO76:HO80)</f>
        <v>0</v>
      </c>
      <c r="HP75" s="264">
        <f>SUM(HP76:HP80)</f>
        <v>0</v>
      </c>
      <c r="HQ75" s="410"/>
      <c r="HR75" s="410"/>
      <c r="HS75" s="410"/>
      <c r="HT75" s="410"/>
      <c r="HU75" s="264" t="str">
        <f>IF(LEN(HE75)=0,"",HE75)</f>
        <v/>
      </c>
      <c r="HV75" s="264" t="str">
        <f>IF(LEN(HF75)=0,"",HF75)</f>
        <v/>
      </c>
      <c r="HW75" s="264" t="str">
        <f>IF(LEN(HG75)=0,"",HG75)</f>
        <v/>
      </c>
      <c r="HX75" s="264" t="str">
        <f>IF(LEN(HH75)=0,"",HH75)</f>
        <v/>
      </c>
      <c r="HY75" s="274">
        <f>IF(LEN(HI75)=0,"",HI75)</f>
        <v>252</v>
      </c>
      <c r="HZ75" s="274">
        <f>IF(LEN(HJ75)=0,"",HJ75)</f>
        <v>366</v>
      </c>
      <c r="IA75" s="274" t="str">
        <f>IF(LEN(HK75)=0,"",HK75)</f>
        <v/>
      </c>
      <c r="IB75" s="274" t="str">
        <f>IF(LEN(HL75)=0,"",HL75)</f>
        <v/>
      </c>
      <c r="IC75" s="264">
        <f>SUM(IC76:IC80)</f>
        <v>527.39944</v>
      </c>
      <c r="ID75" s="264">
        <f>SUM(ID76:ID80)</f>
        <v>534.88884</v>
      </c>
      <c r="IE75" s="264">
        <f>SUM(IE76:IE80)</f>
        <v>0</v>
      </c>
      <c r="IF75" s="275">
        <f>SUM(IF76:IF80)</f>
        <v>0</v>
      </c>
      <c r="JR75" s="280"/>
      <c r="JS75" s="280"/>
      <c r="JT75" s="280"/>
      <c r="JU75" s="280"/>
      <c r="JV75" s="280"/>
      <c r="JW75" s="280"/>
      <c r="JX75" s="280"/>
      <c r="JY75" s="280"/>
      <c r="LC75" s="406"/>
      <c r="LD75" s="407"/>
      <c r="LE75" s="407"/>
      <c r="LF75" s="408"/>
    </row>
    <row customHeight="1" ht="12" hidden="1">
      <c r="C76" s="161"/>
      <c r="D76" s="672"/>
      <c r="E76" s="690"/>
      <c r="F76" s="536"/>
      <c r="G76" s="536"/>
      <c r="H76" s="536"/>
      <c r="I76" s="536"/>
      <c r="J76" s="536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24">
      <c r="A77" s="614" t="s">
        <v>1151</v>
      </c>
      <c r="B77" s="614" t="s">
        <v>1355</v>
      </c>
      <c r="C77" s="503" t="s">
        <v>1281</v>
      </c>
      <c r="D77" s="418"/>
      <c r="E77" s="418"/>
      <c r="F77" s="244"/>
      <c r="G77" s="793">
        <f>ROW('НМ 3'!$A$16)</f>
        <v>16</v>
      </c>
      <c r="H77" s="793">
        <f>ROW('ТФ 3'!$A$60)</f>
        <v>60</v>
      </c>
      <c r="I77" s="244"/>
      <c r="J77" s="244"/>
      <c r="K77" s="794" t="s">
        <v>34</v>
      </c>
      <c r="L77" s="794"/>
      <c r="M77" s="594" t="str">
        <f>IF('НМ 3'!$M$16="","",'НМ 3'!$M$16)</f>
        <v>3</v>
      </c>
      <c r="N77" s="512" t="str">
        <f>IF('НМ 3'!$N$16="","",'НМ 3'!$N$16)</f>
        <v>Поставки твёрдого топлива при наличии печного отопления</v>
      </c>
      <c r="O77" s="358"/>
      <c r="P77" s="358"/>
      <c r="Q77" s="378"/>
      <c r="R77" s="358"/>
      <c r="S77" s="358"/>
      <c r="T77" s="795" t="str">
        <f>IF('НМ 3'!$T$16="","",'НМ 3'!$T$16)</f>
        <v>ЧД</v>
      </c>
      <c r="U77" s="795" t="str">
        <f>IF('НМ 3'!$U$16="","",'НМ 3'!$U$16)</f>
        <v>ЖП</v>
      </c>
      <c r="V77" s="358"/>
      <c r="W77" s="358"/>
      <c r="X77" s="796"/>
      <c r="Y77" s="358"/>
      <c r="Z77" s="358"/>
      <c r="AA77" s="358"/>
      <c r="AB77" s="358"/>
      <c r="AC77" s="799" t="s">
        <v>1333</v>
      </c>
      <c r="AD77" s="799" t="str">
        <f>BL77&amp;"::"&amp;AE77</f>
        <v>да::ACTI</v>
      </c>
      <c r="AE77" s="799" t="s">
        <v>1293</v>
      </c>
      <c r="AF77" s="358"/>
      <c r="AG77" s="358"/>
      <c r="AH77" s="358"/>
      <c r="AI77" s="358"/>
      <c r="AJ77" s="358"/>
      <c r="AK77" s="358"/>
      <c r="AL77" s="358"/>
      <c r="AM77" s="358"/>
      <c r="AN77" s="357" t="str">
        <f>IF('ТФ 3'!$N$60="","",'ТФ 3'!$N$60)</f>
        <v>7.1</v>
      </c>
      <c r="AO77" s="797" t="str">
        <f>IF('ТФ 3'!$O$60="","",'ТФ 3'!$O$60)</f>
        <v>МП ЗР "Севержилкомсервис"</v>
      </c>
      <c r="AP77" s="359"/>
      <c r="AQ77" s="797" t="str">
        <f>IF('ТФ 3'!$Q$60="","",'ТФ 3'!$Q$60)</f>
        <v>8300010685</v>
      </c>
      <c r="AR77" s="797" t="str">
        <f>IF('ТФ 3'!$R$60="","",'ТФ 3'!$R$60)</f>
        <v>298301001</v>
      </c>
      <c r="AS77" s="797" t="str">
        <f>IF('ТФ 3'!$S$60="","",'ТФ 3'!$S$60)</f>
        <v>ОСН, 22</v>
      </c>
      <c r="AT77" s="797" t="str">
        <f>IF('ТФ 3'!$T$60="","",'ТФ 3'!$T$60)</f>
        <v/>
      </c>
      <c r="AU77" s="797" t="str">
        <f>IF('ТФ 3'!$U$60="","",'ТФ 3'!$U$60)</f>
        <v/>
      </c>
      <c r="AV77" s="797" t="str">
        <f>IF('ТФ 3'!$V$60="","",'ТФ 3'!$V$60)</f>
        <v/>
      </c>
      <c r="AW77" s="797" t="str">
        <f>IF('ТФ 3'!$W$60="","",'ТФ 3'!$W$60)</f>
        <v>уголь</v>
      </c>
      <c r="AX77" s="797"/>
      <c r="AY77" s="358"/>
      <c r="AZ77" s="792"/>
      <c r="BA77" s="792"/>
      <c r="BB77" s="792"/>
      <c r="BC77" s="797"/>
      <c r="BD77" s="797"/>
      <c r="BE77" s="797"/>
      <c r="BF77" s="792"/>
      <c r="BG77" s="358"/>
      <c r="BH77" s="799"/>
      <c r="BI77" s="358"/>
      <c r="BJ77" s="358"/>
      <c r="BK77" s="358"/>
      <c r="BL77" s="801" t="s">
        <v>34</v>
      </c>
      <c r="BM77" s="802"/>
      <c r="BN77" s="358"/>
      <c r="BO77" s="358"/>
      <c r="BP77" s="332">
        <f>IF('ТФ 3'!$BQ$60="","",'ТФ 3'!$BQ$60)</f>
        <v>3627.99</v>
      </c>
      <c r="BQ77" s="332">
        <f>IF('ТФ 3'!$BS$60="","",'ТФ 3'!$BS$60)</f>
        <v>3688.46</v>
      </c>
      <c r="BR77" s="332">
        <f>IF('ТФ 3'!$BP$60="","",'ТФ 3'!$BP$60)</f>
        <v>41638.67</v>
      </c>
      <c r="BS77" s="332">
        <f>IF('ТФ 3'!$BR$60="","",'ТФ 3'!$BR$60)</f>
        <v>42332.65</v>
      </c>
      <c r="BT77" s="358"/>
      <c r="BU77" s="379" t="str">
        <f>IF('ТФ 3'!$AS$60="","",'ТФ 3'!$AS$60)</f>
        <v>т</v>
      </c>
      <c r="BV77" s="379" t="str">
        <f>IF('ТФ 3'!$Y$60="","",'ТФ 3'!$Y$60)</f>
        <v>т</v>
      </c>
      <c r="BW77" s="358"/>
      <c r="BX77" s="358"/>
      <c r="BY77" s="358"/>
      <c r="BZ77" s="358"/>
      <c r="CA77" s="358"/>
      <c r="CB77" s="358"/>
      <c r="CC77" s="358"/>
      <c r="CD77" s="358"/>
      <c r="CE77" s="358"/>
      <c r="CF77" s="358"/>
      <c r="CG77" s="358"/>
      <c r="CH77" s="358"/>
      <c r="CI77" s="358"/>
      <c r="CJ77" s="358"/>
      <c r="CK77" s="358"/>
      <c r="CL77" s="358"/>
      <c r="CM77" s="358"/>
      <c r="CN77" s="358"/>
      <c r="CO77" s="358"/>
      <c r="CP77" s="358"/>
      <c r="CQ77" s="358"/>
      <c r="CR77" s="358"/>
      <c r="CS77" s="364">
        <v>28.44</v>
      </c>
      <c r="CT77" s="364">
        <v>35.34</v>
      </c>
      <c r="CU77" s="358"/>
      <c r="CV77" s="358"/>
      <c r="CW77" s="365">
        <f>IF($AD77="да::ACTI",IF($U77="ЖП",CS77,0),0)</f>
        <v>28.44</v>
      </c>
      <c r="CX77" s="365">
        <f>IF($AD77="да::ACTI",IF($U77="ЖП",CT77,0),0)</f>
        <v>35.34</v>
      </c>
      <c r="CY77" s="365">
        <f>IF($AD77="да::ACTI",IF($U77="ЖП",0,CS77),0)</f>
        <v>0</v>
      </c>
      <c r="CZ77" s="365">
        <f>IF($AD77="да::ACTI",IF($U77="ЖП",0,CT77),0)</f>
        <v>0</v>
      </c>
      <c r="DA77" s="358"/>
      <c r="DB77" s="358"/>
      <c r="DC77" s="276">
        <f>CW77*IF(LEN($BP77)=0,0,$BP77)/1000</f>
        <v>103.1800356</v>
      </c>
      <c r="DD77" s="276">
        <f>IF(LEN($BQ77)=0,0,DC77)</f>
        <v>103.1800356</v>
      </c>
      <c r="DE77" s="276">
        <f>CX77*IF(LEN($BQ77)=0,0,$BQ77)/1000</f>
        <v>130.3501764</v>
      </c>
      <c r="DF77" s="276">
        <f>CW77*IF(LEN($BQ77)=0,0,$BQ77)/1000</f>
        <v>104.8998024</v>
      </c>
      <c r="DG77" s="280"/>
      <c r="DH77" s="276">
        <f>CY77*IF(LEN($BP77)=0,0,$BP77)/1000</f>
        <v>0</v>
      </c>
      <c r="DI77" s="276">
        <f>IF(LEN($BQ77)=0,0,DH77)</f>
        <v>0</v>
      </c>
      <c r="DJ77" s="276">
        <f>CZ77*IF(LEN($BQ77)=0,0,$BQ77)/1000</f>
        <v>0</v>
      </c>
      <c r="DK77" s="276">
        <f>CY77*IF(LEN($BQ77)=0,0,$BQ77)/1000</f>
        <v>0</v>
      </c>
      <c r="DL77" s="280"/>
      <c r="DM77" s="276">
        <f>SUM(DC77,DH77)</f>
        <v>103.1800356</v>
      </c>
      <c r="DN77" s="276">
        <f>SUM(DD77,DI77)</f>
        <v>103.1800356</v>
      </c>
      <c r="DO77" s="276">
        <f>SUM(DE77,DJ77)</f>
        <v>130.3501764</v>
      </c>
      <c r="DP77" s="276">
        <f>SUM(DF77,DK77)</f>
        <v>104.8998024</v>
      </c>
      <c r="DQ77" s="280"/>
      <c r="DR77" s="366"/>
      <c r="DS77" s="366"/>
      <c r="DT77" s="366"/>
      <c r="DU77" s="366"/>
      <c r="DV77" s="366"/>
      <c r="DW77" s="366"/>
      <c r="DX77" s="366"/>
      <c r="DY77" s="366"/>
      <c r="DZ77" s="366"/>
      <c r="EA77" s="366"/>
      <c r="EB77" s="366"/>
      <c r="EC77" s="366"/>
      <c r="ED77" s="366"/>
      <c r="EE77" s="366"/>
      <c r="EF77" s="366"/>
      <c r="EG77" s="366"/>
      <c r="EH77" s="366"/>
      <c r="EI77" s="366"/>
      <c r="EJ77" s="366"/>
      <c r="EK77" s="358"/>
      <c r="EL77" s="358"/>
      <c r="EM77" s="244"/>
      <c r="EN77" s="358"/>
      <c r="EO77" s="358"/>
      <c r="EP77" s="358"/>
      <c r="EQ77" s="358"/>
      <c r="ER77" s="358"/>
      <c r="ES77" s="358"/>
      <c r="ET77" s="358"/>
      <c r="EU77" s="358"/>
      <c r="EV77" s="358"/>
      <c r="EW77" s="364">
        <v>284.4</v>
      </c>
      <c r="EX77" s="364">
        <v>353.4</v>
      </c>
      <c r="EY77" s="358"/>
      <c r="EZ77" s="358"/>
      <c r="FA77" s="365">
        <f>IF($AE77="ACTI",IF($U77="ЖП",EW77,0),0)</f>
        <v>284.4</v>
      </c>
      <c r="FB77" s="365">
        <f>IF($AE77="ACTI",IF($U77="ЖП",EX77,0),0)</f>
        <v>353.4</v>
      </c>
      <c r="FC77" s="365">
        <f>IF($AE77="ACTI",IF($U77="ЖП",0,EW77),0)</f>
        <v>0</v>
      </c>
      <c r="FD77" s="365">
        <f>IF($AE77="ACTI",IF($U77="ЖП",0,EX77),0)</f>
        <v>0</v>
      </c>
      <c r="FE77" s="358"/>
      <c r="FF77" s="358"/>
      <c r="FG77" s="276">
        <f>FA77*IF(LEN($BP77)=0,0,$BP77)/1000</f>
        <v>1031.800356</v>
      </c>
      <c r="FH77" s="276">
        <f>IF(LEN($BQ77)=0,0,FG77)</f>
        <v>1031.800356</v>
      </c>
      <c r="FI77" s="276">
        <f>FB77*IF(LEN($BQ77)=0,0,$BQ77)/1000</f>
        <v>1303.501764</v>
      </c>
      <c r="FJ77" s="276">
        <f>FA77*IF(LEN($BQ77)=0,0,$BQ77)/1000</f>
        <v>1048.998024</v>
      </c>
      <c r="FK77" s="280"/>
      <c r="FL77" s="276">
        <f>FC77*IF(LEN($BP77)=0,0,$BP77)/1000</f>
        <v>0</v>
      </c>
      <c r="FM77" s="276">
        <f>IF(LEN($BQ77)=0,0,FL77)</f>
        <v>0</v>
      </c>
      <c r="FN77" s="276">
        <f>FD77*IF(LEN($BQ77)=0,0,$BQ77)/1000</f>
        <v>0</v>
      </c>
      <c r="FO77" s="276">
        <f>FC77*IF(LEN($BQ77)=0,0,$BQ77)/1000</f>
        <v>0</v>
      </c>
      <c r="FP77" s="280"/>
      <c r="FQ77" s="276">
        <f>SUM(FG77,FL77)</f>
        <v>1031.800356</v>
      </c>
      <c r="FR77" s="276">
        <f>SUM(FH77,FM77)</f>
        <v>1031.800356</v>
      </c>
      <c r="FS77" s="276">
        <f>SUM(FI77,FN77)</f>
        <v>1303.501764</v>
      </c>
      <c r="FT77" s="276">
        <f>SUM(FJ77,FO77)</f>
        <v>1048.998024</v>
      </c>
      <c r="FU77" s="280"/>
      <c r="FV77" s="366"/>
      <c r="FW77" s="366"/>
      <c r="FX77" s="366"/>
      <c r="FY77" s="366"/>
      <c r="FZ77" s="366"/>
      <c r="GA77" s="366"/>
      <c r="GB77" s="366"/>
      <c r="GC77" s="366"/>
      <c r="GD77" s="366"/>
      <c r="GE77" s="366"/>
      <c r="GF77" s="366"/>
      <c r="GG77" s="366"/>
      <c r="GH77" s="366"/>
      <c r="GI77" s="366"/>
      <c r="GJ77" s="366"/>
      <c r="GK77" s="366"/>
      <c r="GL77" s="366"/>
      <c r="GM77" s="366"/>
      <c r="GN77" s="366"/>
      <c r="GO77" s="993"/>
      <c r="GP77" s="993"/>
      <c r="GQ77" s="993"/>
      <c r="GR77" s="993"/>
      <c r="GS77" s="993"/>
      <c r="GT77" s="993"/>
      <c r="GU77" s="993"/>
      <c r="GV77" s="993"/>
      <c r="GW77" s="993"/>
      <c r="GX77" s="993"/>
      <c r="GY77" s="993"/>
      <c r="GZ77" s="92"/>
      <c r="HA77" s="422"/>
      <c r="HB77" s="422"/>
      <c r="HC77" s="422"/>
      <c r="HD77" s="422"/>
      <c r="HE77" s="422"/>
      <c r="HF77" s="422"/>
      <c r="HG77" s="422"/>
      <c r="HH77" s="422"/>
      <c r="HI77" s="422"/>
      <c r="HJ77" s="422"/>
      <c r="HK77" s="422"/>
      <c r="HL77" s="422"/>
      <c r="HM77" s="365">
        <f>CW77*IF($LC77="да",$LF77,1)</f>
        <v>29.935944</v>
      </c>
      <c r="HN77" s="365">
        <f>CX77*IF($LD77="да",$LF77,1)</f>
        <v>37.198884</v>
      </c>
      <c r="HO77" s="365">
        <f>CY77*IF($LC77="да",$LF77,1)</f>
        <v>0</v>
      </c>
      <c r="HP77" s="365">
        <f>CZ77*IF($LD77="да",$LF77,1)</f>
        <v>0</v>
      </c>
      <c r="HQ77" s="422"/>
      <c r="HR77" s="422"/>
      <c r="HS77" s="422"/>
      <c r="HT77" s="422"/>
      <c r="HU77" s="422"/>
      <c r="HV77" s="422"/>
      <c r="HW77" s="422"/>
      <c r="HX77" s="422"/>
      <c r="HY77" s="422"/>
      <c r="HZ77" s="422"/>
      <c r="IA77" s="422"/>
      <c r="IB77" s="422"/>
      <c r="IC77" s="365">
        <f>FA77*IF($LC77="да",$LF77,1)</f>
        <v>299.35944</v>
      </c>
      <c r="ID77" s="365">
        <f>FB77*IF($LD77="да",$LF77,1)</f>
        <v>371.98884</v>
      </c>
      <c r="IE77" s="365">
        <f>FC77*IF($LC77="да",$LF77,1)</f>
        <v>0</v>
      </c>
      <c r="IF77" s="365">
        <f>FD77*IF($LD77="да",$LF77,1)</f>
        <v>0</v>
      </c>
      <c r="IG77" s="92"/>
      <c r="IH77" s="92"/>
      <c r="II77" s="92"/>
      <c r="IJ77" s="92"/>
      <c r="IK77" s="993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  <c r="JN77" s="92"/>
      <c r="JO77" s="92"/>
      <c r="JP77" s="92"/>
      <c r="JQ77" s="92"/>
      <c r="JR77" s="422"/>
      <c r="JS77" s="422"/>
      <c r="JT77" s="422"/>
      <c r="JU77" s="422"/>
      <c r="JV77" s="422"/>
      <c r="JW77" s="422"/>
      <c r="JX77" s="422"/>
      <c r="JY77" s="422"/>
      <c r="JZ77" s="92"/>
      <c r="KA77" s="92"/>
      <c r="KB77" s="92"/>
      <c r="KC77" s="92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422"/>
      <c r="KU77" s="422"/>
      <c r="KV77" s="422"/>
      <c r="KW77" s="422"/>
      <c r="KX77" s="422"/>
      <c r="KY77" s="422"/>
      <c r="KZ77" s="422"/>
      <c r="LA77" s="422"/>
      <c r="LB77" s="422"/>
      <c r="LC77" s="379" t="str">
        <f>IF(OR(LEN($BU77)=0,$BU77="м3"),"нет","да")</f>
        <v>да</v>
      </c>
      <c r="LD77" s="379" t="str">
        <f>IF(OR(LEN($BV77)=0,$BV77="м3"),"нет","да")</f>
        <v>да</v>
      </c>
      <c r="LE77" s="380"/>
      <c r="LF77" s="379">
        <v>1.0526</v>
      </c>
      <c r="LG77" s="422"/>
      <c r="LH77" s="422"/>
      <c r="LI77" s="422"/>
      <c r="LJ77" s="422"/>
      <c r="LK77" s="422"/>
      <c r="LL77" s="422"/>
      <c r="LM77" s="422"/>
    </row>
    <row customHeight="1" ht="24">
      <c r="A78" s="614" t="s">
        <v>1151</v>
      </c>
      <c r="B78" s="614" t="s">
        <v>1364</v>
      </c>
      <c r="C78" s="503" t="s">
        <v>1281</v>
      </c>
      <c r="D78" s="418"/>
      <c r="E78" s="418"/>
      <c r="F78" s="244"/>
      <c r="G78" s="793">
        <f>ROW('НМ 3'!$A$16)</f>
        <v>16</v>
      </c>
      <c r="H78" s="793">
        <f>ROW('ТФ 3'!$A$61)</f>
        <v>61</v>
      </c>
      <c r="I78" s="244"/>
      <c r="J78" s="244"/>
      <c r="K78" s="794"/>
      <c r="L78" s="794"/>
      <c r="M78" s="594" t="str">
        <f>IF('НМ 3'!$M$16="","",'НМ 3'!$M$16)</f>
        <v>3</v>
      </c>
      <c r="N78" s="512" t="str">
        <f>IF('НМ 3'!$N$16="","",'НМ 3'!$N$16)</f>
        <v>Поставки твёрдого топлива при наличии печного отопления</v>
      </c>
      <c r="O78" s="358"/>
      <c r="P78" s="358"/>
      <c r="Q78" s="378"/>
      <c r="R78" s="358"/>
      <c r="S78" s="358"/>
      <c r="T78" s="795" t="str">
        <f>IF('НМ 3'!$T$16="","",'НМ 3'!$T$16)</f>
        <v>ЧД</v>
      </c>
      <c r="U78" s="795" t="str">
        <f>IF('НМ 3'!$U$16="","",'НМ 3'!$U$16)</f>
        <v>ЖП</v>
      </c>
      <c r="V78" s="358"/>
      <c r="W78" s="358"/>
      <c r="X78" s="796"/>
      <c r="Y78" s="358"/>
      <c r="Z78" s="358"/>
      <c r="AA78" s="358"/>
      <c r="AB78" s="358"/>
      <c r="AC78" s="799" t="s">
        <v>1333</v>
      </c>
      <c r="AD78" s="799" t="str">
        <f>BL78&amp;"::"&amp;AE78</f>
        <v>да::ACTI</v>
      </c>
      <c r="AE78" s="799" t="s">
        <v>1293</v>
      </c>
      <c r="AF78" s="358"/>
      <c r="AG78" s="358"/>
      <c r="AH78" s="358"/>
      <c r="AI78" s="358"/>
      <c r="AJ78" s="358"/>
      <c r="AK78" s="358"/>
      <c r="AL78" s="358"/>
      <c r="AM78" s="358"/>
      <c r="AN78" s="357" t="str">
        <f>IF('ТФ 3'!$N$61="","",'ТФ 3'!$N$61)</f>
        <v>7.2</v>
      </c>
      <c r="AO78" s="797" t="str">
        <f>IF('ТФ 3'!$O$61="","",'ТФ 3'!$O$61)</f>
        <v>МП ЗР "Севержилкомсервис"</v>
      </c>
      <c r="AP78" s="359"/>
      <c r="AQ78" s="797" t="str">
        <f>IF('ТФ 3'!$Q$61="","",'ТФ 3'!$Q$61)</f>
        <v>8300010685</v>
      </c>
      <c r="AR78" s="797" t="str">
        <f>IF('ТФ 3'!$R$61="","",'ТФ 3'!$R$61)</f>
        <v>298301001</v>
      </c>
      <c r="AS78" s="797" t="str">
        <f>IF('ТФ 3'!$S$61="","",'ТФ 3'!$S$61)</f>
        <v>ОСН, 22</v>
      </c>
      <c r="AT78" s="797" t="str">
        <f>IF('ТФ 3'!$T$61="","",'ТФ 3'!$T$61)</f>
        <v/>
      </c>
      <c r="AU78" s="797" t="str">
        <f>IF('ТФ 3'!$U$61="","",'ТФ 3'!$U$61)</f>
        <v/>
      </c>
      <c r="AV78" s="797" t="str">
        <f>IF('ТФ 3'!$V$61="","",'ТФ 3'!$V$61)</f>
        <v/>
      </c>
      <c r="AW78" s="797" t="str">
        <f>IF('ТФ 3'!$W$61="","",'ТФ 3'!$W$61)</f>
        <v>дрова</v>
      </c>
      <c r="AX78" s="797"/>
      <c r="AY78" s="358"/>
      <c r="AZ78" s="792"/>
      <c r="BA78" s="792"/>
      <c r="BB78" s="792"/>
      <c r="BC78" s="797"/>
      <c r="BD78" s="797"/>
      <c r="BE78" s="797"/>
      <c r="BF78" s="792"/>
      <c r="BG78" s="358"/>
      <c r="BH78" s="799"/>
      <c r="BI78" s="358"/>
      <c r="BJ78" s="358"/>
      <c r="BK78" s="358"/>
      <c r="BL78" s="801" t="s">
        <v>34</v>
      </c>
      <c r="BM78" s="802"/>
      <c r="BN78" s="358"/>
      <c r="BO78" s="358"/>
      <c r="BP78" s="332">
        <f>IF('ТФ 3'!$BQ$61="","",'ТФ 3'!$BQ$61)</f>
        <v>2123.19</v>
      </c>
      <c r="BQ78" s="332">
        <f>IF('ТФ 3'!$BS$61="","",'ТФ 3'!$BS$61)</f>
        <v>2158.58</v>
      </c>
      <c r="BR78" s="332">
        <f>IF('ТФ 3'!$BP$61="","",'ТФ 3'!$BP$61)</f>
        <v>30318.17</v>
      </c>
      <c r="BS78" s="332">
        <f>IF('ТФ 3'!$BR$61="","",'ТФ 3'!$BR$61)</f>
        <v>30823.47</v>
      </c>
      <c r="BT78" s="358"/>
      <c r="BU78" s="379" t="str">
        <f>IF('ТФ 3'!$AS$61="","",'ТФ 3'!$AS$61)</f>
        <v>м3</v>
      </c>
      <c r="BV78" s="379" t="str">
        <f>IF('ТФ 3'!$Y$61="","",'ТФ 3'!$Y$61)</f>
        <v>м3</v>
      </c>
      <c r="BW78" s="358"/>
      <c r="BX78" s="358"/>
      <c r="BY78" s="358"/>
      <c r="BZ78" s="358"/>
      <c r="CA78" s="358"/>
      <c r="CB78" s="358"/>
      <c r="CC78" s="358"/>
      <c r="CD78" s="358"/>
      <c r="CE78" s="358"/>
      <c r="CF78" s="358"/>
      <c r="CG78" s="358"/>
      <c r="CH78" s="358"/>
      <c r="CI78" s="358"/>
      <c r="CJ78" s="358"/>
      <c r="CK78" s="358"/>
      <c r="CL78" s="358"/>
      <c r="CM78" s="358"/>
      <c r="CN78" s="358"/>
      <c r="CO78" s="358"/>
      <c r="CP78" s="358"/>
      <c r="CQ78" s="358"/>
      <c r="CR78" s="358"/>
      <c r="CS78" s="364">
        <v>21.25</v>
      </c>
      <c r="CT78" s="364">
        <v>14.45</v>
      </c>
      <c r="CU78" s="358"/>
      <c r="CV78" s="358"/>
      <c r="CW78" s="365">
        <f>IF($AD78="да::ACTI",IF($U78="ЖП",CS78,0),0)</f>
        <v>21.25</v>
      </c>
      <c r="CX78" s="365">
        <f>IF($AD78="да::ACTI",IF($U78="ЖП",CT78,0),0)</f>
        <v>14.45</v>
      </c>
      <c r="CY78" s="365">
        <f>IF($AD78="да::ACTI",IF($U78="ЖП",0,CS78),0)</f>
        <v>0</v>
      </c>
      <c r="CZ78" s="365">
        <f>IF($AD78="да::ACTI",IF($U78="ЖП",0,CT78),0)</f>
        <v>0</v>
      </c>
      <c r="DA78" s="358"/>
      <c r="DB78" s="358"/>
      <c r="DC78" s="276">
        <f>CW78*IF(LEN($BP78)=0,0,$BP78)/1000</f>
        <v>45.1177875</v>
      </c>
      <c r="DD78" s="276">
        <f>IF(LEN($BQ78)=0,0,DC78)</f>
        <v>45.1177875</v>
      </c>
      <c r="DE78" s="276">
        <f>CX78*IF(LEN($BQ78)=0,0,$BQ78)/1000</f>
        <v>31.191481</v>
      </c>
      <c r="DF78" s="276">
        <f>CW78*IF(LEN($BQ78)=0,0,$BQ78)/1000</f>
        <v>45.869825</v>
      </c>
      <c r="DG78" s="280"/>
      <c r="DH78" s="276">
        <f>CY78*IF(LEN($BP78)=0,0,$BP78)/1000</f>
        <v>0</v>
      </c>
      <c r="DI78" s="276">
        <f>IF(LEN($BQ78)=0,0,DH78)</f>
        <v>0</v>
      </c>
      <c r="DJ78" s="276">
        <f>CZ78*IF(LEN($BQ78)=0,0,$BQ78)/1000</f>
        <v>0</v>
      </c>
      <c r="DK78" s="276">
        <f>CY78*IF(LEN($BQ78)=0,0,$BQ78)/1000</f>
        <v>0</v>
      </c>
      <c r="DL78" s="280"/>
      <c r="DM78" s="276">
        <f>SUM(DC78,DH78)</f>
        <v>45.1177875</v>
      </c>
      <c r="DN78" s="276">
        <f>SUM(DD78,DI78)</f>
        <v>45.1177875</v>
      </c>
      <c r="DO78" s="276">
        <f>SUM(DE78,DJ78)</f>
        <v>31.191481</v>
      </c>
      <c r="DP78" s="276">
        <f>SUM(DF78,DK78)</f>
        <v>45.869825</v>
      </c>
      <c r="DQ78" s="280"/>
      <c r="DR78" s="366"/>
      <c r="DS78" s="366"/>
      <c r="DT78" s="366"/>
      <c r="DU78" s="366"/>
      <c r="DV78" s="366"/>
      <c r="DW78" s="366"/>
      <c r="DX78" s="366"/>
      <c r="DY78" s="366"/>
      <c r="DZ78" s="366"/>
      <c r="EA78" s="366"/>
      <c r="EB78" s="366"/>
      <c r="EC78" s="366"/>
      <c r="ED78" s="366"/>
      <c r="EE78" s="366"/>
      <c r="EF78" s="366"/>
      <c r="EG78" s="366"/>
      <c r="EH78" s="366"/>
      <c r="EI78" s="366"/>
      <c r="EJ78" s="366"/>
      <c r="EK78" s="358"/>
      <c r="EL78" s="358"/>
      <c r="EM78" s="244"/>
      <c r="EN78" s="358"/>
      <c r="EO78" s="358"/>
      <c r="EP78" s="358"/>
      <c r="EQ78" s="358"/>
      <c r="ER78" s="358"/>
      <c r="ES78" s="358"/>
      <c r="ET78" s="358"/>
      <c r="EU78" s="358"/>
      <c r="EV78" s="358"/>
      <c r="EW78" s="364">
        <v>212.5</v>
      </c>
      <c r="EX78" s="364">
        <v>144.5</v>
      </c>
      <c r="EY78" s="358"/>
      <c r="EZ78" s="358"/>
      <c r="FA78" s="365">
        <f>IF($AE78="ACTI",IF($U78="ЖП",EW78,0),0)</f>
        <v>212.5</v>
      </c>
      <c r="FB78" s="365">
        <f>IF($AE78="ACTI",IF($U78="ЖП",EX78,0),0)</f>
        <v>144.5</v>
      </c>
      <c r="FC78" s="365">
        <f>IF($AE78="ACTI",IF($U78="ЖП",0,EW78),0)</f>
        <v>0</v>
      </c>
      <c r="FD78" s="365">
        <f>IF($AE78="ACTI",IF($U78="ЖП",0,EX78),0)</f>
        <v>0</v>
      </c>
      <c r="FE78" s="358"/>
      <c r="FF78" s="358"/>
      <c r="FG78" s="276">
        <f>FA78*IF(LEN($BP78)=0,0,$BP78)/1000</f>
        <v>451.177875</v>
      </c>
      <c r="FH78" s="276">
        <f>IF(LEN($BQ78)=0,0,FG78)</f>
        <v>451.177875</v>
      </c>
      <c r="FI78" s="276">
        <f>FB78*IF(LEN($BQ78)=0,0,$BQ78)/1000</f>
        <v>311.91481</v>
      </c>
      <c r="FJ78" s="276">
        <f>FA78*IF(LEN($BQ78)=0,0,$BQ78)/1000</f>
        <v>458.69825</v>
      </c>
      <c r="FK78" s="280"/>
      <c r="FL78" s="276">
        <f>FC78*IF(LEN($BP78)=0,0,$BP78)/1000</f>
        <v>0</v>
      </c>
      <c r="FM78" s="276">
        <f>IF(LEN($BQ78)=0,0,FL78)</f>
        <v>0</v>
      </c>
      <c r="FN78" s="276">
        <f>FD78*IF(LEN($BQ78)=0,0,$BQ78)/1000</f>
        <v>0</v>
      </c>
      <c r="FO78" s="276">
        <f>FC78*IF(LEN($BQ78)=0,0,$BQ78)/1000</f>
        <v>0</v>
      </c>
      <c r="FP78" s="280"/>
      <c r="FQ78" s="276">
        <f>SUM(FG78,FL78)</f>
        <v>451.177875</v>
      </c>
      <c r="FR78" s="276">
        <f>SUM(FH78,FM78)</f>
        <v>451.177875</v>
      </c>
      <c r="FS78" s="276">
        <f>SUM(FI78,FN78)</f>
        <v>311.91481</v>
      </c>
      <c r="FT78" s="276">
        <f>SUM(FJ78,FO78)</f>
        <v>458.69825</v>
      </c>
      <c r="FU78" s="280"/>
      <c r="FV78" s="366"/>
      <c r="FW78" s="366"/>
      <c r="FX78" s="366"/>
      <c r="FY78" s="366"/>
      <c r="FZ78" s="366"/>
      <c r="GA78" s="366"/>
      <c r="GB78" s="366"/>
      <c r="GC78" s="366"/>
      <c r="GD78" s="366"/>
      <c r="GE78" s="366"/>
      <c r="GF78" s="366"/>
      <c r="GG78" s="366"/>
      <c r="GH78" s="366"/>
      <c r="GI78" s="366"/>
      <c r="GJ78" s="366"/>
      <c r="GK78" s="366"/>
      <c r="GL78" s="366"/>
      <c r="GM78" s="366"/>
      <c r="GN78" s="366"/>
      <c r="GO78" s="993"/>
      <c r="GP78" s="993"/>
      <c r="GQ78" s="993"/>
      <c r="GR78" s="993"/>
      <c r="GS78" s="993"/>
      <c r="GT78" s="993"/>
      <c r="GU78" s="993"/>
      <c r="GV78" s="993"/>
      <c r="GW78" s="993"/>
      <c r="GX78" s="993"/>
      <c r="GY78" s="993"/>
      <c r="GZ78" s="92"/>
      <c r="HA78" s="422"/>
      <c r="HB78" s="422"/>
      <c r="HC78" s="422"/>
      <c r="HD78" s="422"/>
      <c r="HE78" s="422"/>
      <c r="HF78" s="422"/>
      <c r="HG78" s="422"/>
      <c r="HH78" s="422"/>
      <c r="HI78" s="422"/>
      <c r="HJ78" s="422"/>
      <c r="HK78" s="422"/>
      <c r="HL78" s="422"/>
      <c r="HM78" s="365">
        <f>CW78*IF($LC78="да",$LF78,1)</f>
        <v>21.25</v>
      </c>
      <c r="HN78" s="365">
        <f>CX78*IF($LD78="да",$LF78,1)</f>
        <v>14.45</v>
      </c>
      <c r="HO78" s="365">
        <f>CY78*IF($LC78="да",$LF78,1)</f>
        <v>0</v>
      </c>
      <c r="HP78" s="365">
        <f>CZ78*IF($LD78="да",$LF78,1)</f>
        <v>0</v>
      </c>
      <c r="HQ78" s="422"/>
      <c r="HR78" s="422"/>
      <c r="HS78" s="422"/>
      <c r="HT78" s="422"/>
      <c r="HU78" s="422"/>
      <c r="HV78" s="422"/>
      <c r="HW78" s="422"/>
      <c r="HX78" s="422"/>
      <c r="HY78" s="422"/>
      <c r="HZ78" s="422"/>
      <c r="IA78" s="422"/>
      <c r="IB78" s="422"/>
      <c r="IC78" s="365">
        <f>FA78*IF($LC78="да",$LF78,1)</f>
        <v>212.5</v>
      </c>
      <c r="ID78" s="365">
        <f>FB78*IF($LD78="да",$LF78,1)</f>
        <v>144.5</v>
      </c>
      <c r="IE78" s="365">
        <f>FC78*IF($LC78="да",$LF78,1)</f>
        <v>0</v>
      </c>
      <c r="IF78" s="365">
        <f>FD78*IF($LD78="да",$LF78,1)</f>
        <v>0</v>
      </c>
      <c r="IG78" s="92"/>
      <c r="IH78" s="92"/>
      <c r="II78" s="92"/>
      <c r="IJ78" s="92"/>
      <c r="IK78" s="993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92"/>
      <c r="JC78" s="92"/>
      <c r="JD78" s="92"/>
      <c r="JE78" s="92"/>
      <c r="JF78" s="92"/>
      <c r="JG78" s="92"/>
      <c r="JH78" s="92"/>
      <c r="JI78" s="92"/>
      <c r="JJ78" s="92"/>
      <c r="JK78" s="92"/>
      <c r="JL78" s="92"/>
      <c r="JM78" s="92"/>
      <c r="JN78" s="92"/>
      <c r="JO78" s="92"/>
      <c r="JP78" s="92"/>
      <c r="JQ78" s="92"/>
      <c r="JR78" s="422"/>
      <c r="JS78" s="422"/>
      <c r="JT78" s="422"/>
      <c r="JU78" s="422"/>
      <c r="JV78" s="422"/>
      <c r="JW78" s="422"/>
      <c r="JX78" s="422"/>
      <c r="JY78" s="422"/>
      <c r="JZ78" s="92"/>
      <c r="KA78" s="92"/>
      <c r="KB78" s="92"/>
      <c r="KC78" s="92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422"/>
      <c r="KU78" s="422"/>
      <c r="KV78" s="422"/>
      <c r="KW78" s="422"/>
      <c r="KX78" s="422"/>
      <c r="KY78" s="422"/>
      <c r="KZ78" s="422"/>
      <c r="LA78" s="422"/>
      <c r="LB78" s="422"/>
      <c r="LC78" s="379" t="str">
        <f>IF(OR(LEN($BU78)=0,$BU78="м3"),"нет","да")</f>
        <v>нет</v>
      </c>
      <c r="LD78" s="379" t="str">
        <f>IF(OR(LEN($BV78)=0,$BV78="м3"),"нет","да")</f>
        <v>нет</v>
      </c>
      <c r="LE78" s="380"/>
      <c r="LF78" s="379">
        <v>1</v>
      </c>
      <c r="LG78" s="422"/>
      <c r="LH78" s="422"/>
      <c r="LI78" s="422"/>
      <c r="LJ78" s="422"/>
      <c r="LK78" s="422"/>
      <c r="LL78" s="422"/>
      <c r="LM78" s="422"/>
    </row>
    <row customHeight="1" ht="24">
      <c r="A79" s="614" t="s">
        <v>1151</v>
      </c>
      <c r="B79" s="614" t="s">
        <v>1367</v>
      </c>
      <c r="C79" s="503" t="s">
        <v>1281</v>
      </c>
      <c r="D79" s="418"/>
      <c r="E79" s="418"/>
      <c r="F79" s="244"/>
      <c r="G79" s="793">
        <f>ROW('НМ 3'!$A$16)</f>
        <v>16</v>
      </c>
      <c r="H79" s="793">
        <f>ROW('ТФ 3'!$A$62)</f>
        <v>62</v>
      </c>
      <c r="I79" s="244"/>
      <c r="J79" s="244"/>
      <c r="K79" s="794"/>
      <c r="L79" s="794"/>
      <c r="M79" s="594" t="str">
        <f>IF('НМ 3'!$M$16="","",'НМ 3'!$M$16)</f>
        <v>3</v>
      </c>
      <c r="N79" s="512" t="str">
        <f>IF('НМ 3'!$N$16="","",'НМ 3'!$N$16)</f>
        <v>Поставки твёрдого топлива при наличии печного отопления</v>
      </c>
      <c r="O79" s="358"/>
      <c r="P79" s="358"/>
      <c r="Q79" s="378"/>
      <c r="R79" s="358"/>
      <c r="S79" s="358"/>
      <c r="T79" s="795" t="str">
        <f>IF('НМ 3'!$T$16="","",'НМ 3'!$T$16)</f>
        <v>ЧД</v>
      </c>
      <c r="U79" s="795" t="str">
        <f>IF('НМ 3'!$U$16="","",'НМ 3'!$U$16)</f>
        <v>ЖП</v>
      </c>
      <c r="V79" s="358"/>
      <c r="W79" s="358"/>
      <c r="X79" s="796"/>
      <c r="Y79" s="358"/>
      <c r="Z79" s="358"/>
      <c r="AA79" s="358"/>
      <c r="AB79" s="358"/>
      <c r="AC79" s="799" t="s">
        <v>1333</v>
      </c>
      <c r="AD79" s="799" t="str">
        <f>BL79&amp;"::"&amp;AE79</f>
        <v>да::ACTI</v>
      </c>
      <c r="AE79" s="799" t="s">
        <v>1293</v>
      </c>
      <c r="AF79" s="358"/>
      <c r="AG79" s="358"/>
      <c r="AH79" s="358"/>
      <c r="AI79" s="358"/>
      <c r="AJ79" s="358"/>
      <c r="AK79" s="358"/>
      <c r="AL79" s="358"/>
      <c r="AM79" s="358"/>
      <c r="AN79" s="357" t="str">
        <f>IF('ТФ 3'!$N$62="","",'ТФ 3'!$N$62)</f>
        <v>7.3</v>
      </c>
      <c r="AO79" s="797" t="str">
        <f>IF('ТФ 3'!$O$62="","",'ТФ 3'!$O$62)</f>
        <v>МП ЗР "Севержилкомсервис"</v>
      </c>
      <c r="AP79" s="359"/>
      <c r="AQ79" s="797" t="str">
        <f>IF('ТФ 3'!$Q$62="","",'ТФ 3'!$Q$62)</f>
        <v>8300010685</v>
      </c>
      <c r="AR79" s="797" t="str">
        <f>IF('ТФ 3'!$R$62="","",'ТФ 3'!$R$62)</f>
        <v>298301001</v>
      </c>
      <c r="AS79" s="797" t="str">
        <f>IF('ТФ 3'!$S$62="","",'ТФ 3'!$S$62)</f>
        <v>ОСН, 22</v>
      </c>
      <c r="AT79" s="797" t="str">
        <f>IF('ТФ 3'!$T$62="","",'ТФ 3'!$T$62)</f>
        <v/>
      </c>
      <c r="AU79" s="797" t="str">
        <f>IF('ТФ 3'!$U$62="","",'ТФ 3'!$U$62)</f>
        <v/>
      </c>
      <c r="AV79" s="797" t="str">
        <f>IF('ТФ 3'!$V$62="","",'ТФ 3'!$V$62)</f>
        <v/>
      </c>
      <c r="AW79" s="797" t="str">
        <f>IF('ТФ 3'!$W$62="","",'ТФ 3'!$W$62)</f>
        <v>топливные брикеты</v>
      </c>
      <c r="AX79" s="797"/>
      <c r="AY79" s="358"/>
      <c r="AZ79" s="792"/>
      <c r="BA79" s="792"/>
      <c r="BB79" s="792"/>
      <c r="BC79" s="797"/>
      <c r="BD79" s="797"/>
      <c r="BE79" s="797"/>
      <c r="BF79" s="792"/>
      <c r="BG79" s="358"/>
      <c r="BH79" s="799"/>
      <c r="BI79" s="358"/>
      <c r="BJ79" s="358"/>
      <c r="BK79" s="358"/>
      <c r="BL79" s="801" t="s">
        <v>34</v>
      </c>
      <c r="BM79" s="802"/>
      <c r="BN79" s="358"/>
      <c r="BO79" s="358"/>
      <c r="BP79" s="332">
        <f>IF('ТФ 3'!$BQ$62="","",'ТФ 3'!$BQ$62)</f>
        <v>5.45</v>
      </c>
      <c r="BQ79" s="332">
        <f>IF('ТФ 3'!$BS$62="","",'ТФ 3'!$BS$62)</f>
        <v>5.54</v>
      </c>
      <c r="BR79" s="332">
        <f>IF('ТФ 3'!$BP$62="","",'ТФ 3'!$BP$62)</f>
        <v>41.39</v>
      </c>
      <c r="BS79" s="332">
        <f>IF('ТФ 3'!$BR$62="","",'ТФ 3'!$BR$62)</f>
        <v>42.08</v>
      </c>
      <c r="BT79" s="358"/>
      <c r="BU79" s="379" t="str">
        <f>IF('ТФ 3'!$AS$62="","",'ТФ 3'!$AS$62)</f>
        <v>кг</v>
      </c>
      <c r="BV79" s="379" t="str">
        <f>IF('ТФ 3'!$Y$62="","",'ТФ 3'!$Y$62)</f>
        <v>кг</v>
      </c>
      <c r="BW79" s="358"/>
      <c r="BX79" s="358"/>
      <c r="BY79" s="358"/>
      <c r="BZ79" s="358"/>
      <c r="CA79" s="358"/>
      <c r="CB79" s="358"/>
      <c r="CC79" s="358"/>
      <c r="CD79" s="358"/>
      <c r="CE79" s="358"/>
      <c r="CF79" s="358"/>
      <c r="CG79" s="358"/>
      <c r="CH79" s="358"/>
      <c r="CI79" s="358"/>
      <c r="CJ79" s="358"/>
      <c r="CK79" s="358"/>
      <c r="CL79" s="358"/>
      <c r="CM79" s="358"/>
      <c r="CN79" s="358"/>
      <c r="CO79" s="358"/>
      <c r="CP79" s="358"/>
      <c r="CQ79" s="358"/>
      <c r="CR79" s="358"/>
      <c r="CS79" s="364">
        <v>1554</v>
      </c>
      <c r="CT79" s="364">
        <v>1840</v>
      </c>
      <c r="CU79" s="358"/>
      <c r="CV79" s="358"/>
      <c r="CW79" s="365">
        <f>IF($AD79="да::ACTI",IF($U79="ЖП",CS79,0),0)</f>
        <v>1554</v>
      </c>
      <c r="CX79" s="365">
        <f>IF($AD79="да::ACTI",IF($U79="ЖП",CT79,0),0)</f>
        <v>1840</v>
      </c>
      <c r="CY79" s="365">
        <f>IF($AD79="да::ACTI",IF($U79="ЖП",0,CS79),0)</f>
        <v>0</v>
      </c>
      <c r="CZ79" s="365">
        <f>IF($AD79="да::ACTI",IF($U79="ЖП",0,CT79),0)</f>
        <v>0</v>
      </c>
      <c r="DA79" s="358"/>
      <c r="DB79" s="358"/>
      <c r="DC79" s="276">
        <f>CW79*IF(LEN($BP79)=0,0,$BP79)/1000</f>
        <v>8.4693</v>
      </c>
      <c r="DD79" s="276">
        <f>IF(LEN($BQ79)=0,0,DC79)</f>
        <v>8.4693</v>
      </c>
      <c r="DE79" s="276">
        <f>CX79*IF(LEN($BQ79)=0,0,$BQ79)/1000</f>
        <v>10.1936</v>
      </c>
      <c r="DF79" s="276">
        <f>CW79*IF(LEN($BQ79)=0,0,$BQ79)/1000</f>
        <v>8.60916</v>
      </c>
      <c r="DG79" s="280"/>
      <c r="DH79" s="276">
        <f>CY79*IF(LEN($BP79)=0,0,$BP79)/1000</f>
        <v>0</v>
      </c>
      <c r="DI79" s="276">
        <f>IF(LEN($BQ79)=0,0,DH79)</f>
        <v>0</v>
      </c>
      <c r="DJ79" s="276">
        <f>CZ79*IF(LEN($BQ79)=0,0,$BQ79)/1000</f>
        <v>0</v>
      </c>
      <c r="DK79" s="276">
        <f>CY79*IF(LEN($BQ79)=0,0,$BQ79)/1000</f>
        <v>0</v>
      </c>
      <c r="DL79" s="280"/>
      <c r="DM79" s="276">
        <f>SUM(DC79,DH79)</f>
        <v>8.4693</v>
      </c>
      <c r="DN79" s="276">
        <f>SUM(DD79,DI79)</f>
        <v>8.4693</v>
      </c>
      <c r="DO79" s="276">
        <f>SUM(DE79,DJ79)</f>
        <v>10.1936</v>
      </c>
      <c r="DP79" s="276">
        <f>SUM(DF79,DK79)</f>
        <v>8.60916</v>
      </c>
      <c r="DQ79" s="280"/>
      <c r="DR79" s="366"/>
      <c r="DS79" s="366"/>
      <c r="DT79" s="366"/>
      <c r="DU79" s="366"/>
      <c r="DV79" s="366"/>
      <c r="DW79" s="366"/>
      <c r="DX79" s="366"/>
      <c r="DY79" s="366"/>
      <c r="DZ79" s="366"/>
      <c r="EA79" s="366"/>
      <c r="EB79" s="366"/>
      <c r="EC79" s="366"/>
      <c r="ED79" s="366"/>
      <c r="EE79" s="366"/>
      <c r="EF79" s="366"/>
      <c r="EG79" s="366"/>
      <c r="EH79" s="366"/>
      <c r="EI79" s="366"/>
      <c r="EJ79" s="366"/>
      <c r="EK79" s="358"/>
      <c r="EL79" s="358"/>
      <c r="EM79" s="244"/>
      <c r="EN79" s="358"/>
      <c r="EO79" s="358"/>
      <c r="EP79" s="358"/>
      <c r="EQ79" s="358"/>
      <c r="ER79" s="358"/>
      <c r="ES79" s="358"/>
      <c r="ET79" s="358"/>
      <c r="EU79" s="358"/>
      <c r="EV79" s="358"/>
      <c r="EW79" s="364">
        <v>15540</v>
      </c>
      <c r="EX79" s="364">
        <v>18400</v>
      </c>
      <c r="EY79" s="358"/>
      <c r="EZ79" s="358"/>
      <c r="FA79" s="365">
        <f>IF($AE79="ACTI",IF($U79="ЖП",EW79,0),0)</f>
        <v>15540</v>
      </c>
      <c r="FB79" s="365">
        <f>IF($AE79="ACTI",IF($U79="ЖП",EX79,0),0)</f>
        <v>18400</v>
      </c>
      <c r="FC79" s="365">
        <f>IF($AE79="ACTI",IF($U79="ЖП",0,EW79),0)</f>
        <v>0</v>
      </c>
      <c r="FD79" s="365">
        <f>IF($AE79="ACTI",IF($U79="ЖП",0,EX79),0)</f>
        <v>0</v>
      </c>
      <c r="FE79" s="358"/>
      <c r="FF79" s="358"/>
      <c r="FG79" s="276">
        <f>FA79*IF(LEN($BP79)=0,0,$BP79)/1000</f>
        <v>84.693</v>
      </c>
      <c r="FH79" s="276">
        <f>IF(LEN($BQ79)=0,0,FG79)</f>
        <v>84.693</v>
      </c>
      <c r="FI79" s="276">
        <f>FB79*IF(LEN($BQ79)=0,0,$BQ79)/1000</f>
        <v>101.936</v>
      </c>
      <c r="FJ79" s="276">
        <f>FA79*IF(LEN($BQ79)=0,0,$BQ79)/1000</f>
        <v>86.0916</v>
      </c>
      <c r="FK79" s="280"/>
      <c r="FL79" s="276">
        <f>FC79*IF(LEN($BP79)=0,0,$BP79)/1000</f>
        <v>0</v>
      </c>
      <c r="FM79" s="276">
        <f>IF(LEN($BQ79)=0,0,FL79)</f>
        <v>0</v>
      </c>
      <c r="FN79" s="276">
        <f>FD79*IF(LEN($BQ79)=0,0,$BQ79)/1000</f>
        <v>0</v>
      </c>
      <c r="FO79" s="276">
        <f>FC79*IF(LEN($BQ79)=0,0,$BQ79)/1000</f>
        <v>0</v>
      </c>
      <c r="FP79" s="280"/>
      <c r="FQ79" s="276">
        <f>SUM(FG79,FL79)</f>
        <v>84.693</v>
      </c>
      <c r="FR79" s="276">
        <f>SUM(FH79,FM79)</f>
        <v>84.693</v>
      </c>
      <c r="FS79" s="276">
        <f>SUM(FI79,FN79)</f>
        <v>101.936</v>
      </c>
      <c r="FT79" s="276">
        <f>SUM(FJ79,FO79)</f>
        <v>86.0916</v>
      </c>
      <c r="FU79" s="280"/>
      <c r="FV79" s="366"/>
      <c r="FW79" s="366"/>
      <c r="FX79" s="366"/>
      <c r="FY79" s="366"/>
      <c r="FZ79" s="366"/>
      <c r="GA79" s="366"/>
      <c r="GB79" s="366"/>
      <c r="GC79" s="366"/>
      <c r="GD79" s="366"/>
      <c r="GE79" s="366"/>
      <c r="GF79" s="366"/>
      <c r="GG79" s="366"/>
      <c r="GH79" s="366"/>
      <c r="GI79" s="366"/>
      <c r="GJ79" s="366"/>
      <c r="GK79" s="366"/>
      <c r="GL79" s="366"/>
      <c r="GM79" s="366"/>
      <c r="GN79" s="366"/>
      <c r="GO79" s="993"/>
      <c r="GP79" s="993"/>
      <c r="GQ79" s="993"/>
      <c r="GR79" s="993"/>
      <c r="GS79" s="993"/>
      <c r="GT79" s="993"/>
      <c r="GU79" s="993"/>
      <c r="GV79" s="993"/>
      <c r="GW79" s="993"/>
      <c r="GX79" s="993"/>
      <c r="GY79" s="993"/>
      <c r="GZ79" s="92"/>
      <c r="HA79" s="422"/>
      <c r="HB79" s="422"/>
      <c r="HC79" s="422"/>
      <c r="HD79" s="422"/>
      <c r="HE79" s="422"/>
      <c r="HF79" s="422"/>
      <c r="HG79" s="422"/>
      <c r="HH79" s="422"/>
      <c r="HI79" s="422"/>
      <c r="HJ79" s="422"/>
      <c r="HK79" s="422"/>
      <c r="HL79" s="422"/>
      <c r="HM79" s="365">
        <f>CW79*IF($LC79="да",$LF79,1)</f>
        <v>1.554</v>
      </c>
      <c r="HN79" s="365">
        <f>CX79*IF($LD79="да",$LF79,1)</f>
        <v>1.84</v>
      </c>
      <c r="HO79" s="365">
        <f>CY79*IF($LC79="да",$LF79,1)</f>
        <v>0</v>
      </c>
      <c r="HP79" s="365">
        <f>CZ79*IF($LD79="да",$LF79,1)</f>
        <v>0</v>
      </c>
      <c r="HQ79" s="422"/>
      <c r="HR79" s="422"/>
      <c r="HS79" s="422"/>
      <c r="HT79" s="422"/>
      <c r="HU79" s="422"/>
      <c r="HV79" s="422"/>
      <c r="HW79" s="422"/>
      <c r="HX79" s="422"/>
      <c r="HY79" s="422"/>
      <c r="HZ79" s="422"/>
      <c r="IA79" s="422"/>
      <c r="IB79" s="422"/>
      <c r="IC79" s="365">
        <f>FA79*IF($LC79="да",$LF79,1)</f>
        <v>15.54</v>
      </c>
      <c r="ID79" s="365">
        <f>FB79*IF($LD79="да",$LF79,1)</f>
        <v>18.4</v>
      </c>
      <c r="IE79" s="365">
        <f>FC79*IF($LC79="да",$LF79,1)</f>
        <v>0</v>
      </c>
      <c r="IF79" s="365">
        <f>FD79*IF($LD79="да",$LF79,1)</f>
        <v>0</v>
      </c>
      <c r="IG79" s="92"/>
      <c r="IH79" s="92"/>
      <c r="II79" s="92"/>
      <c r="IJ79" s="92"/>
      <c r="IK79" s="993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422"/>
      <c r="JS79" s="422"/>
      <c r="JT79" s="422"/>
      <c r="JU79" s="422"/>
      <c r="JV79" s="422"/>
      <c r="JW79" s="422"/>
      <c r="JX79" s="422"/>
      <c r="JY79" s="422"/>
      <c r="JZ79" s="92"/>
      <c r="KA79" s="92"/>
      <c r="KB79" s="92"/>
      <c r="KC79" s="92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422"/>
      <c r="KU79" s="422"/>
      <c r="KV79" s="422"/>
      <c r="KW79" s="422"/>
      <c r="KX79" s="422"/>
      <c r="KY79" s="422"/>
      <c r="KZ79" s="422"/>
      <c r="LA79" s="422"/>
      <c r="LB79" s="422"/>
      <c r="LC79" s="379" t="str">
        <f>IF(OR(LEN($BU79)=0,$BU79="м3"),"нет","да")</f>
        <v>да</v>
      </c>
      <c r="LD79" s="379" t="str">
        <f>IF(OR(LEN($BV79)=0,$BV79="м3"),"нет","да")</f>
        <v>да</v>
      </c>
      <c r="LE79" s="380"/>
      <c r="LF79" s="379">
        <v>0.001</v>
      </c>
      <c r="LG79" s="422"/>
      <c r="LH79" s="422"/>
      <c r="LI79" s="422"/>
      <c r="LJ79" s="422"/>
      <c r="LK79" s="422"/>
      <c r="LL79" s="422"/>
      <c r="LM79" s="422"/>
    </row>
    <row customHeight="1" ht="12">
      <c r="C80" s="161"/>
      <c r="D80" s="704"/>
      <c r="E80" s="690"/>
      <c r="F80" s="536"/>
      <c r="G80" s="536"/>
      <c r="H80" s="536"/>
      <c r="I80" s="536"/>
      <c r="J80" s="536"/>
      <c r="K80" s="184"/>
      <c r="L80" s="184"/>
      <c r="M80" s="184"/>
      <c r="N80" s="189" t="s">
        <v>1604</v>
      </c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4"/>
      <c r="AD80" s="184"/>
      <c r="AE80" s="184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 hidden="1">
      <c r="C81" s="161"/>
      <c r="E81" s="158"/>
      <c r="F81" s="545"/>
      <c r="G81" s="545"/>
      <c r="H81" s="545"/>
      <c r="I81" s="545"/>
      <c r="J81" s="545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2">
      <c r="C82" s="161"/>
      <c r="F82" s="545"/>
      <c r="G82" s="545"/>
      <c r="H82" s="545"/>
      <c r="I82" s="545"/>
      <c r="J82" s="545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255"/>
      <c r="BQ82" s="255"/>
      <c r="BR82" s="255"/>
      <c r="BS82" s="255"/>
      <c r="BT82" s="255"/>
      <c r="BU82" s="255"/>
      <c r="BV82" s="255"/>
      <c r="BW82" s="255"/>
      <c r="BX82" s="193"/>
      <c r="BY82" s="193"/>
      <c r="BZ82" s="277"/>
      <c r="CA82" s="277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55"/>
      <c r="EB82" s="255"/>
      <c r="EC82" s="255"/>
      <c r="ED82" s="255"/>
      <c r="EE82" s="255"/>
      <c r="EF82" s="255"/>
      <c r="EG82" s="255"/>
      <c r="EH82" s="255"/>
      <c r="EI82" s="194"/>
      <c r="EJ82" s="278"/>
      <c r="EM82" s="258"/>
      <c r="EP82" s="279"/>
      <c r="EQ82" s="255"/>
      <c r="ER82" s="255"/>
      <c r="ES82" s="255"/>
      <c r="ET82" s="255"/>
      <c r="EU82" s="255"/>
      <c r="EV82" s="255"/>
      <c r="EW82" s="255"/>
      <c r="EX82" s="255"/>
      <c r="EY82" s="255"/>
      <c r="EZ82" s="255"/>
      <c r="FA82" s="255"/>
      <c r="FB82" s="255"/>
      <c r="FC82" s="255"/>
      <c r="FD82" s="255"/>
      <c r="FE82" s="255"/>
      <c r="FF82" s="255"/>
      <c r="FG82" s="255"/>
      <c r="FH82" s="255"/>
      <c r="FI82" s="255"/>
      <c r="FJ82" s="255"/>
      <c r="FK82" s="255"/>
      <c r="FL82" s="255"/>
      <c r="FM82" s="255"/>
      <c r="FN82" s="255"/>
      <c r="FO82" s="255"/>
      <c r="FP82" s="255"/>
      <c r="FQ82" s="255"/>
      <c r="FR82" s="255"/>
      <c r="FS82" s="255"/>
      <c r="FT82" s="255"/>
      <c r="FU82" s="255"/>
      <c r="FV82" s="255"/>
      <c r="FW82" s="255"/>
      <c r="FX82" s="255"/>
      <c r="FY82" s="255"/>
      <c r="FZ82" s="255"/>
      <c r="GA82" s="255"/>
      <c r="GB82" s="255"/>
      <c r="GC82" s="255"/>
      <c r="GD82" s="255"/>
      <c r="GE82" s="255"/>
      <c r="GF82" s="255"/>
      <c r="GG82" s="255"/>
      <c r="GH82" s="255"/>
      <c r="GI82" s="255"/>
      <c r="GJ82" s="255"/>
      <c r="GK82" s="255"/>
      <c r="GL82" s="255"/>
      <c r="GM82" s="255"/>
      <c r="GN82" s="256"/>
      <c r="HA82" s="279"/>
      <c r="HB82" s="255"/>
      <c r="HC82" s="255"/>
      <c r="HD82" s="255"/>
      <c r="HE82" s="255"/>
      <c r="HF82" s="255"/>
      <c r="HG82" s="255"/>
      <c r="HH82" s="255"/>
      <c r="HI82" s="255"/>
      <c r="HJ82" s="255"/>
      <c r="HK82" s="255"/>
      <c r="HL82" s="255"/>
      <c r="HM82" s="255"/>
      <c r="HN82" s="255"/>
      <c r="HO82" s="255"/>
      <c r="HP82" s="255"/>
      <c r="HQ82" s="255"/>
      <c r="HR82" s="255"/>
      <c r="HS82" s="255"/>
      <c r="HT82" s="255"/>
      <c r="HU82" s="255"/>
      <c r="HV82" s="255"/>
      <c r="HW82" s="255"/>
      <c r="HX82" s="255"/>
      <c r="HY82" s="255"/>
      <c r="HZ82" s="255"/>
      <c r="IA82" s="255"/>
      <c r="IB82" s="255"/>
      <c r="IC82" s="255"/>
      <c r="ID82" s="255"/>
      <c r="IE82" s="255"/>
      <c r="IF82" s="256"/>
      <c r="LC82" s="279"/>
      <c r="LD82" s="255"/>
      <c r="LE82" s="255"/>
      <c r="LF82" s="256"/>
    </row>
    <row customHeight="1" ht="12" hidden="1">
      <c r="C83" s="132"/>
      <c r="D83" s="222"/>
      <c r="F83" s="545"/>
      <c r="G83" s="545"/>
      <c r="H83" s="545"/>
      <c r="I83" s="545"/>
      <c r="J83" s="545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257"/>
      <c r="BQ83" s="257"/>
      <c r="BR83" s="257"/>
      <c r="BS83" s="257"/>
      <c r="BT83" s="257"/>
      <c r="BU83" s="257"/>
      <c r="BV83" s="257"/>
      <c r="BW83" s="257"/>
      <c r="BX83" s="184"/>
      <c r="BY83" s="184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N83" s="257"/>
      <c r="CO83" s="257"/>
      <c r="CP83" s="257"/>
      <c r="CQ83" s="257"/>
      <c r="CR83" s="257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  <c r="DU83" s="257"/>
      <c r="DV83" s="257"/>
      <c r="DW83" s="257"/>
      <c r="DX83" s="257"/>
      <c r="DY83" s="257"/>
      <c r="DZ83" s="257"/>
      <c r="EA83" s="257"/>
      <c r="EB83" s="257"/>
      <c r="EC83" s="257"/>
      <c r="ED83" s="257"/>
      <c r="EE83" s="257"/>
      <c r="EF83" s="257"/>
      <c r="EG83" s="257"/>
      <c r="EH83" s="257"/>
      <c r="EI83" s="184"/>
      <c r="EJ83" s="185"/>
      <c r="EM83" s="258"/>
      <c r="EP83" s="259"/>
      <c r="EQ83" s="257"/>
      <c r="ER83" s="257"/>
      <c r="ES83" s="257"/>
      <c r="ET83" s="257"/>
      <c r="EU83" s="257"/>
      <c r="EV83" s="257"/>
      <c r="EW83" s="257"/>
      <c r="EX83" s="257"/>
      <c r="EY83" s="257"/>
      <c r="EZ83" s="257"/>
      <c r="FA83" s="257"/>
      <c r="FB83" s="257"/>
      <c r="FC83" s="257"/>
      <c r="FD83" s="257"/>
      <c r="FE83" s="257"/>
      <c r="FF83" s="257"/>
      <c r="FG83" s="257"/>
      <c r="FH83" s="257"/>
      <c r="FI83" s="257"/>
      <c r="FJ83" s="257"/>
      <c r="FK83" s="257"/>
      <c r="FL83" s="257"/>
      <c r="FM83" s="257"/>
      <c r="FN83" s="257"/>
      <c r="FO83" s="257"/>
      <c r="FP83" s="257"/>
      <c r="FQ83" s="257"/>
      <c r="FR83" s="257"/>
      <c r="FS83" s="257"/>
      <c r="FT83" s="257"/>
      <c r="FU83" s="257"/>
      <c r="FV83" s="257"/>
      <c r="FW83" s="257"/>
      <c r="FX83" s="257"/>
      <c r="FY83" s="257"/>
      <c r="FZ83" s="257"/>
      <c r="GA83" s="257"/>
      <c r="GB83" s="257"/>
      <c r="GC83" s="257"/>
      <c r="GD83" s="257"/>
      <c r="GE83" s="257"/>
      <c r="GF83" s="257"/>
      <c r="GG83" s="257"/>
      <c r="GH83" s="257"/>
      <c r="GI83" s="257"/>
      <c r="GJ83" s="257"/>
      <c r="GK83" s="257"/>
      <c r="GL83" s="257"/>
      <c r="GM83" s="257"/>
      <c r="GN83" s="260"/>
      <c r="HA83" s="259"/>
      <c r="HB83" s="257"/>
      <c r="HC83" s="257"/>
      <c r="HD83" s="257"/>
      <c r="HE83" s="257"/>
      <c r="HF83" s="257"/>
      <c r="HG83" s="257"/>
      <c r="HH83" s="257"/>
      <c r="HI83" s="257"/>
      <c r="HJ83" s="257"/>
      <c r="HK83" s="257"/>
      <c r="HL83" s="257"/>
      <c r="HM83" s="257"/>
      <c r="HN83" s="257"/>
      <c r="HO83" s="257"/>
      <c r="HP83" s="257"/>
      <c r="HQ83" s="257"/>
      <c r="HR83" s="257"/>
      <c r="HS83" s="257"/>
      <c r="HT83" s="257"/>
      <c r="HU83" s="257"/>
      <c r="HV83" s="257"/>
      <c r="HW83" s="257"/>
      <c r="HX83" s="257"/>
      <c r="HY83" s="257"/>
      <c r="HZ83" s="257"/>
      <c r="IA83" s="257"/>
      <c r="IB83" s="257"/>
      <c r="IC83" s="257"/>
      <c r="ID83" s="257"/>
      <c r="IE83" s="257"/>
      <c r="IF83" s="260"/>
      <c r="LC83" s="259"/>
      <c r="LD83" s="257"/>
      <c r="LE83" s="257"/>
      <c r="LF83" s="260"/>
    </row>
    <row customHeight="1" ht="12">
      <c r="C84" s="161"/>
      <c r="D84" s="671" t="s">
        <v>189</v>
      </c>
      <c r="E84" s="689" t="s">
        <v>189</v>
      </c>
      <c r="F84" s="536"/>
      <c r="G84" s="536"/>
      <c r="H84" s="536"/>
      <c r="I84" s="536"/>
      <c r="J84" s="536"/>
      <c r="K84" s="536"/>
      <c r="L84" s="261"/>
      <c r="M84" s="261" t="s">
        <v>1156</v>
      </c>
      <c r="N84" s="709" t="s">
        <v>1605</v>
      </c>
      <c r="O84" s="710"/>
      <c r="P84" s="710"/>
      <c r="Q84" s="710"/>
      <c r="R84" s="710"/>
      <c r="S84" s="710"/>
      <c r="T84" s="710"/>
      <c r="U84" s="710"/>
      <c r="V84" s="710"/>
      <c r="W84" s="710"/>
      <c r="X84" s="710"/>
      <c r="Y84" s="710"/>
      <c r="Z84" s="710"/>
      <c r="AA84" s="710"/>
      <c r="AB84" s="710"/>
      <c r="AC84" s="710"/>
      <c r="AD84" s="710"/>
      <c r="AE84" s="710"/>
      <c r="AF84" s="710"/>
      <c r="AG84" s="710"/>
      <c r="AH84" s="710"/>
      <c r="AI84" s="710"/>
      <c r="AJ84" s="710"/>
      <c r="AK84" s="710"/>
      <c r="AL84" s="710"/>
      <c r="AM84" s="710"/>
      <c r="AN84" s="710"/>
      <c r="AO84" s="710"/>
      <c r="AP84" s="710"/>
      <c r="AQ84" s="710"/>
      <c r="AR84" s="710"/>
      <c r="AS84" s="710"/>
      <c r="AT84" s="710"/>
      <c r="AU84" s="710"/>
      <c r="AV84" s="710"/>
      <c r="AW84" s="710"/>
      <c r="AX84" s="710"/>
      <c r="AY84" s="710"/>
      <c r="AZ84" s="710"/>
      <c r="BA84" s="710"/>
      <c r="BB84" s="710"/>
      <c r="BC84" s="710"/>
      <c r="BD84" s="710"/>
      <c r="BE84" s="710"/>
      <c r="BF84" s="710"/>
      <c r="BG84" s="710"/>
      <c r="BH84" s="710"/>
      <c r="BI84" s="710"/>
      <c r="BJ84" s="710"/>
      <c r="BK84" s="710"/>
      <c r="BL84" s="710"/>
      <c r="BM84" s="710"/>
      <c r="BN84" s="710"/>
      <c r="BO84" s="710"/>
      <c r="BP84" s="262">
        <f>IF(CS84=0,"",DM84/CS84*1000)</f>
        <v>711.28</v>
      </c>
      <c r="BQ84" s="262">
        <f>IF(CT84=0,"",DO84/CT84*1000)</f>
        <v>723.13</v>
      </c>
      <c r="BR84" s="263"/>
      <c r="BS84" s="263"/>
      <c r="BT84" s="263"/>
      <c r="BU84" s="263"/>
      <c r="BV84" s="263"/>
      <c r="BW84" s="263"/>
      <c r="BX84" s="263"/>
      <c r="BY84" s="263"/>
      <c r="BZ84" s="263"/>
      <c r="CA84" s="263"/>
      <c r="CB84" s="263"/>
      <c r="CC84" s="263"/>
      <c r="CD84" s="263"/>
      <c r="CE84" s="263"/>
      <c r="CF84" s="263"/>
      <c r="CG84" s="263"/>
      <c r="CH84" s="263"/>
      <c r="CI84" s="263"/>
      <c r="CJ84" s="263"/>
      <c r="CK84" s="263"/>
      <c r="CL84" s="263"/>
      <c r="CM84" s="263"/>
      <c r="CN84" s="263"/>
      <c r="CO84" s="263"/>
      <c r="CP84" s="263"/>
      <c r="CQ84" s="263"/>
      <c r="CR84" s="263"/>
      <c r="CS84" s="264">
        <f>SUM(HM84,HO84)</f>
        <v>37.0233333461</v>
      </c>
      <c r="CT84" s="264">
        <f>SUM(HN84,HP84)</f>
        <v>35.9600000124</v>
      </c>
      <c r="CU84" s="265"/>
      <c r="CV84" s="265"/>
      <c r="CW84" s="266"/>
      <c r="CX84" s="266"/>
      <c r="CY84" s="266"/>
      <c r="CZ84" s="266"/>
      <c r="DA84" s="265"/>
      <c r="DB84" s="265"/>
      <c r="DC84" s="264">
        <f>SUM(DC85:DC87)</f>
        <v>26.333956542414</v>
      </c>
      <c r="DD84" s="264">
        <f>SUM(DD85:DD87)</f>
        <v>26.333956542414</v>
      </c>
      <c r="DE84" s="264">
        <f>SUM(DE85:DE87)</f>
        <v>26.0037548089668</v>
      </c>
      <c r="DF84" s="264">
        <f>SUM(DF85:DF87)</f>
        <v>26.7726830425653</v>
      </c>
      <c r="DG84" s="266"/>
      <c r="DH84" s="264">
        <f>SUM(DH85:DH87)</f>
        <v>0</v>
      </c>
      <c r="DI84" s="264">
        <f>SUM(DI85:DI87)</f>
        <v>0</v>
      </c>
      <c r="DJ84" s="264">
        <f>SUM(DJ85:DJ87)</f>
        <v>0</v>
      </c>
      <c r="DK84" s="264">
        <f>SUM(DK85:DK87)</f>
        <v>0</v>
      </c>
      <c r="DL84" s="266"/>
      <c r="DM84" s="264">
        <f>SUM(DC84,DH84)</f>
        <v>26.333956542414</v>
      </c>
      <c r="DN84" s="264">
        <f>SUM(DD84,DI84)</f>
        <v>26.333956542414</v>
      </c>
      <c r="DO84" s="264">
        <f>SUM(DE84,DJ84)</f>
        <v>26.0037548089668</v>
      </c>
      <c r="DP84" s="264">
        <f>SUM(DF84,DK84)</f>
        <v>26.7726830425653</v>
      </c>
      <c r="DQ84" s="266"/>
      <c r="DR84" s="267"/>
      <c r="DS84" s="267"/>
      <c r="DT84" s="267"/>
      <c r="DU84" s="268">
        <f>'СУБС ПИ'!$J$53</f>
        <v>0</v>
      </c>
      <c r="DV84" s="268">
        <f>'СУБС ПИ'!$L$53</f>
        <v>0</v>
      </c>
      <c r="DW84" s="267"/>
      <c r="DX84" s="267"/>
      <c r="DY84" s="267"/>
      <c r="DZ84" s="264">
        <f>IF(DD84=0,0,DF84/DD84*100)</f>
        <v>101.666010572489</v>
      </c>
      <c r="EA84" s="264">
        <f>IF(DI84=0,0,DK84/DI84*100)</f>
        <v>0</v>
      </c>
      <c r="EB84" s="264">
        <f>IF(DN84=0,0,DP84/DN84*100)</f>
        <v>101.666010572489</v>
      </c>
      <c r="EC84" s="266"/>
      <c r="ED84" s="266"/>
      <c r="EE84" s="266"/>
      <c r="EF84" s="266"/>
      <c r="EG84" s="266"/>
      <c r="EH84" s="266"/>
      <c r="EI84" s="177"/>
      <c r="EJ84" s="269"/>
      <c r="EM84" s="258"/>
      <c r="EP84" s="270"/>
      <c r="EQ84" s="263"/>
      <c r="ER84" s="263"/>
      <c r="ES84" s="263"/>
      <c r="ET84" s="263"/>
      <c r="EU84" s="263"/>
      <c r="EV84" s="263"/>
      <c r="EW84" s="264">
        <f>SUM(IC84,IE84)</f>
        <v>444.2800001532</v>
      </c>
      <c r="EX84" s="264">
        <f>SUM(ID84,IF84)</f>
        <v>431.5200001488</v>
      </c>
      <c r="EY84" s="265"/>
      <c r="EZ84" s="265"/>
      <c r="FA84" s="266"/>
      <c r="FB84" s="266"/>
      <c r="FC84" s="266"/>
      <c r="FD84" s="266"/>
      <c r="FE84" s="265"/>
      <c r="FF84" s="265"/>
      <c r="FG84" s="264">
        <f>SUM(FG85:FG87)</f>
        <v>316.007478508968</v>
      </c>
      <c r="FH84" s="264">
        <f>SUM(FH85:FH87)</f>
        <v>316.007478508968</v>
      </c>
      <c r="FI84" s="264">
        <f>SUM(FI85:FI87)</f>
        <v>312.045057707602</v>
      </c>
      <c r="FJ84" s="264">
        <f>SUM(FJ85:FJ87)</f>
        <v>321.272196510784</v>
      </c>
      <c r="FK84" s="266"/>
      <c r="FL84" s="264">
        <f>SUM(FL85:FL87)</f>
        <v>0</v>
      </c>
      <c r="FM84" s="264">
        <f>SUM(FM85:FM87)</f>
        <v>0</v>
      </c>
      <c r="FN84" s="264">
        <f>SUM(FN85:FN87)</f>
        <v>0</v>
      </c>
      <c r="FO84" s="264">
        <f>SUM(FO85:FO87)</f>
        <v>0</v>
      </c>
      <c r="FP84" s="266"/>
      <c r="FQ84" s="264">
        <f>SUM(FG84,FL84)</f>
        <v>316.007478508968</v>
      </c>
      <c r="FR84" s="264">
        <f>SUM(FH84,FM84)</f>
        <v>316.007478508968</v>
      </c>
      <c r="FS84" s="264">
        <f>SUM(FI84,FN84)</f>
        <v>312.045057707602</v>
      </c>
      <c r="FT84" s="264">
        <f>SUM(FJ84,FO84)</f>
        <v>321.272196510784</v>
      </c>
      <c r="FU84" s="266"/>
      <c r="FV84" s="267"/>
      <c r="FW84" s="267"/>
      <c r="FX84" s="267"/>
      <c r="FY84" s="268">
        <f>'СУБС ПИ'!$N$53</f>
        <v>0</v>
      </c>
      <c r="FZ84" s="268">
        <f>'СУБС ПИ'!$P$53</f>
        <v>0</v>
      </c>
      <c r="GA84" s="267"/>
      <c r="GB84" s="267"/>
      <c r="GC84" s="267"/>
      <c r="GD84" s="264">
        <f>IF(FH84=0,0,FJ84/FH84*100)</f>
        <v>101.666010572489</v>
      </c>
      <c r="GE84" s="264">
        <f>IF(FM84=0,0,FO84/FM84*100)</f>
        <v>0</v>
      </c>
      <c r="GF84" s="264">
        <f>IF(FR84=0,0,FT84/FR84*100)</f>
        <v>101.666010572489</v>
      </c>
      <c r="GG84" s="266"/>
      <c r="GH84" s="266"/>
      <c r="GI84" s="266"/>
      <c r="GJ84" s="266"/>
      <c r="GK84" s="266"/>
      <c r="GL84" s="266"/>
      <c r="GM84" s="265"/>
      <c r="GN84" s="271"/>
      <c r="HA84" s="290">
        <f>IF(SUM(KD85:KD87)=0,"",SUM(KH85:KH87)/SUM(KD85:KD87))</f>
        <v>0.0966666667</v>
      </c>
      <c r="HB84" s="290">
        <f>IF(SUM(KE85:KE87)=0,"",SUM(KI85:KI87)/SUM(KE85:KE87))</f>
        <v>0.0966666667</v>
      </c>
      <c r="HC84" s="262" t="str">
        <f>IF(SUM(KL85:KL87)=0,"",SUM(KP85:KP87)/SUM(KL85:KL87))</f>
        <v/>
      </c>
      <c r="HD84" s="262" t="str">
        <f>IF(SUM(KM85:KM87)=0,"",SUM(KQ85:KQ87)/SUM(KM85:KM87))</f>
        <v/>
      </c>
      <c r="HE84" s="272"/>
      <c r="HF84" s="272"/>
      <c r="HG84" s="272"/>
      <c r="HH84" s="272"/>
      <c r="HI84" s="273">
        <v>383</v>
      </c>
      <c r="HJ84" s="273">
        <v>372</v>
      </c>
      <c r="HK84" s="273"/>
      <c r="HL84" s="273"/>
      <c r="HM84" s="264">
        <f>SUM(HM85:HM87)</f>
        <v>37.0233333461</v>
      </c>
      <c r="HN84" s="264">
        <f>SUM(HN85:HN87)</f>
        <v>35.9600000124</v>
      </c>
      <c r="HO84" s="264">
        <f>SUM(HO85:HO87)</f>
        <v>0</v>
      </c>
      <c r="HP84" s="264">
        <f>SUM(HP85:HP87)</f>
        <v>0</v>
      </c>
      <c r="HQ84" s="290">
        <f>IF(SUM(KF85:KF87)=0,"",SUM(KJ85:KJ87)/SUM(KF85:KF87))</f>
        <v>0.0966666667</v>
      </c>
      <c r="HR84" s="290">
        <f>IF(SUM(KG85:KG87)=0,"",SUM(KK85:KK87)/SUM(KG85:KG87))</f>
        <v>0.0966666667</v>
      </c>
      <c r="HS84" s="262" t="str">
        <f>IF(SUM(KN85:KN87)=0,"",SUM(KR85:KR87)/SUM(KN85:KN87))</f>
        <v/>
      </c>
      <c r="HT84" s="262" t="str">
        <f>IF(SUM(KO85:KO87)=0,"",SUM(KS85:KS87)/SUM(KO85:KO87))</f>
        <v/>
      </c>
      <c r="HU84" s="264" t="str">
        <f>IF(LEN(HE84)=0,"",HE84)</f>
        <v/>
      </c>
      <c r="HV84" s="264" t="str">
        <f>IF(LEN(HF84)=0,"",HF84)</f>
        <v/>
      </c>
      <c r="HW84" s="264" t="str">
        <f>IF(LEN(HG84)=0,"",HG84)</f>
        <v/>
      </c>
      <c r="HX84" s="264" t="str">
        <f>IF(LEN(HH84)=0,"",HH84)</f>
        <v/>
      </c>
      <c r="HY84" s="274">
        <f>IF(LEN(HI84)=0,"",HI84)</f>
        <v>383</v>
      </c>
      <c r="HZ84" s="274">
        <f>IF(LEN(HJ84)=0,"",HJ84)</f>
        <v>372</v>
      </c>
      <c r="IA84" s="274" t="str">
        <f>IF(LEN(HK84)=0,"",HK84)</f>
        <v/>
      </c>
      <c r="IB84" s="274" t="str">
        <f>IF(LEN(HL84)=0,"",HL84)</f>
        <v/>
      </c>
      <c r="IC84" s="294">
        <f>SUM(IC85:IC87)</f>
        <v>444.2800001532</v>
      </c>
      <c r="ID84" s="294">
        <f>SUM(ID85:ID87)</f>
        <v>431.5200001488</v>
      </c>
      <c r="IE84" s="294">
        <f>SUM(IE85:IE87)</f>
        <v>0</v>
      </c>
      <c r="IF84" s="144">
        <f>SUM(IF85:IF87)</f>
        <v>0</v>
      </c>
      <c r="JR84" s="276">
        <f>SUM(JR85:JR87)</f>
        <v>0</v>
      </c>
      <c r="JS84" s="276">
        <f>SUM(JS85:JS87)</f>
        <v>0</v>
      </c>
      <c r="JT84" s="276">
        <f>SUM(JT85:JT87)</f>
        <v>383</v>
      </c>
      <c r="JU84" s="276">
        <f>SUM(JU85:JU87)</f>
        <v>372</v>
      </c>
      <c r="JV84" s="276">
        <f>SUM(JV85:JV87)</f>
        <v>0</v>
      </c>
      <c r="JW84" s="276">
        <f>SUM(JW85:JW87)</f>
        <v>0</v>
      </c>
      <c r="JX84" s="276">
        <f>SUM(JX85:JX87)</f>
        <v>0</v>
      </c>
      <c r="JY84" s="276">
        <f>SUM(JY85:JY87)</f>
        <v>0</v>
      </c>
      <c r="LC84" s="406"/>
      <c r="LD84" s="407"/>
      <c r="LE84" s="407"/>
      <c r="LF84" s="408"/>
    </row>
    <row customHeight="1" ht="12" hidden="1">
      <c r="C85" s="161"/>
      <c r="D85" s="672"/>
      <c r="E85" s="690"/>
      <c r="F85" s="536"/>
      <c r="G85" s="536"/>
      <c r="H85" s="536"/>
      <c r="I85" s="536"/>
      <c r="J85" s="536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EM85" s="258"/>
      <c r="EP85" s="259"/>
      <c r="EQ85" s="257"/>
      <c r="ER85" s="257"/>
      <c r="ES85" s="257"/>
      <c r="ET85" s="257"/>
      <c r="EU85" s="257"/>
      <c r="EV85" s="257"/>
      <c r="EW85" s="257"/>
      <c r="EX85" s="257"/>
      <c r="EY85" s="257"/>
      <c r="EZ85" s="257"/>
      <c r="FA85" s="257"/>
      <c r="FB85" s="257"/>
      <c r="FC85" s="257"/>
      <c r="FD85" s="257"/>
      <c r="FE85" s="257"/>
      <c r="FF85" s="257"/>
      <c r="FG85" s="257"/>
      <c r="FH85" s="257"/>
      <c r="FI85" s="257"/>
      <c r="FJ85" s="257"/>
      <c r="FK85" s="257"/>
      <c r="FL85" s="257"/>
      <c r="FM85" s="257"/>
      <c r="FN85" s="257"/>
      <c r="FO85" s="257"/>
      <c r="FP85" s="257"/>
      <c r="FQ85" s="257"/>
      <c r="FR85" s="257"/>
      <c r="FS85" s="257"/>
      <c r="FT85" s="257"/>
      <c r="FU85" s="257"/>
      <c r="FV85" s="257"/>
      <c r="FW85" s="257"/>
      <c r="FX85" s="257"/>
      <c r="FY85" s="257"/>
      <c r="FZ85" s="257"/>
      <c r="GA85" s="257"/>
      <c r="GB85" s="257"/>
      <c r="GC85" s="257"/>
      <c r="GD85" s="257"/>
      <c r="GE85" s="257"/>
      <c r="GF85" s="257"/>
      <c r="GG85" s="257"/>
      <c r="GH85" s="257"/>
      <c r="GI85" s="257"/>
      <c r="GJ85" s="257"/>
      <c r="GK85" s="257"/>
      <c r="GL85" s="257"/>
      <c r="GM85" s="257"/>
      <c r="GN85" s="260"/>
      <c r="HA85" s="259"/>
      <c r="HB85" s="257"/>
      <c r="HC85" s="257"/>
      <c r="HD85" s="257"/>
      <c r="HE85" s="257"/>
      <c r="HF85" s="257"/>
      <c r="HG85" s="257"/>
      <c r="HH85" s="257"/>
      <c r="HI85" s="257"/>
      <c r="HJ85" s="257"/>
      <c r="HK85" s="257"/>
      <c r="HL85" s="257"/>
      <c r="HM85" s="257"/>
      <c r="HN85" s="257"/>
      <c r="HO85" s="257"/>
      <c r="HP85" s="257"/>
      <c r="HQ85" s="257"/>
      <c r="HR85" s="257"/>
      <c r="HS85" s="257"/>
      <c r="HT85" s="257"/>
      <c r="HU85" s="257"/>
      <c r="HV85" s="257"/>
      <c r="HW85" s="257"/>
      <c r="HX85" s="257"/>
      <c r="HY85" s="257"/>
      <c r="HZ85" s="257"/>
      <c r="IA85" s="257"/>
      <c r="IB85" s="257"/>
      <c r="IC85" s="257"/>
      <c r="ID85" s="257"/>
      <c r="IE85" s="257"/>
      <c r="IF85" s="260"/>
      <c r="LC85" s="259"/>
      <c r="LD85" s="257"/>
      <c r="LE85" s="257"/>
      <c r="LF85" s="260"/>
    </row>
    <row customHeight="1" ht="24">
      <c r="A86" s="614" t="s">
        <v>1152</v>
      </c>
      <c r="B86" s="614" t="s">
        <v>1372</v>
      </c>
      <c r="C86" s="503" t="s">
        <v>1281</v>
      </c>
      <c r="D86" s="418"/>
      <c r="E86" s="418"/>
      <c r="F86" s="244"/>
      <c r="G86" s="793">
        <f>ROW('НМ 3'!$A$17)</f>
        <v>17</v>
      </c>
      <c r="H86" s="793">
        <f>ROW('ТФ 3'!$A$67)</f>
        <v>67</v>
      </c>
      <c r="I86" s="244"/>
      <c r="J86" s="244"/>
      <c r="K86" s="794" t="s">
        <v>34</v>
      </c>
      <c r="L86" s="794"/>
      <c r="M86" s="357" t="str">
        <f>IF('НМ 3'!$M$17="","",'НМ 3'!$M$17)</f>
        <v>4</v>
      </c>
      <c r="N86" s="797" t="str">
        <f>IF('НМ 3'!$N$17="","",'НМ 3'!$N$17)</f>
        <v>Обращение с твёрдыми коммунальными отходами</v>
      </c>
      <c r="O86" s="358"/>
      <c r="P86" s="358"/>
      <c r="Q86" s="797" t="str">
        <f>IF('НМ 3'!$Q$17="","",'НМ 3'!$Q$17)</f>
        <v>Население, проживающее в сельских населённых пунктах</v>
      </c>
      <c r="R86" s="358"/>
      <c r="S86" s="358"/>
      <c r="T86" s="795" t="str">
        <f>IF('НМ 3'!$T$17="","",'НМ 3'!$T$17)</f>
        <v>ЧД</v>
      </c>
      <c r="U86" s="795" t="str">
        <f>IF('НМ 3'!$U$17="","",'НМ 3'!$U$17)</f>
        <v>ЖП</v>
      </c>
      <c r="V86" s="358"/>
      <c r="W86" s="358"/>
      <c r="X86" s="796"/>
      <c r="Y86" s="358"/>
      <c r="Z86" s="358"/>
      <c r="AA86" s="358"/>
      <c r="AB86" s="358"/>
      <c r="AC86" s="799" t="s">
        <v>1333</v>
      </c>
      <c r="AD86" s="799" t="str">
        <f>BL86&amp;"::"&amp;AE86</f>
        <v>да::ACTI</v>
      </c>
      <c r="AE86" s="799" t="s">
        <v>1293</v>
      </c>
      <c r="AF86" s="358"/>
      <c r="AG86" s="358"/>
      <c r="AH86" s="358"/>
      <c r="AI86" s="358"/>
      <c r="AJ86" s="358"/>
      <c r="AK86" s="358"/>
      <c r="AL86" s="358"/>
      <c r="AM86" s="358"/>
      <c r="AN86" s="357" t="str">
        <f>IF('ТФ 3'!$N$67="","",'ТФ 3'!$N$67)</f>
        <v>8.1</v>
      </c>
      <c r="AO86" s="797" t="str">
        <f>IF('ТФ 3'!$O$67="","",'ТФ 3'!$O$67)</f>
        <v>МП ЗР "Севержилкомсервис"</v>
      </c>
      <c r="AP86" s="359"/>
      <c r="AQ86" s="797" t="str">
        <f>IF('ТФ 3'!$Q$67="","",'ТФ 3'!$Q$67)</f>
        <v>8300010685</v>
      </c>
      <c r="AR86" s="797" t="str">
        <f>IF('ТФ 3'!$R$67="","",'ТФ 3'!$R$67)</f>
        <v>298301001</v>
      </c>
      <c r="AS86" s="797" t="str">
        <f>IF('ТФ 3'!$S$67="","",'ТФ 3'!$S$67)</f>
        <v>да</v>
      </c>
      <c r="AT86" s="797" t="str">
        <f>IF('ТФ 3'!$T$67="","",'ТФ 3'!$T$67)</f>
        <v/>
      </c>
      <c r="AU86" s="797" t="str">
        <f>IF('ТФ 3'!$U$67="","",'ТФ 3'!$U$67)</f>
        <v>Региональный оператор</v>
      </c>
      <c r="AV86" s="797" t="str">
        <f>IF('ТФ 3'!$V$67="","",'ТФ 3'!$V$67)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6" s="797"/>
      <c r="AX86" s="797"/>
      <c r="AY86" s="358"/>
      <c r="AZ86" s="792"/>
      <c r="BA86" s="792"/>
      <c r="BB86" s="792"/>
      <c r="BC86" s="797"/>
      <c r="BD86" s="797"/>
      <c r="BE86" s="797"/>
      <c r="BF86" s="792"/>
      <c r="BG86" s="358"/>
      <c r="BH86" s="799"/>
      <c r="BI86" s="358"/>
      <c r="BJ86" s="358"/>
      <c r="BK86" s="358"/>
      <c r="BL86" s="801" t="s">
        <v>34</v>
      </c>
      <c r="BM86" s="802"/>
      <c r="BN86" s="358"/>
      <c r="BO86" s="358"/>
      <c r="BP86" s="332">
        <f>IF('ТФ 3'!$BQ$67="","",'ТФ 3'!$BQ$67)</f>
        <v>711.28</v>
      </c>
      <c r="BQ86" s="332">
        <f>IF('ТФ 3'!$BS$67="","",'ТФ 3'!$BS$67)</f>
        <v>723.13</v>
      </c>
      <c r="BR86" s="332">
        <f>IF('ТФ 3'!$BP$67="","",'ТФ 3'!$BP$67)</f>
        <v>15441.36</v>
      </c>
      <c r="BS86" s="332">
        <f>IF('ТФ 3'!$BR$67="","",'ТФ 3'!$BR$67)</f>
        <v>15698.72</v>
      </c>
      <c r="BT86" s="358"/>
      <c r="BU86" s="379" t="str">
        <f>IF('ТФ 3'!$AS$67="","",'ТФ 3'!$AS$67)</f>
        <v>м3</v>
      </c>
      <c r="BV86" s="379" t="str">
        <f>IF('ТФ 3'!$Y$67="","",'ТФ 3'!$Y$67)</f>
        <v>м3</v>
      </c>
      <c r="BW86" s="358"/>
      <c r="BX86" s="369" t="s">
        <v>49</v>
      </c>
      <c r="BY86" s="369" t="s">
        <v>49</v>
      </c>
      <c r="BZ86" s="347">
        <f>IF('НМ 3'!$AJ$17="","",'НМ 3'!$AJ$17)</f>
        <v>12</v>
      </c>
      <c r="CA86" s="347">
        <f>IF('НМ 3'!$AI$17="","",'НМ 3'!$AI$17)</f>
        <v>12</v>
      </c>
      <c r="CB86" s="358"/>
      <c r="CC86" s="358"/>
      <c r="CD86" s="358"/>
      <c r="CE86" s="379" t="str">
        <f>IF('НМ 3'!$AF$17="","",'НМ 3'!$AF$17)</f>
        <v>чел</v>
      </c>
      <c r="CF86" s="379" t="str">
        <f>IF('НМ 3'!$AE$17="","",'НМ 3'!$AE$17)</f>
        <v>чел</v>
      </c>
      <c r="CG86" s="358"/>
      <c r="CH86" s="358"/>
      <c r="CI86" s="358"/>
      <c r="CJ86" s="358"/>
      <c r="CK86" s="358"/>
      <c r="CL86" s="370">
        <f>IF('НМ 3'!$BL$17="","",'НМ 3'!$BL$17)</f>
        <v>0.0966666667</v>
      </c>
      <c r="CM86" s="370">
        <f>IF(LEN('НМ 3'!$BX$17)=0,IF('НМ 3'!$BM$17="","",'НМ 3'!$BM$17),'НМ 3'!$BX$17)</f>
        <v>0.0966666667</v>
      </c>
      <c r="CN86" s="358"/>
      <c r="CO86" s="364"/>
      <c r="CP86" s="364"/>
      <c r="CQ86" s="371">
        <v>383</v>
      </c>
      <c r="CR86" s="371">
        <v>372</v>
      </c>
      <c r="CS86" s="280"/>
      <c r="CT86" s="280"/>
      <c r="CU86" s="358"/>
      <c r="CV86" s="358"/>
      <c r="CW86" s="372" cm="1" t="str">
        <f t="array" ref="CW86:CW86">IF($AD86="да::ACTI",IF($U86="ЖП",IF(LEN(CL86)=0,0,CL86)*IF($CE86="м2",IF(LEN(CO86)=0,0,CO86),IF(LEN(CQ86)=0,0,CQ86)),0),0)</f>
        <v>37.0233333461</v>
      </c>
      <c r="CX86" s="372" cm="1" t="str">
        <f t="array" ref="CX86:CX86">IF($AD86="да::ACTI",IF($U86="ЖП",IF(LEN(CM86)=0,0,CM86)*IF($CF86="м2",IF(LEN(CP86)=0,0,CP86),IF(LEN(CR86)=0,0,CR86)),0),0)</f>
        <v>35.9600000124</v>
      </c>
      <c r="CY86" s="372">
        <f>IF($AD86="да::ACTI",IF($U86="ЖП",0,IF(LEN(CL86)=0,0,CL86)*IF($CE86="м2",IF(LEN(CO86)=0,0,CO86),IF(LEN(CQ86)=0,0,CQ86))),0)</f>
        <v>0</v>
      </c>
      <c r="CZ86" s="372">
        <f>IF($AD86="да::ACTI",IF($U86="ЖП",0,IF(LEN(CM86)=0,0,CM86)*IF($CF86="м2",IF(LEN(CP86)=0,0,CP86),IF(LEN(CR86)=0,0,CR86))),0)</f>
        <v>0</v>
      </c>
      <c r="DA86" s="358"/>
      <c r="DB86" s="358"/>
      <c r="DC86" s="276">
        <f>CW86*IF(LEN($BP86)=0,0,$BP86)/1000</f>
        <v>26.333956542414</v>
      </c>
      <c r="DD86" s="276">
        <f>IF(OR($CA86=0,LEN($CA86)=0,$BZ86=0,LEN($BZ86)=0),DC86,DC86*$BZ86/$CA86)</f>
        <v>26.333956542414</v>
      </c>
      <c r="DE86" s="276">
        <f>CX86*IF(LEN($BQ86)=0,0,$BQ86)/1000</f>
        <v>26.0037548089668</v>
      </c>
      <c r="DF86" s="276">
        <f>CW86*IF(LEN($BQ86)=0,0,$BQ86)*IF(OR(LEN($CL86)=0,$CL86=0),0,IF($CE86=$CF86,$CM86/$CL86,1))/1000*IF($LC86=$LD86,1,IF($LC86="да",$LF86,IF($LD86="да",IF($LF86=0,0,1/$LF86),1)))</f>
        <v>26.7726830425653</v>
      </c>
      <c r="DG86" s="280"/>
      <c r="DH86" s="276">
        <f>CY86*IF(LEN($BP86)=0,0,$BP86)/1000</f>
        <v>0</v>
      </c>
      <c r="DI86" s="276">
        <f>IF(OR($CA86=0,LEN($CA86)=0,$BZ86=0,LEN($BZ86)=0),DH86,DH86*$BZ86/$CA86)</f>
        <v>0</v>
      </c>
      <c r="DJ86" s="276">
        <f>CZ86*IF(LEN($BQ86)=0,0,$BQ86)/1000</f>
        <v>0</v>
      </c>
      <c r="DK86" s="276">
        <f>CY86*IF(LEN($BQ86)=0,0,$BQ86)*IF(OR(LEN($CL86)=0,$CL86=0),0,IF($CE86=$CF86,$CM86/$CL86,1))/1000*IF($LC86=$LD86,1,IF($LC86="да",$LF86,IF($LD86="да",IF($LF86=0,0,1/$LF86),1)))</f>
        <v>0</v>
      </c>
      <c r="DL86" s="280"/>
      <c r="DM86" s="276">
        <f>SUM(DC86,DH86)</f>
        <v>26.333956542414</v>
      </c>
      <c r="DN86" s="276">
        <f>SUM(DD86,DI86)</f>
        <v>26.333956542414</v>
      </c>
      <c r="DO86" s="276">
        <f>SUM(DE86,DJ86)</f>
        <v>26.0037548089668</v>
      </c>
      <c r="DP86" s="276">
        <f>SUM(DF86,DK86)</f>
        <v>26.7726830425653</v>
      </c>
      <c r="DQ86" s="280"/>
      <c r="DR86" s="366"/>
      <c r="DS86" s="366"/>
      <c r="DT86" s="366"/>
      <c r="DU86" s="366"/>
      <c r="DV86" s="366"/>
      <c r="DW86" s="366"/>
      <c r="DX86" s="366"/>
      <c r="DY86" s="366"/>
      <c r="DZ86" s="366"/>
      <c r="EA86" s="366"/>
      <c r="EB86" s="366"/>
      <c r="EC86" s="366"/>
      <c r="ED86" s="366"/>
      <c r="EE86" s="366"/>
      <c r="EF86" s="366"/>
      <c r="EG86" s="366"/>
      <c r="EH86" s="366"/>
      <c r="EI86" s="366"/>
      <c r="EJ86" s="366"/>
      <c r="EK86" s="367"/>
      <c r="EL86" s="367"/>
      <c r="EM86" s="244"/>
      <c r="EN86" s="367"/>
      <c r="EO86" s="367"/>
      <c r="EP86" s="370">
        <f>IF('НМ 3'!$BL$17="","",'НМ 3'!$BL$17)</f>
        <v>0.0966666667</v>
      </c>
      <c r="EQ86" s="370">
        <f>IF('НМ 3'!$BM$17="","",'НМ 3'!$BM$17)</f>
        <v>0.0966666667</v>
      </c>
      <c r="ER86" s="367"/>
      <c r="ES86" s="276" t="str">
        <f>IF(LEN(CO86)=0,"",CO86)</f>
        <v/>
      </c>
      <c r="ET86" s="276" t="str">
        <f>IF(LEN(CP86)=0,"",CP86)</f>
        <v/>
      </c>
      <c r="EU86" s="373">
        <f>IF(LEN(CQ86)=0,"",CQ86)</f>
        <v>383</v>
      </c>
      <c r="EV86" s="373">
        <f>IF(LEN(CR86)=0,"",CR86)</f>
        <v>372</v>
      </c>
      <c r="EW86" s="280"/>
      <c r="EX86" s="280"/>
      <c r="EY86" s="367"/>
      <c r="EZ86" s="367"/>
      <c r="FA86" s="372" t="str">
        <f t="array" ref="FA86:FA86">IF($AE86="ACTI",IF($U86="ЖП",IF(LEN(EP86)=0,0,EP86)*IF($CE86="м2",IF(LEN(ES86)=0,0,ES86),IF(LEN(EU86)=0,0,EU86))*IF(LEN($BZ86)=0,0,$BZ86),0),0)</f>
        <v>444.2800001532</v>
      </c>
      <c r="FB86" s="372" t="str">
        <f t="array" ref="FB86:FB86">IF($AE86="ACTI",IF($U86="ЖП",IF(LEN(EQ86)=0,0,EQ86)*IF($CF86="м2",IF(LEN(ET86)=0,0,ET86),IF(LEN(EV86)=0,0,EV86))*IF(LEN($CA86)=0,0,$CA86),0),0)</f>
        <v>431.5200001488</v>
      </c>
      <c r="FC86" s="372">
        <f>IF($AE86="ACTI",IF($U86="ЖП",0,IF(LEN(EP86)=0,0,EP86)*IF($CE86="м2",IF(LEN(ES86)=0,0,ES86),IF(LEN(EU86)=0,0,EU86))*IF(LEN($BZ86)=0,0,$BZ86)),0)</f>
        <v>0</v>
      </c>
      <c r="FD86" s="372">
        <f>IF($AE86="ACTI",IF($U86="ЖП",0,IF(LEN(EQ86)=0,0,EQ86)*IF($CF86="м2",IF(LEN(ET86)=0,0,ET86),IF(LEN(EV86)=0,0,EV86))*IF(LEN($CA86)=0,0,$CA86)),0)</f>
        <v>0</v>
      </c>
      <c r="FE86" s="367"/>
      <c r="FF86" s="367"/>
      <c r="FG86" s="276">
        <f>FA86*IF(LEN($BP86)=0,0,$BP86)/1000</f>
        <v>316.007478508968</v>
      </c>
      <c r="FH86" s="276">
        <f>IF(OR($CA86=0,LEN($CA86)=0,$BZ86=0,LEN($BZ86)=0),FG86,FG86*$BZ86/$CA86)</f>
        <v>316.007478508968</v>
      </c>
      <c r="FI86" s="276">
        <f>FB86*IF(LEN($BQ86)=0,0,$BQ86)/1000</f>
        <v>312.045057707602</v>
      </c>
      <c r="FJ86" s="276">
        <f>FA86*IF(LEN($BQ86)=0,0,$BQ86)*IF(OR(LEN($EP86)=0,$EP86=0),0,IF($CE86=$CF86,$EQ86/$EP86,1))/1000*IF($LC86=$LD86,1,IF($LC86="да",$LF86,IF($LD86="да",IF($LF86=0,0,1/$LF86),1)))</f>
        <v>321.272196510784</v>
      </c>
      <c r="FK86" s="280"/>
      <c r="FL86" s="276">
        <f>FC86*IF(LEN($BP86)=0,0,$BP86)/1000</f>
        <v>0</v>
      </c>
      <c r="FM86" s="276">
        <f>IF(OR($CA86=0,LEN($CA86)=0,$BZ86=0,LEN($BZ86)=0),FL86,FL86*$BZ86/$CA86)</f>
        <v>0</v>
      </c>
      <c r="FN86" s="276">
        <f>FD86*IF(LEN($BQ86)=0,0,$BQ86)/1000</f>
        <v>0</v>
      </c>
      <c r="FO86" s="276">
        <f>FC86*IF(LEN($BQ86)=0,0,$BQ86)*IF(OR(LEN($EP86)=0,$EP86=0),0,IF($CE86=$CF86,$EQ86/$EP86,1))/1000*IF($LC86=$LD86,1,IF($LC86="да",$LF86,IF($LD86="да",IF($LF86=0,0,1/$LF86),1)))</f>
        <v>0</v>
      </c>
      <c r="FP86" s="280"/>
      <c r="FQ86" s="276">
        <f>SUM(FG86,FL86)</f>
        <v>316.007478508968</v>
      </c>
      <c r="FR86" s="276">
        <f>SUM(FH86,FM86)</f>
        <v>316.007478508968</v>
      </c>
      <c r="FS86" s="276">
        <f>SUM(FI86,FN86)</f>
        <v>312.045057707602</v>
      </c>
      <c r="FT86" s="276">
        <f>SUM(FJ86,FO86)</f>
        <v>321.272196510784</v>
      </c>
      <c r="FU86" s="280"/>
      <c r="FV86" s="361"/>
      <c r="FW86" s="361"/>
      <c r="FX86" s="361"/>
      <c r="FY86" s="366"/>
      <c r="FZ86" s="366"/>
      <c r="GA86" s="361"/>
      <c r="GB86" s="361"/>
      <c r="GC86" s="366"/>
      <c r="GD86" s="366"/>
      <c r="GE86" s="366"/>
      <c r="GF86" s="366"/>
      <c r="GG86" s="366"/>
      <c r="GH86" s="366"/>
      <c r="GI86" s="366"/>
      <c r="GJ86" s="366"/>
      <c r="GK86" s="366"/>
      <c r="GL86" s="366"/>
      <c r="GM86" s="366"/>
      <c r="GN86" s="366"/>
      <c r="GO86" s="993"/>
      <c r="GP86" s="993"/>
      <c r="GQ86" s="993"/>
      <c r="GR86" s="993"/>
      <c r="GS86" s="993"/>
      <c r="GT86" s="993"/>
      <c r="GU86" s="993"/>
      <c r="GV86" s="993"/>
      <c r="GW86" s="993"/>
      <c r="GX86" s="993"/>
      <c r="GY86" s="993"/>
      <c r="GZ86" s="92"/>
      <c r="HA86" s="422"/>
      <c r="HB86" s="422"/>
      <c r="HC86" s="422"/>
      <c r="HD86" s="422"/>
      <c r="HE86" s="422"/>
      <c r="HF86" s="422"/>
      <c r="HG86" s="422"/>
      <c r="HH86" s="422"/>
      <c r="HI86" s="422"/>
      <c r="HJ86" s="422"/>
      <c r="HK86" s="422"/>
      <c r="HL86" s="423"/>
      <c r="HM86" s="372">
        <f>CW86*IF($LC86="да",$LF86,1)</f>
        <v>37.0233333461</v>
      </c>
      <c r="HN86" s="372">
        <f>CX86*IF($LD86="да",$LF86,1)</f>
        <v>35.9600000124</v>
      </c>
      <c r="HO86" s="372">
        <f>CY86*IF($LC86="да",$LF86,1)</f>
        <v>0</v>
      </c>
      <c r="HP86" s="372">
        <f>CZ86*IF($LD86="да",$LF86,1)</f>
        <v>0</v>
      </c>
      <c r="HQ86" s="424"/>
      <c r="HR86" s="422"/>
      <c r="HS86" s="422"/>
      <c r="HT86" s="422"/>
      <c r="HU86" s="422"/>
      <c r="HV86" s="422"/>
      <c r="HW86" s="422"/>
      <c r="HX86" s="422"/>
      <c r="HY86" s="422"/>
      <c r="HZ86" s="422"/>
      <c r="IA86" s="422"/>
      <c r="IB86" s="422"/>
      <c r="IC86" s="372">
        <f>FA86*IF($LC86="да",$LF86,1)</f>
        <v>444.2800001532</v>
      </c>
      <c r="ID86" s="372">
        <f>FB86*IF($LD86="да",$LF86,1)</f>
        <v>431.5200001488</v>
      </c>
      <c r="IE86" s="372">
        <f>FC86*IF($LC86="да",$LF86,1)</f>
        <v>0</v>
      </c>
      <c r="IF86" s="372">
        <f>FD86*IF($LD86="да",$LF86,1)</f>
        <v>0</v>
      </c>
      <c r="IG86" s="92"/>
      <c r="IH86" s="92"/>
      <c r="II86" s="92"/>
      <c r="IJ86" s="92"/>
      <c r="IK86" s="993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374">
        <f>IF(AND($U86="ЖП",$AE86="ACTI"),IF($CE86="м2",ES86,0),0)</f>
        <v>0</v>
      </c>
      <c r="JS86" s="374">
        <f>IF(AND($U86="ЖП",$AE86="ACTI"),IF($CF86="м2",ET86,0),0)</f>
        <v>0</v>
      </c>
      <c r="JT86" s="374">
        <f>IF(AND($U86="ЖП",$AE86="ACTI"),IF(AND(LEN($CE86)&gt;0,NOT($CE86="м2")),EU86,0),0)</f>
        <v>383</v>
      </c>
      <c r="JU86" s="374">
        <f>IF(AND($U86="ЖП",$AE86="ACTI"),IF(AND(LEN($CF86)&gt;0,NOT($CF86="м2")),EV86,0),0)</f>
        <v>372</v>
      </c>
      <c r="JV86" s="374">
        <f>IF(AND(NOT($U86="ЖП"),$AE86="ACTI"),IF($CE86="м2",ES86,0),0)</f>
        <v>0</v>
      </c>
      <c r="JW86" s="374">
        <f>IF(AND(NOT($U86="ЖП"),$AE86="ACTI"),IF($CF86="м2",ET86,0),0)</f>
        <v>0</v>
      </c>
      <c r="JX86" s="374">
        <f>IF(AND(NOT($U86="ЖП"),$AE86="ACTI"),IF(AND(LEN($CE86)&gt;0,NOT($CE86="м2")),EU86,0),0)</f>
        <v>0</v>
      </c>
      <c r="JY86" s="374">
        <f>IF(AND(NOT($U86="ЖП"),$AE86="ACTI"),IF(AND(LEN($CF86)&gt;0,NOT($CF86="м2")),EV86,0),0)</f>
        <v>0</v>
      </c>
      <c r="JZ86" s="92"/>
      <c r="KA86" s="92"/>
      <c r="KB86" s="92"/>
      <c r="KC86" s="92"/>
      <c r="KD86" s="374">
        <f>IF(AND($U86="ЖП",$AD86="да::ACTI"),IF($CE86="м2",CO86,CQ86),0)</f>
        <v>383</v>
      </c>
      <c r="KE86" s="374">
        <f>IF(AND($U86="ЖП",$AD86="да::ACTI"),IF($CF86="м2",CP86,CR86),0)</f>
        <v>372</v>
      </c>
      <c r="KF86" s="374">
        <f>IF(AND($U86="ЖП",$AE86="ACTI"),IF($CE86="м2",ES86,EU86),0)</f>
        <v>383</v>
      </c>
      <c r="KG86" s="374">
        <f>IF(AND($U86="ЖП",$AE86="ACTI"),IF($CF86="м2",ET86,EV86),0)</f>
        <v>372</v>
      </c>
      <c r="KH86" s="374">
        <f>IF(OR(LEN(CL86)=0,LEN(KD86)=0),0,CL86*KD86)</f>
        <v>37.0233333461</v>
      </c>
      <c r="KI86" s="374">
        <f>IF(OR(LEN(CM86)=0,LEN(KE86)=0),0,CM86*KE86)</f>
        <v>35.9600000124</v>
      </c>
      <c r="KJ86" s="374">
        <f>IF(OR(LEN(EP86)=0,LEN(KF86)=0),0,EP86*KF86)</f>
        <v>37.0233333461</v>
      </c>
      <c r="KK86" s="374">
        <f>IF(OR(LEN(EQ86)=0,LEN(KG86)=0),0,EQ86*KG86)</f>
        <v>35.9600000124</v>
      </c>
      <c r="KL86" s="374">
        <f>IF(AND(NOT($U86="ЖП"),$AD86="да::ACTI"),IF($CE86="м2",CO86,CQ86),0)</f>
        <v>0</v>
      </c>
      <c r="KM86" s="374">
        <f>IF(AND(NOT($U86="ЖП"),$AD86="да::ACTI"),IF($CF86="м2",CP86,CR86),0)</f>
        <v>0</v>
      </c>
      <c r="KN86" s="374">
        <f>IF(AND(NOT($U86="ЖП"),$AE86="ACTI"),IF($CE86="м2",ES86,EU86),0)</f>
        <v>0</v>
      </c>
      <c r="KO86" s="374">
        <f>IF(AND(NOT($U86="ЖП"),$AE86="ACTI"),IF($CF86="м2",ET86,EV86),0)</f>
        <v>0</v>
      </c>
      <c r="KP86" s="374">
        <f>IF(OR(LEN(CL86)=0,LEN(KL86)=0),0,CL86*KL86)</f>
        <v>0</v>
      </c>
      <c r="KQ86" s="374">
        <f>IF(OR(LEN(CM86)=0,LEN(KM86)=0),0,CM86*KM86)</f>
        <v>0</v>
      </c>
      <c r="KR86" s="374">
        <f>IF(OR(LEN(EP86)=0,LEN(KN86)=0),0,EP86*KN86)</f>
        <v>0</v>
      </c>
      <c r="KS86" s="374">
        <f>IF(OR(LEN(EQ86)=0,LEN(KO86)=0),0,EQ86*KO86)</f>
        <v>0</v>
      </c>
      <c r="KT86" s="422"/>
      <c r="KU86" s="422"/>
      <c r="KV86" s="422"/>
      <c r="KW86" s="422"/>
      <c r="KX86" s="422"/>
      <c r="KY86" s="422"/>
      <c r="KZ86" s="422"/>
      <c r="LA86" s="422"/>
      <c r="LB86" s="422"/>
      <c r="LC86" s="379" t="str">
        <f>IF(OR(LEN($BU86)=0,$BU86="м3"),"нет","да")</f>
        <v>нет</v>
      </c>
      <c r="LD86" s="379" t="str">
        <f>IF(OR(LEN($BV86)=0,$BV86="м3"),"нет","да")</f>
        <v>нет</v>
      </c>
      <c r="LE86" s="358"/>
      <c r="LF86" s="379">
        <v>1</v>
      </c>
      <c r="LG86" s="422"/>
      <c r="LH86" s="422"/>
      <c r="LI86" s="422"/>
      <c r="LJ86" s="422"/>
      <c r="LK86" s="422"/>
      <c r="LL86" s="422"/>
      <c r="LM86" s="422"/>
    </row>
    <row customHeight="1" ht="12">
      <c r="C87" s="161"/>
      <c r="D87" s="704"/>
      <c r="E87" s="690"/>
      <c r="F87" s="536"/>
      <c r="G87" s="536"/>
      <c r="H87" s="536"/>
      <c r="I87" s="536"/>
      <c r="J87" s="536"/>
      <c r="K87" s="184"/>
      <c r="L87" s="184"/>
      <c r="M87" s="184"/>
      <c r="N87" s="189" t="s">
        <v>1606</v>
      </c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4"/>
      <c r="AD87" s="184"/>
      <c r="AE87" s="184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184"/>
      <c r="EJ87" s="185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1.25" hidden="1">
      <c r="C88" s="161"/>
      <c r="E88" s="158"/>
      <c r="F88" s="545"/>
      <c r="G88" s="545"/>
      <c r="H88" s="545"/>
      <c r="I88" s="545"/>
      <c r="J88" s="545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257"/>
      <c r="BQ88" s="257"/>
      <c r="BR88" s="257"/>
      <c r="BS88" s="257"/>
      <c r="BT88" s="257"/>
      <c r="BU88" s="257"/>
      <c r="BV88" s="257"/>
      <c r="BW88" s="257"/>
      <c r="BX88" s="184"/>
      <c r="BY88" s="184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184"/>
      <c r="EJ88" s="185"/>
      <c r="EM88" s="258"/>
      <c r="EP88" s="259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257"/>
      <c r="FL88" s="257"/>
      <c r="FM88" s="257"/>
      <c r="FN88" s="257"/>
      <c r="FO88" s="257"/>
      <c r="FP88" s="257"/>
      <c r="FQ88" s="257"/>
      <c r="FR88" s="257"/>
      <c r="FS88" s="257"/>
      <c r="FT88" s="257"/>
      <c r="FU88" s="257"/>
      <c r="FV88" s="257"/>
      <c r="FW88" s="257"/>
      <c r="FX88" s="257"/>
      <c r="FY88" s="257"/>
      <c r="FZ88" s="257"/>
      <c r="GA88" s="257"/>
      <c r="GB88" s="257"/>
      <c r="GC88" s="257"/>
      <c r="GD88" s="257"/>
      <c r="GE88" s="257"/>
      <c r="GF88" s="257"/>
      <c r="GG88" s="257"/>
      <c r="GH88" s="257"/>
      <c r="GI88" s="257"/>
      <c r="GJ88" s="257"/>
      <c r="GK88" s="257"/>
      <c r="GL88" s="257"/>
      <c r="GM88" s="257"/>
      <c r="GN88" s="260"/>
      <c r="HA88" s="259"/>
      <c r="HB88" s="257"/>
      <c r="HC88" s="257"/>
      <c r="HD88" s="257"/>
      <c r="HE88" s="257"/>
      <c r="HF88" s="257"/>
      <c r="HG88" s="257"/>
      <c r="HH88" s="257"/>
      <c r="HI88" s="257"/>
      <c r="HJ88" s="257"/>
      <c r="HK88" s="257"/>
      <c r="HL88" s="257"/>
      <c r="HM88" s="257"/>
      <c r="HN88" s="257"/>
      <c r="HO88" s="257"/>
      <c r="HP88" s="257"/>
      <c r="HQ88" s="257"/>
      <c r="HR88" s="257"/>
      <c r="HS88" s="257"/>
      <c r="HT88" s="257"/>
      <c r="HU88" s="257"/>
      <c r="HV88" s="257"/>
      <c r="HW88" s="257"/>
      <c r="HX88" s="257"/>
      <c r="HY88" s="257"/>
      <c r="HZ88" s="257"/>
      <c r="IA88" s="257"/>
      <c r="IB88" s="257"/>
      <c r="IC88" s="257"/>
      <c r="ID88" s="257"/>
      <c r="IE88" s="257"/>
      <c r="IF88" s="260"/>
      <c r="LC88" s="259"/>
      <c r="LD88" s="257"/>
      <c r="LE88" s="257"/>
      <c r="LF88" s="260"/>
    </row>
    <row customHeight="1" ht="12">
      <c r="C89" s="161"/>
      <c r="F89" s="545"/>
      <c r="G89" s="545"/>
      <c r="H89" s="545"/>
      <c r="I89" s="545"/>
      <c r="J89" s="545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255"/>
      <c r="BQ89" s="255"/>
      <c r="BR89" s="255"/>
      <c r="BS89" s="255"/>
      <c r="BT89" s="255"/>
      <c r="BU89" s="255"/>
      <c r="BV89" s="255"/>
      <c r="BW89" s="255"/>
      <c r="BX89" s="193"/>
      <c r="BY89" s="193"/>
      <c r="BZ89" s="277"/>
      <c r="CA89" s="277"/>
      <c r="CB89" s="255"/>
      <c r="CC89" s="255"/>
      <c r="CD89" s="255"/>
      <c r="CE89" s="255"/>
      <c r="CF89" s="255"/>
      <c r="CG89" s="255"/>
      <c r="CH89" s="255"/>
      <c r="CI89" s="255"/>
      <c r="CJ89" s="255"/>
      <c r="CK89" s="255"/>
      <c r="CL89" s="255"/>
      <c r="CM89" s="255"/>
      <c r="CN89" s="255"/>
      <c r="CO89" s="255"/>
      <c r="CP89" s="255"/>
      <c r="CQ89" s="255"/>
      <c r="CR89" s="255"/>
      <c r="CS89" s="255"/>
      <c r="CT89" s="255"/>
      <c r="CU89" s="255"/>
      <c r="CV89" s="255"/>
      <c r="CW89" s="255"/>
      <c r="CX89" s="255"/>
      <c r="CY89" s="255"/>
      <c r="CZ89" s="255"/>
      <c r="DA89" s="255"/>
      <c r="DB89" s="255"/>
      <c r="DC89" s="255"/>
      <c r="DD89" s="255"/>
      <c r="DE89" s="255"/>
      <c r="DF89" s="255"/>
      <c r="DG89" s="255"/>
      <c r="DH89" s="255"/>
      <c r="DI89" s="255"/>
      <c r="DJ89" s="255"/>
      <c r="DK89" s="255"/>
      <c r="DL89" s="255"/>
      <c r="DM89" s="255"/>
      <c r="DN89" s="255"/>
      <c r="DO89" s="255"/>
      <c r="DP89" s="255"/>
      <c r="DQ89" s="255"/>
      <c r="DR89" s="255"/>
      <c r="DS89" s="255"/>
      <c r="DT89" s="255"/>
      <c r="DU89" s="255"/>
      <c r="DV89" s="255"/>
      <c r="DW89" s="255"/>
      <c r="DX89" s="255"/>
      <c r="DY89" s="255"/>
      <c r="DZ89" s="255"/>
      <c r="EA89" s="255"/>
      <c r="EB89" s="255"/>
      <c r="EC89" s="255"/>
      <c r="ED89" s="255"/>
      <c r="EE89" s="255"/>
      <c r="EF89" s="255"/>
      <c r="EG89" s="255"/>
      <c r="EH89" s="255"/>
      <c r="EI89" s="194"/>
      <c r="EJ89" s="278"/>
      <c r="EM89" s="258"/>
      <c r="EP89" s="279"/>
      <c r="EQ89" s="255"/>
      <c r="ER89" s="255"/>
      <c r="ES89" s="255"/>
      <c r="ET89" s="255"/>
      <c r="EU89" s="255"/>
      <c r="EV89" s="255"/>
      <c r="EW89" s="255"/>
      <c r="EX89" s="255"/>
      <c r="EY89" s="255"/>
      <c r="EZ89" s="255"/>
      <c r="FA89" s="255"/>
      <c r="FB89" s="255"/>
      <c r="FC89" s="255"/>
      <c r="FD89" s="255"/>
      <c r="FE89" s="255"/>
      <c r="FF89" s="255"/>
      <c r="FG89" s="255"/>
      <c r="FH89" s="255"/>
      <c r="FI89" s="255"/>
      <c r="FJ89" s="255"/>
      <c r="FK89" s="255"/>
      <c r="FL89" s="255"/>
      <c r="FM89" s="255"/>
      <c r="FN89" s="255"/>
      <c r="FO89" s="255"/>
      <c r="FP89" s="255"/>
      <c r="FQ89" s="255"/>
      <c r="FR89" s="255"/>
      <c r="FS89" s="255"/>
      <c r="FT89" s="255"/>
      <c r="FU89" s="255"/>
      <c r="FV89" s="255"/>
      <c r="FW89" s="255"/>
      <c r="FX89" s="255"/>
      <c r="FY89" s="255"/>
      <c r="FZ89" s="255"/>
      <c r="GA89" s="255"/>
      <c r="GB89" s="255"/>
      <c r="GC89" s="255"/>
      <c r="GD89" s="255"/>
      <c r="GE89" s="255"/>
      <c r="GF89" s="255"/>
      <c r="GG89" s="255"/>
      <c r="GH89" s="255"/>
      <c r="GI89" s="255"/>
      <c r="GJ89" s="255"/>
      <c r="GK89" s="255"/>
      <c r="GL89" s="255"/>
      <c r="GM89" s="255"/>
      <c r="GN89" s="256"/>
      <c r="HA89" s="279"/>
      <c r="HB89" s="255"/>
      <c r="HC89" s="255"/>
      <c r="HD89" s="255"/>
      <c r="HE89" s="255"/>
      <c r="HF89" s="255"/>
      <c r="HG89" s="255"/>
      <c r="HH89" s="255"/>
      <c r="HI89" s="255"/>
      <c r="HJ89" s="255"/>
      <c r="HK89" s="255"/>
      <c r="HL89" s="255"/>
      <c r="HM89" s="255"/>
      <c r="HN89" s="255"/>
      <c r="HO89" s="255"/>
      <c r="HP89" s="255"/>
      <c r="HQ89" s="255"/>
      <c r="HR89" s="255"/>
      <c r="HS89" s="255"/>
      <c r="HT89" s="255"/>
      <c r="HU89" s="255"/>
      <c r="HV89" s="255"/>
      <c r="HW89" s="255"/>
      <c r="HX89" s="255"/>
      <c r="HY89" s="255"/>
      <c r="HZ89" s="255"/>
      <c r="IA89" s="255"/>
      <c r="IB89" s="255"/>
      <c r="IC89" s="255"/>
      <c r="ID89" s="255"/>
      <c r="IE89" s="255"/>
      <c r="IF89" s="256"/>
      <c r="LC89" s="279"/>
      <c r="LD89" s="255"/>
      <c r="LE89" s="255"/>
      <c r="LF89" s="256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9"/>
      <c r="EI90" s="182"/>
      <c r="EJ90" s="295"/>
      <c r="EM90" s="258"/>
      <c r="EP90" s="259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257"/>
      <c r="FL90" s="257"/>
      <c r="FM90" s="257"/>
      <c r="FN90" s="257"/>
      <c r="FO90" s="257"/>
      <c r="FP90" s="257"/>
      <c r="FQ90" s="257"/>
      <c r="FR90" s="257"/>
      <c r="FS90" s="257"/>
      <c r="FT90" s="257"/>
      <c r="FU90" s="257"/>
      <c r="FV90" s="257"/>
      <c r="FW90" s="257"/>
      <c r="FX90" s="257"/>
      <c r="FY90" s="257"/>
      <c r="FZ90" s="257"/>
      <c r="GA90" s="257"/>
      <c r="GB90" s="257"/>
      <c r="GC90" s="257"/>
      <c r="GD90" s="257"/>
      <c r="GE90" s="257"/>
      <c r="GF90" s="257"/>
      <c r="GG90" s="257"/>
      <c r="GH90" s="257"/>
      <c r="GI90" s="257"/>
      <c r="GJ90" s="257"/>
      <c r="GK90" s="257"/>
      <c r="GL90" s="257"/>
      <c r="GM90" s="257"/>
      <c r="GN90" s="260"/>
      <c r="HA90" s="259"/>
      <c r="HB90" s="257"/>
      <c r="HC90" s="257"/>
      <c r="HD90" s="257"/>
      <c r="HE90" s="257"/>
      <c r="HF90" s="257"/>
      <c r="HG90" s="257"/>
      <c r="HH90" s="257"/>
      <c r="HI90" s="257"/>
      <c r="HJ90" s="257"/>
      <c r="HK90" s="257"/>
      <c r="HL90" s="257"/>
      <c r="HM90" s="257"/>
      <c r="HN90" s="257"/>
      <c r="HO90" s="257"/>
      <c r="HP90" s="257"/>
      <c r="HQ90" s="257"/>
      <c r="HR90" s="257"/>
      <c r="HS90" s="257"/>
      <c r="HT90" s="257"/>
      <c r="HU90" s="257"/>
      <c r="HV90" s="257"/>
      <c r="HW90" s="257"/>
      <c r="HX90" s="257"/>
      <c r="HY90" s="257"/>
      <c r="HZ90" s="257"/>
      <c r="IA90" s="257"/>
      <c r="IB90" s="257"/>
      <c r="IC90" s="257"/>
      <c r="ID90" s="257"/>
      <c r="IE90" s="257"/>
      <c r="IF90" s="260"/>
      <c r="LC90" s="259"/>
      <c r="LD90" s="257"/>
      <c r="LE90" s="257"/>
      <c r="LF90" s="260"/>
    </row>
    <row customHeight="1" ht="12">
      <c r="C91" s="161"/>
      <c r="F91" s="545"/>
      <c r="G91" s="545"/>
      <c r="H91" s="545"/>
      <c r="I91" s="545"/>
      <c r="J91" s="545"/>
      <c r="K91" s="261"/>
      <c r="L91" s="261"/>
      <c r="M91" s="261" t="s">
        <v>1157</v>
      </c>
      <c r="N91" s="790" t="s">
        <v>1607</v>
      </c>
      <c r="O91" s="791"/>
      <c r="P91" s="791"/>
      <c r="Q91" s="791"/>
      <c r="R91" s="791"/>
      <c r="S91" s="791"/>
      <c r="T91" s="791"/>
      <c r="U91" s="791"/>
      <c r="V91" s="791"/>
      <c r="W91" s="791"/>
      <c r="X91" s="791"/>
      <c r="Y91" s="791"/>
      <c r="Z91" s="791"/>
      <c r="AA91" s="791"/>
      <c r="AB91" s="791"/>
      <c r="AC91" s="791"/>
      <c r="AD91" s="791"/>
      <c r="AE91" s="791"/>
      <c r="AF91" s="791"/>
      <c r="AG91" s="791"/>
      <c r="AH91" s="791"/>
      <c r="AI91" s="791"/>
      <c r="AJ91" s="791"/>
      <c r="AK91" s="791"/>
      <c r="AL91" s="791"/>
      <c r="AM91" s="791"/>
      <c r="AN91" s="791"/>
      <c r="AO91" s="791"/>
      <c r="AP91" s="791"/>
      <c r="AQ91" s="791"/>
      <c r="AR91" s="791"/>
      <c r="AS91" s="791"/>
      <c r="AT91" s="791"/>
      <c r="AU91" s="791"/>
      <c r="AV91" s="791"/>
      <c r="AW91" s="791"/>
      <c r="AX91" s="791"/>
      <c r="AY91" s="791"/>
      <c r="AZ91" s="791"/>
      <c r="BA91" s="791"/>
      <c r="BB91" s="791"/>
      <c r="BC91" s="791"/>
      <c r="BD91" s="791"/>
      <c r="BE91" s="791"/>
      <c r="BF91" s="791"/>
      <c r="BG91" s="791"/>
      <c r="BH91" s="791"/>
      <c r="BI91" s="791"/>
      <c r="BJ91" s="791"/>
      <c r="BK91" s="791"/>
      <c r="BL91" s="791"/>
      <c r="BM91" s="791"/>
      <c r="BN91" s="791"/>
      <c r="BO91" s="791"/>
      <c r="BP91" s="265"/>
      <c r="BQ91" s="265"/>
      <c r="BR91" s="265"/>
      <c r="BS91" s="265"/>
      <c r="BT91" s="265"/>
      <c r="BU91" s="265"/>
      <c r="BV91" s="265"/>
      <c r="BW91" s="265"/>
      <c r="BX91" s="197"/>
      <c r="BY91" s="197"/>
      <c r="BZ91" s="263"/>
      <c r="CA91" s="263"/>
      <c r="CB91" s="265"/>
      <c r="CC91" s="265"/>
      <c r="CD91" s="265"/>
      <c r="CE91" s="265"/>
      <c r="CF91" s="265"/>
      <c r="CG91" s="265"/>
      <c r="CH91" s="265"/>
      <c r="CI91" s="265"/>
      <c r="CJ91" s="265"/>
      <c r="CK91" s="265"/>
      <c r="CL91" s="265"/>
      <c r="CM91" s="265"/>
      <c r="CN91" s="265"/>
      <c r="CO91" s="265"/>
      <c r="CP91" s="265"/>
      <c r="CQ91" s="265"/>
      <c r="CR91" s="265"/>
      <c r="CS91" s="265"/>
      <c r="CT91" s="265"/>
      <c r="CU91" s="265"/>
      <c r="CV91" s="265"/>
      <c r="CW91" s="265"/>
      <c r="CX91" s="265"/>
      <c r="CY91" s="265"/>
      <c r="CZ91" s="265"/>
      <c r="DA91" s="265"/>
      <c r="DB91" s="265"/>
      <c r="DC91" s="264">
        <f>SUM(DC15,DC22,DC28,DC44,DC50,DC63,DC75)</f>
        <v>378.2938167</v>
      </c>
      <c r="DD91" s="264">
        <f>SUM(DD15,DD22,DD28,DD44,DD50,DD63,DD75)</f>
        <v>378.2938167</v>
      </c>
      <c r="DE91" s="264">
        <f>SUM(DE15,DE22,DE28,DE44,DE50,DE63,DE75)</f>
        <v>435.1083678</v>
      </c>
      <c r="DF91" s="264">
        <f>SUM(DF15,DF22,DF28,DF44,DF50,DF63,DF75)</f>
        <v>384.577565</v>
      </c>
      <c r="DG91" s="266"/>
      <c r="DH91" s="264">
        <f>SUM(DH15,DH22,DH28,DH44,DH50,DH63,DH75)</f>
        <v>0</v>
      </c>
      <c r="DI91" s="264">
        <f>SUM(DI15,DI22,DI28,DI44,DI50,DI63,DI75)</f>
        <v>0</v>
      </c>
      <c r="DJ91" s="264">
        <f>SUM(DJ15,DJ22,DJ28,DJ44,DJ50,DJ63,DJ75)</f>
        <v>0</v>
      </c>
      <c r="DK91" s="264">
        <f>SUM(DK15,DK22,DK28,DK44,DK50,DK63,DK75)</f>
        <v>0</v>
      </c>
      <c r="DL91" s="266"/>
      <c r="DM91" s="264">
        <f>SUM(DC91,DH91)</f>
        <v>378.2938167</v>
      </c>
      <c r="DN91" s="264">
        <f>SUM(DD91,DI91)</f>
        <v>378.2938167</v>
      </c>
      <c r="DO91" s="264">
        <f>SUM(DE91,DJ91)</f>
        <v>435.1083678</v>
      </c>
      <c r="DP91" s="264">
        <f>SUM(DF91,DK91)</f>
        <v>384.577565</v>
      </c>
      <c r="DQ91" s="296">
        <f>IF(DP91&gt;DP91-SUMIF($BH13:$BH80,"OMSU",DP13:DP80)+SUMIF($BH13:$BH80,"OMSU",DQ13:DQ80)*(1+REGION_IDX_LIMIT_MIRROR/100)-SUMIF($BH13:$BH80,"CA",DP13:DP80)+SUMIF($BH13:$BH80,"CA",DQ13:DQ80)*(1+REGION_IDX_VALUE_MIRROR/100)-SUMIF($BH13:$BH80,"IP",DP13:DP80)+SUMIF($BH13:$BH80,"IP",DQ13:DQ80)*(1+REGION_IDX_VALUE_MIRROR/100)-SUMIF($BH13:$BH80,"PH",DP13:DP80)+SUMIF($BH13:$BH80,"PH",DQ13:DQ80)*(1+REGION_IDX_VALUE_MIRROR/100),DP91-SUMIF($BH13:$BH80,"OMSU",DP13:DP80)+SUMIF($BH13:$BH80,"OMSU",DQ13:DQ80)*(1+REGION_IDX_LIMIT_MIRROR/100)-SUMIF($BH13:$BH80,"CA",DP13:DP80)+SUMIF($BH13:$BH80,"CA",DQ13:DQ80)*(1+REGION_IDX_VALUE_MIRROR/100)-SUMIF($BH13:$BH80,"IP",DP13:DP80)+SUMIF($BH13:$BH80,"IP",DQ13:DQ80)*(1+REGION_IDX_VALUE_MIRROR/100)-SUMIF($BH13:$BH80,"PH",DP13:DP80)+SUMIF($BH13:$BH80,"PH",DQ13:DQ80)*(1+REGION_IDX_VALUE_MIRROR/100),DP91)</f>
        <v>384.577565</v>
      </c>
      <c r="DR91" s="267"/>
      <c r="DS91" s="267"/>
      <c r="DT91" s="267"/>
      <c r="DU91" s="264">
        <f>SUM(DU15,DU22,DU28,DU44,DU50,DU63,DU75)</f>
        <v>0</v>
      </c>
      <c r="DV91" s="264">
        <f>SUM(DV15,DV22,DV28,DV44,DV50,DV63,DV75)</f>
        <v>0</v>
      </c>
      <c r="DW91" s="267"/>
      <c r="DX91" s="267"/>
      <c r="DY91" s="267"/>
      <c r="DZ91" s="264">
        <f>IF(DD91=0,0,DF91/DD91*100)</f>
        <v>101.661076132519</v>
      </c>
      <c r="EA91" s="264">
        <f>IF(DI91=0,0,DK91/DI91*100)</f>
        <v>0</v>
      </c>
      <c r="EB91" s="264">
        <f>IF(DN91=0,0,DP91/DN91*100)</f>
        <v>101.661076132519</v>
      </c>
      <c r="EC91" s="296">
        <f>IF(DN91=0,0,DQ91/DN91*100)</f>
        <v>101.661076132519</v>
      </c>
      <c r="ED91" s="266"/>
      <c r="EE91" s="266"/>
      <c r="EF91" s="266"/>
      <c r="EG91" s="264">
        <f>IF((DN91-DU91)=0,0,(DP91-DV91)/(DN91-DU91)*100)</f>
        <v>101.661076132519</v>
      </c>
      <c r="EH91" s="297">
        <f>IF(EB91&gt;EG91,EG91,EB91)</f>
        <v>101.661076132519</v>
      </c>
      <c r="EI91" s="146">
        <f>IF((DN91-DU91)=0,0,(DQ91-DV91)/(DN91-DU91)*100)</f>
        <v>101.661076132519</v>
      </c>
      <c r="EJ91" s="298">
        <f>IF(EC91&gt;EI91,EI91,EC91)</f>
        <v>101.661076132519</v>
      </c>
      <c r="EM91" s="258"/>
      <c r="EP91" s="266"/>
      <c r="EQ91" s="265"/>
      <c r="ER91" s="265"/>
      <c r="ES91" s="265"/>
      <c r="ET91" s="265"/>
      <c r="EU91" s="265"/>
      <c r="EV91" s="265"/>
      <c r="EW91" s="265"/>
      <c r="EX91" s="265"/>
      <c r="EY91" s="265"/>
      <c r="EZ91" s="265"/>
      <c r="FA91" s="265"/>
      <c r="FB91" s="265"/>
      <c r="FC91" s="265"/>
      <c r="FD91" s="265"/>
      <c r="FE91" s="265"/>
      <c r="FF91" s="265"/>
      <c r="FG91" s="264">
        <f>SUM(FG15,FG22,FG28,FG44,FG50,FG63,FG75)</f>
        <v>4806.3065142</v>
      </c>
      <c r="FH91" s="264">
        <f>SUM(FH15,FH22,FH28,FH44,FH50,FH63,FH75)</f>
        <v>4806.3065142</v>
      </c>
      <c r="FI91" s="264">
        <f>SUM(FI15,FI22,FI28,FI44,FI50,FI63,FI75)</f>
        <v>4778.3926188</v>
      </c>
      <c r="FJ91" s="264">
        <f>SUM(FJ15,FJ22,FJ28,FJ44,FJ50,FJ63,FJ75)</f>
        <v>4886.1066452</v>
      </c>
      <c r="FK91" s="266"/>
      <c r="FL91" s="264">
        <f>SUM(FL15,FL22,FL28,FL44,FL50,FL63,FL75)</f>
        <v>0</v>
      </c>
      <c r="FM91" s="264">
        <f>SUM(FM15,FM22,FM28,FM44,FM50,FM63,FM75)</f>
        <v>0</v>
      </c>
      <c r="FN91" s="264">
        <f>SUM(FN15,FN22,FN28,FN44,FN50,FN63,FN75)</f>
        <v>0</v>
      </c>
      <c r="FO91" s="264">
        <f>SUM(FO15,FO22,FO28,FO44,FO50,FO63,FO75)</f>
        <v>0</v>
      </c>
      <c r="FP91" s="266"/>
      <c r="FQ91" s="264">
        <f>SUM(FG91,FL91)</f>
        <v>4806.3065142</v>
      </c>
      <c r="FR91" s="264">
        <f>SUM(FH91,FM91)</f>
        <v>4806.3065142</v>
      </c>
      <c r="FS91" s="264">
        <f>SUM(FI91,FN91)</f>
        <v>4778.3926188</v>
      </c>
      <c r="FT91" s="264">
        <f>SUM(FJ91,FO91)</f>
        <v>4886.1066452</v>
      </c>
      <c r="FU91" s="266"/>
      <c r="FV91" s="267"/>
      <c r="FW91" s="267"/>
      <c r="FX91" s="267"/>
      <c r="FY91" s="264">
        <f>SUM(FY15,FY22,FY28,FY44,FY50,FY63,FY75)</f>
        <v>0</v>
      </c>
      <c r="FZ91" s="264">
        <f>SUM(FZ15,FZ22,FZ28,FZ44,FZ50,FZ63,FZ75)</f>
        <v>0</v>
      </c>
      <c r="GA91" s="267"/>
      <c r="GB91" s="267"/>
      <c r="GC91" s="267"/>
      <c r="GD91" s="264">
        <f>IF(FH91=0,0,FJ91/FH91*100)</f>
        <v>101.660321304191</v>
      </c>
      <c r="GE91" s="264">
        <f>IF(FM91=0,0,FO91/FM91*100)</f>
        <v>0</v>
      </c>
      <c r="GF91" s="264">
        <f>IF(FR91=0,0,FT91/FR91*100)</f>
        <v>101.660321304191</v>
      </c>
      <c r="GG91" s="266"/>
      <c r="GH91" s="266"/>
      <c r="GI91" s="266"/>
      <c r="GJ91" s="266"/>
      <c r="GK91" s="264">
        <f>IF((FR91-FY91)=0,0,(FT91-FZ91)/(FR91-FY91)*100)</f>
        <v>101.660321304191</v>
      </c>
      <c r="GL91" s="299">
        <f>IF(GF91&gt;GK91,GK91,GF91)</f>
        <v>101.660321304191</v>
      </c>
      <c r="GM91" s="265"/>
      <c r="GN91" s="271"/>
      <c r="HA91" s="409"/>
      <c r="HB91" s="410"/>
      <c r="HC91" s="410"/>
      <c r="HD91" s="410"/>
      <c r="HE91" s="410"/>
      <c r="HF91" s="410"/>
      <c r="HG91" s="410"/>
      <c r="HH91" s="410"/>
      <c r="HI91" s="410"/>
      <c r="HJ91" s="410"/>
      <c r="HK91" s="410"/>
      <c r="HL91" s="410"/>
      <c r="HM91" s="410"/>
      <c r="HN91" s="410"/>
      <c r="HO91" s="410"/>
      <c r="HP91" s="410"/>
      <c r="HQ91" s="410"/>
      <c r="HR91" s="410"/>
      <c r="HS91" s="410"/>
      <c r="HT91" s="410"/>
      <c r="HU91" s="410"/>
      <c r="HV91" s="410"/>
      <c r="HW91" s="410"/>
      <c r="HX91" s="410"/>
      <c r="HY91" s="410"/>
      <c r="HZ91" s="410"/>
      <c r="IA91" s="410"/>
      <c r="IB91" s="410"/>
      <c r="IC91" s="410"/>
      <c r="ID91" s="410"/>
      <c r="IE91" s="410"/>
      <c r="IF91" s="415"/>
      <c r="LC91" s="409"/>
      <c r="LD91" s="410"/>
      <c r="LE91" s="410"/>
      <c r="LF91" s="415"/>
    </row>
    <row customHeight="1" ht="12">
      <c r="C92" s="161"/>
      <c r="F92" s="545"/>
      <c r="G92" s="545"/>
      <c r="H92" s="545"/>
      <c r="I92" s="545"/>
      <c r="J92" s="545"/>
      <c r="K92" s="261"/>
      <c r="L92" s="261"/>
      <c r="M92" s="261" t="s">
        <v>1158</v>
      </c>
      <c r="N92" s="790" t="s">
        <v>1608</v>
      </c>
      <c r="O92" s="791"/>
      <c r="P92" s="791"/>
      <c r="Q92" s="791"/>
      <c r="R92" s="791"/>
      <c r="S92" s="791"/>
      <c r="T92" s="791"/>
      <c r="U92" s="791"/>
      <c r="V92" s="791"/>
      <c r="W92" s="791"/>
      <c r="X92" s="791"/>
      <c r="Y92" s="791"/>
      <c r="Z92" s="791"/>
      <c r="AA92" s="791"/>
      <c r="AB92" s="791"/>
      <c r="AC92" s="791"/>
      <c r="AD92" s="791"/>
      <c r="AE92" s="791"/>
      <c r="AF92" s="791"/>
      <c r="AG92" s="791"/>
      <c r="AH92" s="791"/>
      <c r="AI92" s="791"/>
      <c r="AJ92" s="791"/>
      <c r="AK92" s="791"/>
      <c r="AL92" s="791"/>
      <c r="AM92" s="791"/>
      <c r="AN92" s="791"/>
      <c r="AO92" s="791"/>
      <c r="AP92" s="791"/>
      <c r="AQ92" s="791"/>
      <c r="AR92" s="791"/>
      <c r="AS92" s="791"/>
      <c r="AT92" s="791"/>
      <c r="AU92" s="791"/>
      <c r="AV92" s="791"/>
      <c r="AW92" s="791"/>
      <c r="AX92" s="791"/>
      <c r="AY92" s="791"/>
      <c r="AZ92" s="791"/>
      <c r="BA92" s="791"/>
      <c r="BB92" s="791"/>
      <c r="BC92" s="791"/>
      <c r="BD92" s="791"/>
      <c r="BE92" s="791"/>
      <c r="BF92" s="791"/>
      <c r="BG92" s="791"/>
      <c r="BH92" s="791"/>
      <c r="BI92" s="791"/>
      <c r="BJ92" s="791"/>
      <c r="BK92" s="791"/>
      <c r="BL92" s="791"/>
      <c r="BM92" s="791"/>
      <c r="BN92" s="791"/>
      <c r="BO92" s="791"/>
      <c r="BP92" s="265"/>
      <c r="BQ92" s="265"/>
      <c r="BR92" s="265"/>
      <c r="BS92" s="265"/>
      <c r="BT92" s="265"/>
      <c r="BU92" s="265"/>
      <c r="BV92" s="265"/>
      <c r="BW92" s="265"/>
      <c r="BX92" s="197"/>
      <c r="BY92" s="197"/>
      <c r="BZ92" s="263"/>
      <c r="CA92" s="263"/>
      <c r="CB92" s="265"/>
      <c r="CC92" s="265"/>
      <c r="CD92" s="265"/>
      <c r="CE92" s="265"/>
      <c r="CF92" s="265"/>
      <c r="CG92" s="265"/>
      <c r="CH92" s="265"/>
      <c r="CI92" s="265"/>
      <c r="CJ92" s="265"/>
      <c r="CK92" s="265"/>
      <c r="CL92" s="265"/>
      <c r="CM92" s="265"/>
      <c r="CN92" s="265"/>
      <c r="CO92" s="265"/>
      <c r="CP92" s="265"/>
      <c r="CQ92" s="265"/>
      <c r="CR92" s="265"/>
      <c r="CS92" s="265"/>
      <c r="CT92" s="265"/>
      <c r="CU92" s="265"/>
      <c r="CV92" s="265"/>
      <c r="CW92" s="265"/>
      <c r="CX92" s="265"/>
      <c r="CY92" s="265"/>
      <c r="CZ92" s="265"/>
      <c r="DA92" s="265"/>
      <c r="DB92" s="265"/>
      <c r="DC92" s="264">
        <f>SUM(DC91,DC84)</f>
        <v>404.627773242414</v>
      </c>
      <c r="DD92" s="264">
        <f>SUM(DD91,DD84)</f>
        <v>404.627773242414</v>
      </c>
      <c r="DE92" s="264">
        <f>SUM(DE91,DE84)</f>
        <v>461.112122608967</v>
      </c>
      <c r="DF92" s="264">
        <f>SUM(DF91,DF84)</f>
        <v>411.350248042565</v>
      </c>
      <c r="DG92" s="266"/>
      <c r="DH92" s="264">
        <f>SUM(DH91,DH84)</f>
        <v>0</v>
      </c>
      <c r="DI92" s="264">
        <f>SUM(DI91,DI84)</f>
        <v>0</v>
      </c>
      <c r="DJ92" s="264">
        <f>SUM(DJ91,DJ84)</f>
        <v>0</v>
      </c>
      <c r="DK92" s="264">
        <f>SUM(DK91,DK84)</f>
        <v>0</v>
      </c>
      <c r="DL92" s="266"/>
      <c r="DM92" s="264">
        <f>SUM(DC92,DH92)</f>
        <v>404.627773242414</v>
      </c>
      <c r="DN92" s="264">
        <f>SUM(DD92,DI92)</f>
        <v>404.627773242414</v>
      </c>
      <c r="DO92" s="264">
        <f>SUM(DE92,DJ92)</f>
        <v>461.112122608967</v>
      </c>
      <c r="DP92" s="264">
        <f>SUM(DF92,DK92)</f>
        <v>411.350248042565</v>
      </c>
      <c r="DQ92" s="296">
        <f>IF(DP92&gt;DP92-SUMIF($BH13:$BH87,"OMSU",DP13:DP87)+SUMIF($BH13:$BH87,"OMSU",DQ13:DQ87)*(1+REGION_IDX_LIMIT_MIRROR/100)-SUMIF($BH13:$BH87,"CA",DP13:DP87)+SUMIF($BH13:$BH87,"CA",DQ13:DQ87)*(1+REGION_IDX_VALUE_MIRROR/100)-SUMIF($BH13:$BH87,"IP",DP13:DP87)+SUMIF($BH13:$BH87,"IP",DQ13:DQ87)*(1+REGION_IDX_VALUE_MIRROR/100)-SUMIF($BH13:$BH87,"PH",DP13:DP87)+SUMIF($BH13:$BH87,"PH",DQ13:DQ87)*(1+REGION_IDX_VALUE_MIRROR/100),DP92-SUMIF($BH13:$BH87,"OMSU",DP13:DP87)+SUMIF($BH13:$BH87,"OMSU",DQ13:DQ87)*(1+REGION_IDX_LIMIT_MIRROR/100)-SUMIF($BH13:$BH87,"CA",DP13:DP87)+SUMIF($BH13:$BH87,"CA",DQ13:DQ87)*(1+REGION_IDX_VALUE_MIRROR/100)-SUMIF($BH13:$BH87,"IP",DP13:DP87)+SUMIF($BH13:$BH87,"IP",DQ13:DQ87)*(1+REGION_IDX_VALUE_MIRROR/100)-SUMIF($BH13:$BH87,"PH",DP13:DP87)+SUMIF($BH13:$BH87,"PH",DQ13:DQ87)*(1+REGION_IDX_VALUE_MIRROR/100),DP92)</f>
        <v>411.350248042565</v>
      </c>
      <c r="DR92" s="267"/>
      <c r="DS92" s="267"/>
      <c r="DT92" s="267"/>
      <c r="DU92" s="264">
        <f>SUM(DU91,DU84)</f>
        <v>0</v>
      </c>
      <c r="DV92" s="264">
        <f>SUM(DV91,DV84)</f>
        <v>0</v>
      </c>
      <c r="DW92" s="267"/>
      <c r="DX92" s="267"/>
      <c r="DY92" s="267"/>
      <c r="DZ92" s="264">
        <f>IF(DD92=0,0,DF92/DD92*100)</f>
        <v>101.661397275397</v>
      </c>
      <c r="EA92" s="264">
        <f>IF(DI92=0,0,DK92/DI92*100)</f>
        <v>0</v>
      </c>
      <c r="EB92" s="264">
        <f>IF(DN92=0,0,DP92/DN92*100)</f>
        <v>101.661397275397</v>
      </c>
      <c r="EC92" s="296">
        <f>IF(DN92=0,0,DQ92/DN92*100)</f>
        <v>101.661397275397</v>
      </c>
      <c r="ED92" s="266"/>
      <c r="EE92" s="266"/>
      <c r="EF92" s="266"/>
      <c r="EG92" s="264">
        <f>IF((DN92-DU92)=0,0,(DP92-DV92)/(DN92-DU92)*100)</f>
        <v>101.661397275397</v>
      </c>
      <c r="EH92" s="297">
        <f>IF(EB92&gt;EG92,EG92,EB92)</f>
        <v>101.661397275397</v>
      </c>
      <c r="EI92" s="146">
        <f>IF((DN92-DU92)=0,0,(DQ92-DV92)/(DN92-DU92)*100)</f>
        <v>101.661397275397</v>
      </c>
      <c r="EJ92" s="298">
        <f>IF(EC92&gt;EI92,EI92,EC92)</f>
        <v>101.661397275397</v>
      </c>
      <c r="EM92" s="258"/>
      <c r="EP92" s="266"/>
      <c r="EQ92" s="265"/>
      <c r="ER92" s="265"/>
      <c r="ES92" s="265"/>
      <c r="ET92" s="265"/>
      <c r="EU92" s="265"/>
      <c r="EV92" s="265"/>
      <c r="EW92" s="265"/>
      <c r="EX92" s="265"/>
      <c r="EY92" s="265"/>
      <c r="EZ92" s="265"/>
      <c r="FA92" s="265"/>
      <c r="FB92" s="265"/>
      <c r="FC92" s="265"/>
      <c r="FD92" s="265"/>
      <c r="FE92" s="265"/>
      <c r="FF92" s="265"/>
      <c r="FG92" s="264">
        <f>SUM(FG91,FG84)</f>
        <v>5122.31399270897</v>
      </c>
      <c r="FH92" s="264">
        <f>SUM(FH91,FH84)</f>
        <v>5122.31399270897</v>
      </c>
      <c r="FI92" s="264">
        <f>SUM(FI91,FI84)</f>
        <v>5090.4376765076</v>
      </c>
      <c r="FJ92" s="264">
        <f>SUM(FJ91,FJ84)</f>
        <v>5207.37884171078</v>
      </c>
      <c r="FK92" s="266"/>
      <c r="FL92" s="264">
        <f>SUM(FL91,FL84)</f>
        <v>0</v>
      </c>
      <c r="FM92" s="264">
        <f>SUM(FM91,FM84)</f>
        <v>0</v>
      </c>
      <c r="FN92" s="264">
        <f>SUM(FN91,FN84)</f>
        <v>0</v>
      </c>
      <c r="FO92" s="264">
        <f>SUM(FO91,FO84)</f>
        <v>0</v>
      </c>
      <c r="FP92" s="266"/>
      <c r="FQ92" s="264">
        <f>SUM(FG92,FL92)</f>
        <v>5122.31399270897</v>
      </c>
      <c r="FR92" s="264">
        <f>SUM(FH92,FM92)</f>
        <v>5122.31399270897</v>
      </c>
      <c r="FS92" s="264">
        <f>SUM(FI92,FN92)</f>
        <v>5090.4376765076</v>
      </c>
      <c r="FT92" s="264">
        <f>SUM(FJ92,FO92)</f>
        <v>5207.37884171078</v>
      </c>
      <c r="FU92" s="266"/>
      <c r="FV92" s="267"/>
      <c r="FW92" s="267"/>
      <c r="FX92" s="267"/>
      <c r="FY92" s="264">
        <f>SUM(FY91,FY84)</f>
        <v>0</v>
      </c>
      <c r="FZ92" s="264">
        <f>SUM(FZ91,FZ84)</f>
        <v>0</v>
      </c>
      <c r="GA92" s="267"/>
      <c r="GB92" s="267"/>
      <c r="GC92" s="267"/>
      <c r="GD92" s="264">
        <f>IF(FH92=0,0,FJ92/FH92*100)</f>
        <v>101.660672288401</v>
      </c>
      <c r="GE92" s="264">
        <f>IF(FM92=0,0,FO92/FM92*100)</f>
        <v>0</v>
      </c>
      <c r="GF92" s="264">
        <f>IF(FR92=0,0,FT92/FR92*100)</f>
        <v>101.660672288401</v>
      </c>
      <c r="GG92" s="266"/>
      <c r="GH92" s="266"/>
      <c r="GI92" s="266"/>
      <c r="GJ92" s="266"/>
      <c r="GK92" s="264">
        <f>IF((FR92-FY92)=0,0,(FT92-FZ92)/(FR92-FY92)*100)</f>
        <v>101.660672288401</v>
      </c>
      <c r="GL92" s="299">
        <f>IF(GF92&gt;GK92,GK92,GF92)</f>
        <v>101.660672288401</v>
      </c>
      <c r="GM92" s="265"/>
      <c r="GN92" s="271"/>
      <c r="HA92" s="409"/>
      <c r="HB92" s="410"/>
      <c r="HC92" s="410"/>
      <c r="HD92" s="410"/>
      <c r="HE92" s="410"/>
      <c r="HF92" s="410"/>
      <c r="HG92" s="410"/>
      <c r="HH92" s="410"/>
      <c r="HI92" s="410"/>
      <c r="HJ92" s="410"/>
      <c r="HK92" s="410"/>
      <c r="HL92" s="410"/>
      <c r="HM92" s="410"/>
      <c r="HN92" s="410"/>
      <c r="HO92" s="410"/>
      <c r="HP92" s="410"/>
      <c r="HQ92" s="410"/>
      <c r="HR92" s="410"/>
      <c r="HS92" s="410"/>
      <c r="HT92" s="410"/>
      <c r="HU92" s="410"/>
      <c r="HV92" s="410"/>
      <c r="HW92" s="410"/>
      <c r="HX92" s="410"/>
      <c r="HY92" s="410"/>
      <c r="HZ92" s="410"/>
      <c r="IA92" s="410"/>
      <c r="IB92" s="410"/>
      <c r="IC92" s="410"/>
      <c r="ID92" s="410"/>
      <c r="IE92" s="410"/>
      <c r="IF92" s="415"/>
      <c r="LC92" s="409"/>
      <c r="LD92" s="410"/>
      <c r="LE92" s="410"/>
      <c r="LF92" s="415"/>
    </row>
    <row customHeight="1" ht="12" hidden="1">
      <c r="C93" s="161"/>
      <c r="F93" s="545"/>
      <c r="G93" s="545"/>
      <c r="H93" s="545"/>
      <c r="I93" s="545"/>
      <c r="J93" s="545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257"/>
      <c r="BQ93" s="257"/>
      <c r="BR93" s="257"/>
      <c r="BS93" s="257"/>
      <c r="BT93" s="257"/>
      <c r="BU93" s="257"/>
      <c r="BV93" s="257"/>
      <c r="BW93" s="257"/>
      <c r="BX93" s="184"/>
      <c r="BY93" s="184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82"/>
      <c r="EI93" s="187"/>
      <c r="EJ93" s="300"/>
      <c r="EM93" s="258"/>
      <c r="EP93" s="259"/>
      <c r="EQ93" s="257"/>
      <c r="ER93" s="257"/>
      <c r="ES93" s="257"/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257"/>
      <c r="FL93" s="257"/>
      <c r="FM93" s="257"/>
      <c r="FN93" s="257"/>
      <c r="FO93" s="257"/>
      <c r="FP93" s="257"/>
      <c r="FQ93" s="257"/>
      <c r="FR93" s="257"/>
      <c r="FS93" s="257"/>
      <c r="FT93" s="257"/>
      <c r="FU93" s="257"/>
      <c r="FV93" s="257"/>
      <c r="FW93" s="257"/>
      <c r="FX93" s="257"/>
      <c r="FY93" s="257"/>
      <c r="FZ93" s="257"/>
      <c r="GA93" s="257"/>
      <c r="GB93" s="257"/>
      <c r="GC93" s="257"/>
      <c r="GD93" s="257"/>
      <c r="GE93" s="257"/>
      <c r="GF93" s="257"/>
      <c r="GG93" s="257"/>
      <c r="GH93" s="257"/>
      <c r="GI93" s="257"/>
      <c r="GJ93" s="257"/>
      <c r="GK93" s="257"/>
      <c r="GL93" s="257"/>
      <c r="GM93" s="257"/>
      <c r="GN93" s="260"/>
      <c r="HA93" s="259"/>
      <c r="HB93" s="257"/>
      <c r="HC93" s="257"/>
      <c r="HD93" s="257"/>
      <c r="HE93" s="257"/>
      <c r="HF93" s="257"/>
      <c r="HG93" s="257"/>
      <c r="HH93" s="257"/>
      <c r="HI93" s="257"/>
      <c r="HJ93" s="257"/>
      <c r="HK93" s="257"/>
      <c r="HL93" s="257"/>
      <c r="HM93" s="257"/>
      <c r="HN93" s="257"/>
      <c r="HO93" s="257"/>
      <c r="HP93" s="257"/>
      <c r="HQ93" s="257"/>
      <c r="HR93" s="257"/>
      <c r="HS93" s="257"/>
      <c r="HT93" s="257"/>
      <c r="HU93" s="257"/>
      <c r="HV93" s="257"/>
      <c r="HW93" s="257"/>
      <c r="HX93" s="257"/>
      <c r="HY93" s="257"/>
      <c r="HZ93" s="257"/>
      <c r="IA93" s="257"/>
      <c r="IB93" s="257"/>
      <c r="IC93" s="257"/>
      <c r="ID93" s="257"/>
      <c r="IE93" s="257"/>
      <c r="IF93" s="260"/>
      <c r="LC93" s="259"/>
      <c r="LD93" s="257"/>
      <c r="LE93" s="257"/>
      <c r="LF93" s="260"/>
    </row>
    <row customHeight="1" ht="12">
      <c r="C94" s="161"/>
      <c r="F94" s="545"/>
      <c r="G94" s="545"/>
      <c r="H94" s="545"/>
      <c r="I94" s="545"/>
      <c r="J94" s="545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7"/>
      <c r="BN94" s="207"/>
      <c r="BO94" s="207"/>
      <c r="BP94" s="301"/>
      <c r="BQ94" s="301"/>
      <c r="BR94" s="301"/>
      <c r="BS94" s="301"/>
      <c r="BT94" s="301"/>
      <c r="BU94" s="301"/>
      <c r="BV94" s="301"/>
      <c r="BW94" s="301"/>
      <c r="BX94" s="207"/>
      <c r="BY94" s="207"/>
      <c r="BZ94" s="302"/>
      <c r="CA94" s="302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01"/>
      <c r="EF94" s="301"/>
      <c r="EG94" s="301"/>
      <c r="EH94" s="301"/>
      <c r="EI94" s="208"/>
      <c r="EJ94" s="303"/>
      <c r="EM94" s="99"/>
      <c r="EP94" s="304"/>
      <c r="EQ94" s="301"/>
      <c r="ER94" s="301"/>
      <c r="ES94" s="301"/>
      <c r="ET94" s="301"/>
      <c r="EU94" s="301"/>
      <c r="EV94" s="301"/>
      <c r="EW94" s="301"/>
      <c r="EX94" s="301"/>
      <c r="EY94" s="301"/>
      <c r="EZ94" s="301"/>
      <c r="FA94" s="301"/>
      <c r="FB94" s="301"/>
      <c r="FC94" s="301"/>
      <c r="FD94" s="301"/>
      <c r="FE94" s="301"/>
      <c r="FF94" s="301"/>
      <c r="FG94" s="301"/>
      <c r="FH94" s="301"/>
      <c r="FI94" s="301"/>
      <c r="FJ94" s="301"/>
      <c r="FK94" s="301"/>
      <c r="FL94" s="301"/>
      <c r="FM94" s="301"/>
      <c r="FN94" s="301"/>
      <c r="FO94" s="301"/>
      <c r="FP94" s="301"/>
      <c r="FQ94" s="301"/>
      <c r="FR94" s="301"/>
      <c r="FS94" s="301"/>
      <c r="FT94" s="301"/>
      <c r="FU94" s="301"/>
      <c r="FV94" s="301"/>
      <c r="FW94" s="301"/>
      <c r="FX94" s="301"/>
      <c r="FY94" s="301"/>
      <c r="FZ94" s="301"/>
      <c r="GA94" s="301"/>
      <c r="GB94" s="301"/>
      <c r="GC94" s="301"/>
      <c r="GD94" s="301"/>
      <c r="GE94" s="301"/>
      <c r="GF94" s="301"/>
      <c r="GG94" s="301"/>
      <c r="GH94" s="301"/>
      <c r="GI94" s="301"/>
      <c r="GJ94" s="301"/>
      <c r="GK94" s="301"/>
      <c r="GL94" s="301"/>
      <c r="GM94" s="301"/>
      <c r="GN94" s="305"/>
      <c r="HA94" s="304"/>
      <c r="HB94" s="301"/>
      <c r="HC94" s="301"/>
      <c r="HD94" s="301"/>
      <c r="HE94" s="301"/>
      <c r="HF94" s="301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5"/>
      <c r="LC94" s="304"/>
      <c r="LD94" s="301"/>
      <c r="LE94" s="301"/>
      <c r="LF94" s="305"/>
    </row>
    <row customHeight="1" ht="11.25">
      <c r="C95" s="132"/>
      <c r="D95" s="132"/>
      <c r="E95" s="212"/>
      <c r="F95" s="212"/>
      <c r="G95" s="212"/>
      <c r="H95" s="212"/>
      <c r="I95" s="212"/>
      <c r="J95" s="212"/>
      <c r="K95" s="157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157"/>
      <c r="AD95" s="157"/>
      <c r="AE95" s="157"/>
      <c r="AF95" s="212"/>
      <c r="AG95" s="212"/>
      <c r="AH95" s="212"/>
      <c r="AI95" s="212"/>
      <c r="AJ95" s="212"/>
      <c r="AK95" s="212"/>
      <c r="AL95" s="212"/>
      <c r="AM95" s="212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212"/>
      <c r="AZ95" s="157"/>
      <c r="BA95" s="157"/>
      <c r="BB95" s="157"/>
      <c r="BC95" s="157"/>
      <c r="BD95" s="157"/>
      <c r="BE95" s="157"/>
      <c r="BF95" s="157"/>
      <c r="BG95" s="212"/>
      <c r="BH95" s="157"/>
      <c r="BI95" s="212"/>
      <c r="BJ95" s="212"/>
      <c r="BK95" s="212"/>
      <c r="BL95" s="157"/>
      <c r="BM95" s="157"/>
      <c r="BN95" s="212"/>
      <c r="BO95" s="212"/>
      <c r="BP95" s="546"/>
      <c r="BQ95" s="546"/>
      <c r="BR95" s="546"/>
      <c r="BS95" s="546"/>
      <c r="BT95" s="546"/>
      <c r="BU95" s="546"/>
      <c r="BV95" s="546"/>
      <c r="BW95" s="546"/>
      <c r="BX95" s="157"/>
      <c r="BY95" s="157"/>
      <c r="BZ95" s="157"/>
      <c r="CA95" s="157"/>
      <c r="CB95" s="546"/>
      <c r="CC95" s="546"/>
      <c r="CD95" s="546"/>
      <c r="CE95" s="546"/>
      <c r="CF95" s="546"/>
      <c r="CG95" s="546"/>
      <c r="CH95" s="546"/>
      <c r="CI95" s="546"/>
      <c r="CJ95" s="546"/>
      <c r="CK95" s="546"/>
      <c r="CL95" s="157"/>
      <c r="CM95" s="546"/>
      <c r="CN95" s="546"/>
      <c r="CO95" s="546"/>
      <c r="CP95" s="546"/>
      <c r="CQ95" s="546"/>
      <c r="CR95" s="546"/>
      <c r="CS95" s="546"/>
      <c r="CT95" s="546"/>
      <c r="CU95" s="546"/>
      <c r="CV95" s="546"/>
      <c r="CW95" s="546"/>
      <c r="CX95" s="546"/>
      <c r="CY95" s="546"/>
      <c r="CZ95" s="546"/>
      <c r="DA95" s="546"/>
      <c r="DB95" s="546"/>
      <c r="DC95" s="546"/>
      <c r="DD95" s="546"/>
      <c r="DE95" s="546"/>
      <c r="DF95" s="546"/>
      <c r="DG95" s="546"/>
      <c r="DH95" s="546"/>
      <c r="DI95" s="546"/>
      <c r="DJ95" s="546"/>
      <c r="DK95" s="546"/>
      <c r="DL95" s="546"/>
      <c r="DM95" s="546"/>
      <c r="DN95" s="546"/>
      <c r="DO95" s="546"/>
      <c r="DP95" s="546"/>
      <c r="DQ95" s="546"/>
      <c r="DR95" s="546"/>
      <c r="DS95" s="546"/>
      <c r="DT95" s="546"/>
      <c r="DU95" s="546"/>
      <c r="DV95" s="546"/>
      <c r="DW95" s="546"/>
      <c r="DX95" s="546"/>
      <c r="DY95" s="546"/>
      <c r="DZ95" s="546"/>
      <c r="EA95" s="546"/>
      <c r="EB95" s="546"/>
      <c r="EC95" s="546"/>
      <c r="ED95" s="546"/>
      <c r="EE95" s="546"/>
      <c r="EF95" s="546"/>
      <c r="EG95" s="546"/>
      <c r="EH95" s="546"/>
      <c r="EI95" s="133"/>
      <c r="EJ95" s="133"/>
      <c r="EP95" s="157"/>
      <c r="EQ95" s="546"/>
      <c r="ER95" s="546"/>
      <c r="ES95" s="546"/>
      <c r="ET95" s="546"/>
      <c r="EU95" s="546"/>
      <c r="EV95" s="546"/>
      <c r="EW95" s="546"/>
      <c r="EX95" s="546"/>
      <c r="EY95" s="546"/>
      <c r="EZ95" s="546"/>
      <c r="FA95" s="546"/>
      <c r="FB95" s="546"/>
      <c r="FC95" s="546"/>
      <c r="FD95" s="546"/>
      <c r="FE95" s="546"/>
      <c r="FF95" s="546"/>
      <c r="FG95" s="546"/>
      <c r="FH95" s="546"/>
      <c r="FI95" s="546"/>
      <c r="FJ95" s="546"/>
      <c r="FK95" s="546"/>
      <c r="FL95" s="546"/>
      <c r="FM95" s="546"/>
      <c r="FN95" s="546"/>
      <c r="FO95" s="546"/>
      <c r="FP95" s="546"/>
      <c r="FQ95" s="546"/>
      <c r="FR95" s="546"/>
      <c r="FS95" s="546"/>
      <c r="FT95" s="546"/>
      <c r="FU95" s="546"/>
      <c r="FV95" s="546"/>
      <c r="FW95" s="546"/>
      <c r="FX95" s="546"/>
      <c r="FY95" s="546"/>
      <c r="FZ95" s="546"/>
      <c r="GA95" s="546"/>
      <c r="GB95" s="546"/>
      <c r="GC95" s="546"/>
      <c r="GD95" s="546"/>
      <c r="GE95" s="546"/>
      <c r="GF95" s="546"/>
      <c r="GG95" s="546"/>
      <c r="GH95" s="546"/>
      <c r="GI95" s="546"/>
      <c r="GJ95" s="546"/>
      <c r="GK95" s="546"/>
      <c r="GL95" s="546"/>
      <c r="GM95" s="546"/>
      <c r="GN95" s="546"/>
    </row>
    <row customHeight="1" ht="11.25">
      <c r="N96" s="226" t="s">
        <v>1442</v>
      </c>
    </row>
    <row customHeight="1" ht="11.25">
      <c r="N97" s="227" t="s">
        <v>1443</v>
      </c>
    </row>
    <row customHeight="1" ht="11.25">
      <c r="N98" s="227" t="s">
        <v>1444</v>
      </c>
    </row>
    <row customHeight="1" ht="11.25">
      <c r="N99" s="227" t="s">
        <v>1445</v>
      </c>
    </row>
    <row customHeight="1" ht="11.25">
      <c r="N100" s="227" t="s">
        <v>1446</v>
      </c>
    </row>
    <row customHeight="1" ht="11.25">
      <c r="N101" s="227" t="s">
        <v>1447</v>
      </c>
    </row>
    <row customHeight="1" ht="11.25"/>
    <row customHeight="1" ht="11.25">
      <c r="N103" s="226" t="s">
        <v>1609</v>
      </c>
    </row>
    <row customHeight="1" ht="11.25">
      <c r="N104" s="227" t="s">
        <v>1610</v>
      </c>
    </row>
    <row customHeight="1" ht="11.25">
      <c r="N105" s="227" t="s">
        <v>1611</v>
      </c>
    </row>
    <row customHeight="1" ht="11.25">
      <c r="N106" s="227" t="s">
        <v>1612</v>
      </c>
    </row>
    <row customHeight="1" ht="11.25">
      <c r="N107" s="227" t="s">
        <v>1613</v>
      </c>
    </row>
    <row customHeight="1" ht="11.25">
      <c r="N108" s="227" t="s">
        <v>1614</v>
      </c>
    </row>
    <row customHeight="1" ht="11.25">
      <c r="N109" s="227" t="s">
        <v>1615</v>
      </c>
    </row>
  </sheetData>
  <sheetProtection formatColumns="0" formatRows="0" sort="0" autoFilter="0" insertRows="0" deleteRows="0" deleteColumns="0"/>
  <mergeCells count="375">
    <mergeCell ref="N91:BO91"/>
    <mergeCell ref="N92:BO92"/>
    <mergeCell ref="D75:D80"/>
    <mergeCell ref="E75:E80"/>
    <mergeCell ref="N75:BO75"/>
    <mergeCell ref="D84:D87"/>
    <mergeCell ref="E84:E87"/>
    <mergeCell ref="N84:BO84"/>
    <mergeCell ref="D63:D71"/>
    <mergeCell ref="N63:BO63"/>
    <mergeCell ref="E65:E67"/>
    <mergeCell ref="N65:BO65"/>
    <mergeCell ref="E69:E71"/>
    <mergeCell ref="N69:BO69"/>
    <mergeCell ref="D44:D46"/>
    <mergeCell ref="E44:E46"/>
    <mergeCell ref="N44:BO44"/>
    <mergeCell ref="D50:D59"/>
    <mergeCell ref="N50:BO50"/>
    <mergeCell ref="E52:E55"/>
    <mergeCell ref="N52:BO52"/>
    <mergeCell ref="E57:E59"/>
    <mergeCell ref="N57:BO57"/>
    <mergeCell ref="D28:D40"/>
    <mergeCell ref="N28:BO28"/>
    <mergeCell ref="E30:E32"/>
    <mergeCell ref="N30:BO30"/>
    <mergeCell ref="E34:E36"/>
    <mergeCell ref="N34:BO34"/>
    <mergeCell ref="E38:E40"/>
    <mergeCell ref="N38:BO38"/>
    <mergeCell ref="D15:D18"/>
    <mergeCell ref="E15:E18"/>
    <mergeCell ref="N15:BO15"/>
    <mergeCell ref="D22:D24"/>
    <mergeCell ref="E22:E24"/>
    <mergeCell ref="N22:BO22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12" priority="1" stopIfTrue="1">
      <formula>$N$3=0</formula>
    </cfRule>
  </conditionalFormatting>
  <conditionalFormatting sqref="M3">
    <cfRule type="expression" dxfId="13" priority="2" stopIfTrue="1">
      <formula>$N$3&lt;=(100+REGION_IDX_VALUE_MIRROR)</formula>
    </cfRule>
  </conditionalFormatting>
  <conditionalFormatting sqref="M3">
    <cfRule type="expression" dxfId="14" priority="3" stopIfTrue="1">
      <formula>$N$3&gt;(100+REGION_IDX_VALUE_MIRROR)</formula>
    </cfRule>
  </conditionalFormatting>
  <dataValidations count="6">
    <dataValidation type="list" allowBlank="1" showInputMessage="1" showErrorMessage="1" promptTitle="Внимание" prompt="Пожалуйста, выберите значение из списка" sqref="BL17">
      <formula1>YES_NO</formula1>
    </dataValidation>
    <dataValidation type="list" allowBlank="1" showInputMessage="1" showErrorMessage="1" promptTitle="Внимание" prompt="Пожалуйста, выберите значение из списка" sqref="BL54">
      <formula1>YES_NO</formula1>
    </dataValidation>
    <dataValidation type="list" allowBlank="1" showInputMessage="1" showErrorMessage="1" promptTitle="Внимание" prompt="Пожалуйста, выберите значение из списка" sqref="BL77">
      <formula1>YES_NO</formula1>
    </dataValidation>
    <dataValidation type="list" allowBlank="1" showInputMessage="1" showErrorMessage="1" promptTitle="Внимание" prompt="Пожалуйста, выберите значение из списка" sqref="BL78">
      <formula1>YES_NO</formula1>
    </dataValidation>
    <dataValidation type="list" allowBlank="1" showInputMessage="1" showErrorMessage="1" promptTitle="Внимание" prompt="Пожалуйста, выберите значение из списка" sqref="BL79">
      <formula1>YES_NO</formula1>
    </dataValidation>
    <dataValidation type="list" allowBlank="1" showInputMessage="1" showErrorMessage="1" promptTitle="Внимание" prompt="Пожалуйста, выберите значение из списка" sqref="BL86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D3DA1DF-9C1F-23BD-2F48-447916F05608}" mc:Ignorable="x14ac xr xr2 xr3">
  <sheetPr>
    <tabColor rgb="FF800080"/>
  </sheetPr>
  <dimension ref="A1:LM106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МО'!$E$24="","Не определено",'Список МО'!$E$24)</f>
        <v>"Заполярный район"</v>
      </c>
    </row>
    <row customHeight="1" ht="15">
      <c r="B3" s="0" t="str">
        <f>IF('Список МО'!$F$24="","Не определено",'Список МО'!$F$24)</f>
        <v>Колгуевский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EH89</f>
        <v>101.660959986139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МО'!$G$24="","Не определено",'Список МО'!$G$24)</f>
        <v>11811451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Колгуевский сельсовет, ОКТМО: 11811451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ПИ'!$S$42</f>
        <v>0</v>
      </c>
      <c r="DV15" s="268">
        <f>'СУБС ПИ'!$U$42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ПИ'!$S$43</f>
        <v>0</v>
      </c>
      <c r="DV21" s="268">
        <f>'СУБС ПИ'!$U$43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ПИ'!$S$44</f>
        <v>0</v>
      </c>
      <c r="DV29" s="268">
        <f>'СУБС ПИ'!$U$44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ПИ'!$S$45</f>
        <v>0</v>
      </c>
      <c r="DV33" s="268">
        <f>'СУБС ПИ'!$U$45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ПИ'!$S$46</f>
        <v>0</v>
      </c>
      <c r="DV37" s="268">
        <f>'СУБС ПИ'!$U$46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ПИ'!$S$47</f>
        <v>0</v>
      </c>
      <c r="DV43" s="268">
        <f>'СУБС ПИ'!$U$47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SUM(CW51,CW56)</f>
        <v>258</v>
      </c>
      <c r="CX49" s="264">
        <f>SUM(CX51,CX56)</f>
        <v>258</v>
      </c>
      <c r="CY49" s="264">
        <f>SUM(CY51,CY56)</f>
        <v>0</v>
      </c>
      <c r="CZ49" s="264">
        <f>SUM(CZ51,CZ56)</f>
        <v>0</v>
      </c>
      <c r="DA49" s="265"/>
      <c r="DB49" s="265"/>
      <c r="DC49" s="264">
        <f>SUM(DC51,DC56)</f>
        <v>1400.94</v>
      </c>
      <c r="DD49" s="264">
        <f>SUM(DD51,DD56)</f>
        <v>1400.94</v>
      </c>
      <c r="DE49" s="264">
        <f>SUM(DE51,DE56)</f>
        <v>1424.16</v>
      </c>
      <c r="DF49" s="264">
        <f>SUM(DF51,DF56)</f>
        <v>1424.16</v>
      </c>
      <c r="DG49" s="266"/>
      <c r="DH49" s="264">
        <f>SUM(DH51,DH56)</f>
        <v>0</v>
      </c>
      <c r="DI49" s="264">
        <f>SUM(DI51,DI56)</f>
        <v>0</v>
      </c>
      <c r="DJ49" s="264">
        <f>SUM(DJ51,DJ56)</f>
        <v>0</v>
      </c>
      <c r="DK49" s="264">
        <f>SUM(DK51,DK56)</f>
        <v>0</v>
      </c>
      <c r="DL49" s="266"/>
      <c r="DM49" s="264">
        <f>SUM(DC49,DH49)</f>
        <v>1400.94</v>
      </c>
      <c r="DN49" s="264">
        <f>SUM(DD49,DI49)</f>
        <v>1400.94</v>
      </c>
      <c r="DO49" s="264">
        <f>SUM(DE49,DJ49)</f>
        <v>1424.16</v>
      </c>
      <c r="DP49" s="264">
        <f>SUM(DF49,DK49)</f>
        <v>1424.16</v>
      </c>
      <c r="DQ49" s="266"/>
      <c r="DR49" s="267"/>
      <c r="DS49" s="267"/>
      <c r="DT49" s="267"/>
      <c r="DU49" s="264">
        <f>SUM(DU51,DU56)</f>
        <v>0</v>
      </c>
      <c r="DV49" s="264">
        <f>SUM(DV51,DV56)</f>
        <v>0</v>
      </c>
      <c r="DW49" s="267"/>
      <c r="DX49" s="267"/>
      <c r="DY49" s="267"/>
      <c r="DZ49" s="264">
        <f>IF(DD49=0,0,DF49/DD49*100)</f>
        <v>101.657458563536</v>
      </c>
      <c r="EA49" s="264">
        <f>IF(DI49=0,0,DK49/DI49*100)</f>
        <v>0</v>
      </c>
      <c r="EB49" s="264">
        <f>IF(DN49=0,0,DP49/DN49*100)</f>
        <v>101.657458563536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SUM(CW52:CW54)</f>
        <v>258</v>
      </c>
      <c r="CX51" s="264">
        <f>SUM(CX52:CX54)</f>
        <v>258</v>
      </c>
      <c r="CY51" s="264">
        <f>SUM(CY52:CY54)</f>
        <v>0</v>
      </c>
      <c r="CZ51" s="264">
        <f>SUM(CZ52:CZ54)</f>
        <v>0</v>
      </c>
      <c r="DA51" s="265"/>
      <c r="DB51" s="265"/>
      <c r="DC51" s="264">
        <f>SUM(DC52:DC54)</f>
        <v>1400.94</v>
      </c>
      <c r="DD51" s="264">
        <f>SUM(DD52:DD54)</f>
        <v>1400.94</v>
      </c>
      <c r="DE51" s="264">
        <f>SUM(DE52:DE54)</f>
        <v>1424.16</v>
      </c>
      <c r="DF51" s="264">
        <f>SUM(DF52:DF54)</f>
        <v>1424.16</v>
      </c>
      <c r="DG51" s="266"/>
      <c r="DH51" s="264">
        <f>SUM(DH52:DH54)</f>
        <v>0</v>
      </c>
      <c r="DI51" s="264">
        <f>SUM(DI52:DI54)</f>
        <v>0</v>
      </c>
      <c r="DJ51" s="264">
        <f>SUM(DJ52:DJ54)</f>
        <v>0</v>
      </c>
      <c r="DK51" s="264">
        <f>SUM(DK52:DK54)</f>
        <v>0</v>
      </c>
      <c r="DL51" s="266"/>
      <c r="DM51" s="264">
        <f>SUM(DC51,DH51)</f>
        <v>1400.94</v>
      </c>
      <c r="DN51" s="264">
        <f>SUM(DD51,DI51)</f>
        <v>1400.94</v>
      </c>
      <c r="DO51" s="264">
        <f>SUM(DE51,DJ51)</f>
        <v>1424.16</v>
      </c>
      <c r="DP51" s="264">
        <f>SUM(DF51,DK51)</f>
        <v>1424.16</v>
      </c>
      <c r="DQ51" s="266"/>
      <c r="DR51" s="267"/>
      <c r="DS51" s="267"/>
      <c r="DT51" s="267"/>
      <c r="DU51" s="268">
        <f>'СУБС ПИ'!$S$48</f>
        <v>0</v>
      </c>
      <c r="DV51" s="268">
        <f>'СУБС ПИ'!$U$48</f>
        <v>0</v>
      </c>
      <c r="DW51" s="267"/>
      <c r="DX51" s="267"/>
      <c r="DY51" s="267"/>
      <c r="DZ51" s="264">
        <f>IF(DD51=0,0,DF51/DD51*100)</f>
        <v>101.657458563536</v>
      </c>
      <c r="EA51" s="264">
        <f>IF(DI51=0,0,DK51/DI51*100)</f>
        <v>0</v>
      </c>
      <c r="EB51" s="264">
        <f>IF(DN51=0,0,DP51/DN51*100)</f>
        <v>101.657458563536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24">
      <c r="A53" s="614" t="s">
        <v>1150</v>
      </c>
      <c r="B53" s="614" t="s">
        <v>1331</v>
      </c>
      <c r="C53" s="417" t="s">
        <v>1281</v>
      </c>
      <c r="D53" s="418"/>
      <c r="E53" s="418"/>
      <c r="F53" s="244"/>
      <c r="G53" s="604"/>
      <c r="H53" s="604"/>
      <c r="I53" s="793">
        <f>ROW('СРЕД 3'!A54)</f>
        <v>54</v>
      </c>
      <c r="J53" s="244"/>
      <c r="K53" s="804"/>
      <c r="L53" s="804"/>
      <c r="M53" s="357" t="str">
        <f>IF('СРЕД 3'!$M$54="","",'СРЕД 3'!$M$54)</f>
        <v>2</v>
      </c>
      <c r="N53" s="797" t="str">
        <f>IF('СРЕД 3'!$N$54="","",'СРЕД 3'!$N$54)</f>
        <v>Электроснабжение. Расчёт по одноставочным тарифам</v>
      </c>
      <c r="O53" s="358"/>
      <c r="P53" s="358"/>
      <c r="Q53" s="797" t="str">
        <f>IF('СРЕД 3'!$Q$54="","",'СРЕД 3'!$Q$54)</f>
        <v>По-умолчанию</v>
      </c>
      <c r="R53" s="358"/>
      <c r="S53" s="358"/>
      <c r="T53" s="795" t="str">
        <f>IF('СРЕД 3'!$T$54="","",'СРЕД 3'!$T$54)</f>
        <v>ЧД</v>
      </c>
      <c r="U53" s="795" t="str">
        <f>IF('СРЕД 3'!$U$54="","",'СРЕД 3'!$U$54)</f>
        <v>ЖП</v>
      </c>
      <c r="V53" s="358"/>
      <c r="W53" s="358"/>
      <c r="X53" s="795" t="str">
        <f>IF('СРЕД 3'!$X$54="","",'СРЕД 3'!$X$54)</f>
        <v/>
      </c>
      <c r="Y53" s="358"/>
      <c r="Z53" s="358"/>
      <c r="AA53" s="358"/>
      <c r="AB53" s="358"/>
      <c r="AC53" s="799" t="str">
        <f>IF('СРЕД 3'!$AC$54="","",'СРЕД 3'!$AC$54)</f>
        <v>NTKU</v>
      </c>
      <c r="AD53" s="799" t="str">
        <f>BL53&amp;"::"&amp;AE53</f>
        <v>да::ACTI</v>
      </c>
      <c r="AE53" s="799" t="str">
        <f>IF(X53="да","SUPPRESS","ACTI")</f>
        <v>ACTI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IF('СРЕД 3'!$AN$54="","",'СРЕД 3'!$AN$54)</f>
        <v>5.1.1</v>
      </c>
      <c r="AO53" s="797" t="str">
        <f>IF('СРЕД 3'!$AO$54="","",'СРЕД 3'!$AO$54)</f>
        <v>МП ЗР "Севержилкомсервис"</v>
      </c>
      <c r="AP53" s="359"/>
      <c r="AQ53" s="797" t="str">
        <f>IF('СРЕД 3'!$AQ$54="","",'СРЕД 3'!$AQ$54)</f>
        <v>8300010685</v>
      </c>
      <c r="AR53" s="797" t="str">
        <f>IF('СРЕД 3'!$AR$54="","",'СРЕД 3'!$AR$54)</f>
        <v>298301001</v>
      </c>
      <c r="AS53" s="797" t="str">
        <f>IF('СРЕД 3'!$AS$54="","",'СРЕД 3'!$AS$54)</f>
        <v>ОСН, 22</v>
      </c>
      <c r="AT53" s="797" t="str">
        <f>IF('СРЕД 3'!$AT$54="","",'СРЕД 3'!$AT$54)</f>
        <v/>
      </c>
      <c r="AU53" s="797" t="str">
        <f>IF('СРЕД 3'!$AU$54="","",'СРЕД 3'!$AU$54)</f>
        <v/>
      </c>
      <c r="AV53" s="797" t="str">
        <f>IF('СРЕД 3'!$AV$54="","",'СРЕД 3'!$AV$54)</f>
        <v/>
      </c>
      <c r="AW53" s="797" t="str">
        <f>IF('СРЕД 3'!$AW$54="","",'СРЕД 3'!$AW$54)</f>
        <v/>
      </c>
      <c r="AX53" s="797" t="str">
        <f>IF('СРЕД 3'!$AX$54="","",'СРЕД 3'!$AX$54)</f>
        <v>при наличии</v>
      </c>
      <c r="AY53" s="358"/>
      <c r="AZ53" s="792"/>
      <c r="BA53" s="792"/>
      <c r="BB53" s="792"/>
      <c r="BC53" s="797" t="str">
        <f>IF('СРЕД 3'!$BC$54="","",'СРЕД 3'!$BC$54)</f>
        <v>сельское</v>
      </c>
      <c r="BD53" s="797" t="str">
        <f>IF('СРЕД 3'!$BD$54="","",'СРЕД 3'!$BD$54)</f>
        <v>электро</v>
      </c>
      <c r="BE53" s="797" t="str">
        <f>IF('СРЕД 3'!$BE$54="","",'СРЕД 3'!$BE$54)</f>
        <v>в пределах</v>
      </c>
      <c r="BF53" s="792"/>
      <c r="BG53" s="358"/>
      <c r="BH53" s="358"/>
      <c r="BI53" s="358"/>
      <c r="BJ53" s="358"/>
      <c r="BK53" s="358"/>
      <c r="BL53" s="795" t="str">
        <f>IF('СРЕД 3'!$BL$54="","",'СРЕД 3'!$BL$54)</f>
        <v>да</v>
      </c>
      <c r="BM53" s="751"/>
      <c r="BN53" s="358"/>
      <c r="BO53" s="358"/>
      <c r="BP53" s="332">
        <f>IF('СРЕД 3'!$BP$54="","",'СРЕД 3'!$BP$54)</f>
        <v>5.43</v>
      </c>
      <c r="BQ53" s="332">
        <f>IF('СРЕД 3'!$BQ$54="","",'СРЕД 3'!$BQ$54)</f>
        <v>5.52</v>
      </c>
      <c r="BR53" s="332">
        <f>IF('СРЕД 3'!$BR$54="","",'СРЕД 3'!$BR$54)</f>
        <v>89.09</v>
      </c>
      <c r="BS53" s="332">
        <f>IF('СРЕД 3'!$BS$54="","",'СРЕД 3'!$BS$54)</f>
        <v>90.57</v>
      </c>
      <c r="BT53" s="358"/>
      <c r="BU53" s="379" t="str">
        <f>IF('СРЕД 3'!$BU$54="","",'СРЕД 3'!$BU$54)</f>
        <v/>
      </c>
      <c r="BV53" s="379" t="str">
        <f>IF('СРЕД 3'!$BV$54="","",'СРЕД 3'!$BV$54)</f>
        <v/>
      </c>
      <c r="BW53" s="358"/>
      <c r="BX53" s="386" t="str">
        <f>IF('СРЕД 3'!$BX$54="","",'СРЕД 3'!$BX$54)</f>
        <v>при наличии</v>
      </c>
      <c r="BY53" s="386" t="str">
        <f>IF('СРЕД 3'!$BY$54="","",'СРЕД 3'!$BY$54)</f>
        <v>при наличии</v>
      </c>
      <c r="BZ53" s="347" t="str">
        <f>IF('СРЕД 3'!$BZ$54="","",'СРЕД 3'!$BZ$54)</f>
        <v/>
      </c>
      <c r="CA53" s="347" t="str">
        <f>IF('СРЕД 3'!$CA$54="","",'СРЕД 3'!$CA$54)</f>
        <v/>
      </c>
      <c r="CB53" s="358"/>
      <c r="CC53" s="358"/>
      <c r="CD53" s="358"/>
      <c r="CE53" s="379" t="str">
        <f>IF('СРЕД 3'!$CE$54="","",'СРЕД 3'!$CE$54)</f>
        <v/>
      </c>
      <c r="CF53" s="379" t="str">
        <f>IF('СРЕД 3'!$CF$54="","",'СРЕД 3'!$CF$54)</f>
        <v/>
      </c>
      <c r="CG53" s="358"/>
      <c r="CH53" s="358"/>
      <c r="CI53" s="358"/>
      <c r="CJ53" s="358"/>
      <c r="CK53" s="358"/>
      <c r="CL53" s="370" t="str">
        <f>IF('СРЕД 3'!$CL$54="","",'СРЕД 3'!$CL$54)</f>
        <v/>
      </c>
      <c r="CM53" s="370" t="str">
        <f>IF('СРЕД 3'!$CM$54="","",'СРЕД 3'!$CM$54)</f>
        <v/>
      </c>
      <c r="CN53" s="358"/>
      <c r="CO53" s="276" t="str">
        <f>IF(CE53="м2",IF($U53="ЖП",MAX_3_HSE_AREA,MAX_3_ODN_AREA),"")</f>
        <v/>
      </c>
      <c r="CP53" s="276" t="str">
        <f>IF(CF53="м2",IF($U53="ЖП",MAX_3_HSE_AREA,MAX_3_ODN_AREA),"")</f>
        <v/>
      </c>
      <c r="CQ53" s="373" t="str">
        <f>IF(AND(NOT(CE53="м2"),LEN(CE53)&gt;0),IF($U53="ЖП",MAX_3_HSE_CTZN,MAX_3_ODN_CTZN),"")</f>
        <v/>
      </c>
      <c r="CR53" s="373" t="str">
        <f>IF(AND(NOT(CF53="м2"),LEN(CF53)&gt;0),IF($U53="ЖП",MAX_3_HSE_CTZN,MAX_3_ODN_CTZN),"")</f>
        <v/>
      </c>
      <c r="CS53" s="364">
        <v>258</v>
      </c>
      <c r="CT53" s="364">
        <v>258</v>
      </c>
      <c r="CU53" s="358"/>
      <c r="CV53" s="358"/>
      <c r="CW53" s="144">
        <f>IF($AD53="да::ACTI",IF($U53="ЖП",CS53,0),0)</f>
        <v>258</v>
      </c>
      <c r="CX53" s="144">
        <f>IF($AD53="да::ACTI",IF($U53="ЖП",CT53,0),0)</f>
        <v>258</v>
      </c>
      <c r="CY53" s="144">
        <f>IF($AD53="да::ACTI",IF($U53="ЖП",0,CS53),0)</f>
        <v>0</v>
      </c>
      <c r="CZ53" s="144">
        <f>IF($AD53="да::ACTI",IF($U53="ЖП",0,CT53),0)</f>
        <v>0</v>
      </c>
      <c r="DA53" s="358"/>
      <c r="DB53" s="358"/>
      <c r="DC53" s="276">
        <f>CW53*IF(LEN($BP53)=0,0,$BP53)</f>
        <v>1400.94</v>
      </c>
      <c r="DD53" s="276">
        <f>IF(LEN($BQ53)=0,0,DC53)</f>
        <v>1400.94</v>
      </c>
      <c r="DE53" s="276">
        <f>CX53*IF(LEN($BQ53)=0,0,$BQ53)</f>
        <v>1424.16</v>
      </c>
      <c r="DF53" s="276">
        <f>CW53*IF(LEN($BQ53)=0,0,$BQ53)</f>
        <v>1424.16</v>
      </c>
      <c r="DG53" s="280"/>
      <c r="DH53" s="276">
        <f>CY53*IF(LEN($BP53)=0,0,$BP53)</f>
        <v>0</v>
      </c>
      <c r="DI53" s="276">
        <f>IF(LEN($BQ53)=0,0,DH53)</f>
        <v>0</v>
      </c>
      <c r="DJ53" s="276">
        <f>CZ53*IF(LEN($BQ53)=0,0,$BQ53)</f>
        <v>0</v>
      </c>
      <c r="DK53" s="276">
        <f>CY53*IF(LEN($BQ53)=0,0,$BQ53)</f>
        <v>0</v>
      </c>
      <c r="DL53" s="280"/>
      <c r="DM53" s="276">
        <f>SUM(DC53,DH53)</f>
        <v>1400.94</v>
      </c>
      <c r="DN53" s="276">
        <f>SUM(DD53,DI53)</f>
        <v>1400.94</v>
      </c>
      <c r="DO53" s="276">
        <f>SUM(DE53,DJ53)</f>
        <v>1424.16</v>
      </c>
      <c r="DP53" s="276">
        <f>SUM(DF53,DK53)</f>
        <v>1424.16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993"/>
      <c r="EL53" s="993"/>
      <c r="EM53" s="993"/>
      <c r="EN53" s="993"/>
      <c r="EO53" s="993"/>
      <c r="EP53" s="993"/>
      <c r="EQ53" s="993"/>
      <c r="ER53" s="993"/>
      <c r="ES53" s="993"/>
      <c r="ET53" s="993"/>
      <c r="EU53" s="993"/>
      <c r="EV53" s="993"/>
      <c r="EW53" s="993"/>
      <c r="EX53" s="993"/>
      <c r="EY53" s="993"/>
      <c r="EZ53" s="993"/>
      <c r="FA53" s="993"/>
      <c r="FB53" s="993"/>
      <c r="FC53" s="993"/>
      <c r="FD53" s="993"/>
      <c r="FE53" s="993"/>
      <c r="FF53" s="993"/>
      <c r="FG53" s="993"/>
      <c r="FH53" s="993"/>
      <c r="FI53" s="993"/>
      <c r="FJ53" s="993"/>
      <c r="FK53" s="993"/>
      <c r="FL53" s="993"/>
      <c r="FM53" s="993"/>
      <c r="FN53" s="993"/>
      <c r="FO53" s="993"/>
      <c r="FP53" s="993"/>
      <c r="FQ53" s="993"/>
      <c r="FR53" s="993"/>
      <c r="FS53" s="993"/>
      <c r="FT53" s="993"/>
      <c r="FU53" s="993"/>
      <c r="FV53" s="993"/>
      <c r="FW53" s="993"/>
      <c r="FX53" s="993"/>
      <c r="FY53" s="993"/>
      <c r="FZ53" s="993"/>
      <c r="GA53" s="993"/>
      <c r="GB53" s="993"/>
      <c r="GC53" s="993"/>
      <c r="GD53" s="993"/>
      <c r="GE53" s="993"/>
      <c r="GF53" s="993"/>
      <c r="GG53" s="993"/>
      <c r="GH53" s="993"/>
      <c r="GI53" s="993"/>
      <c r="GJ53" s="993"/>
      <c r="GK53" s="993"/>
      <c r="GL53" s="993"/>
      <c r="GM53" s="993"/>
      <c r="GN53" s="993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93"/>
      <c r="HA53" s="993"/>
      <c r="HB53" s="993"/>
      <c r="HC53" s="993"/>
      <c r="HD53" s="993"/>
      <c r="HE53" s="993"/>
      <c r="HF53" s="993"/>
      <c r="HG53" s="993"/>
      <c r="HH53" s="993"/>
      <c r="HI53" s="993"/>
      <c r="HJ53" s="993"/>
      <c r="HK53" s="993"/>
      <c r="HL53" s="993"/>
      <c r="HM53" s="993"/>
      <c r="HN53" s="993"/>
      <c r="HO53" s="993"/>
      <c r="HP53" s="993"/>
      <c r="HQ53" s="993"/>
      <c r="HR53" s="993"/>
      <c r="HS53" s="993"/>
      <c r="HT53" s="993"/>
      <c r="HU53" s="993"/>
      <c r="HV53" s="993"/>
      <c r="HW53" s="993"/>
      <c r="HX53" s="993"/>
      <c r="HY53" s="993"/>
      <c r="HZ53" s="993"/>
      <c r="IA53" s="993"/>
      <c r="IB53" s="993"/>
      <c r="IC53" s="993"/>
      <c r="ID53" s="993"/>
      <c r="IE53" s="993"/>
      <c r="IF53" s="993"/>
      <c r="IG53" s="993"/>
      <c r="IH53" s="993"/>
      <c r="II53" s="993"/>
      <c r="IJ53" s="993"/>
      <c r="IK53" s="993"/>
      <c r="IL53" s="993"/>
      <c r="IM53" s="993"/>
      <c r="IN53" s="993"/>
      <c r="IO53" s="993"/>
      <c r="IP53" s="993"/>
      <c r="IQ53" s="993"/>
      <c r="IR53" s="993"/>
      <c r="IS53" s="993"/>
      <c r="IT53" s="993"/>
      <c r="IU53" s="993"/>
      <c r="IV53" s="993"/>
      <c r="IW53" s="993"/>
      <c r="IX53" s="993"/>
      <c r="IY53" s="993"/>
      <c r="IZ53" s="993"/>
      <c r="JA53" s="993"/>
      <c r="JB53" s="993"/>
      <c r="JC53" s="993"/>
      <c r="JD53" s="993"/>
      <c r="JE53" s="993"/>
      <c r="JF53" s="993"/>
      <c r="JG53" s="993"/>
      <c r="JH53" s="993"/>
      <c r="JI53" s="993"/>
      <c r="JJ53" s="993"/>
      <c r="JK53" s="993"/>
      <c r="JL53" s="993"/>
      <c r="JM53" s="993"/>
      <c r="JN53" s="993"/>
      <c r="JO53" s="993"/>
      <c r="JP53" s="993"/>
      <c r="JQ53" s="993"/>
      <c r="JR53" s="993"/>
      <c r="JS53" s="993"/>
      <c r="JT53" s="993"/>
      <c r="JU53" s="993"/>
      <c r="JV53" s="993"/>
      <c r="JW53" s="993"/>
      <c r="JX53" s="993"/>
      <c r="JY53" s="993"/>
      <c r="JZ53" s="993"/>
      <c r="KA53" s="993"/>
      <c r="KB53" s="993"/>
      <c r="KC53" s="993"/>
      <c r="KD53" s="993"/>
      <c r="KE53" s="993"/>
      <c r="KF53" s="993"/>
      <c r="KG53" s="993"/>
      <c r="KH53" s="993"/>
      <c r="KI53" s="993"/>
      <c r="KJ53" s="993"/>
      <c r="KK53" s="993"/>
      <c r="KL53" s="993"/>
      <c r="KM53" s="993"/>
      <c r="KN53" s="993"/>
      <c r="KO53" s="993"/>
      <c r="KP53" s="993"/>
      <c r="KQ53" s="993"/>
      <c r="KR53" s="993"/>
      <c r="KS53" s="993"/>
      <c r="KT53" s="993"/>
      <c r="KU53" s="993"/>
      <c r="KV53" s="993"/>
      <c r="KW53" s="420">
        <f>'СРЕД 3'!$DM$54*1000</f>
        <v>215386.38</v>
      </c>
      <c r="KX53" s="420">
        <f>'СРЕД 3'!$DO$54*1000</f>
        <v>256884.24</v>
      </c>
      <c r="KY53" s="239" t="str">
        <f>IF(AND(LEN(DM53)&gt;0,LEN(KW53)&gt;0,KW53&lt;DM53),"ALARM","OK")</f>
        <v>OK</v>
      </c>
      <c r="KZ53" s="239" t="str">
        <f>IF(AND(LEN(DO53)&gt;0,LEN(KX53)&gt;0,KX53&lt;DO53),"ALARM","OK")</f>
        <v>OK</v>
      </c>
      <c r="LA53" s="993"/>
      <c r="LB53" s="993"/>
      <c r="LC53" s="993"/>
      <c r="LD53" s="993"/>
      <c r="LE53" s="993"/>
      <c r="LF53" s="379" t="str">
        <f>IF('СРЕД 3'!$LF$54="","",'СРЕД 3'!$LF$54)</f>
        <v/>
      </c>
      <c r="LG53" s="993"/>
      <c r="LH53" s="993"/>
      <c r="LI53" s="993"/>
      <c r="LJ53" s="993"/>
      <c r="LK53" s="993"/>
      <c r="LL53" s="993"/>
      <c r="LM53" s="993"/>
    </row>
    <row customHeight="1" ht="12" hidden="1">
      <c r="C54" s="161"/>
      <c r="D54" s="672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1635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LF55" s="313"/>
    </row>
    <row customHeight="1" ht="12">
      <c r="C56" s="161"/>
      <c r="D56" s="672"/>
      <c r="E56" s="689" t="s">
        <v>1342</v>
      </c>
      <c r="F56" s="536"/>
      <c r="G56" s="536"/>
      <c r="H56" s="536"/>
      <c r="I56" s="536"/>
      <c r="J56" s="536"/>
      <c r="K56" s="536"/>
      <c r="L56" s="261"/>
      <c r="M56" s="261" t="s">
        <v>1343</v>
      </c>
      <c r="N56" s="686" t="s">
        <v>1596</v>
      </c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314" t="str">
        <f>IF(CS56=0,"",DM56/CS56*1000)</f>
        <v/>
      </c>
      <c r="BQ56" s="314" t="str">
        <f>IF(CT56=0,"",DO56/CT56*1000)</f>
        <v/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5"/>
      <c r="CV56" s="265"/>
      <c r="CW56" s="264">
        <f>SUM(CW57:CW58)</f>
        <v>0</v>
      </c>
      <c r="CX56" s="264">
        <f>SUM(CX57:CX58)</f>
        <v>0</v>
      </c>
      <c r="CY56" s="264">
        <f>SUM(CY57:CY58)</f>
        <v>0</v>
      </c>
      <c r="CZ56" s="264">
        <f>SUM(CZ57:CZ58)</f>
        <v>0</v>
      </c>
      <c r="DA56" s="265"/>
      <c r="DB56" s="265"/>
      <c r="DC56" s="264">
        <f>SUM(DC57:DC58)</f>
        <v>0</v>
      </c>
      <c r="DD56" s="264">
        <f>SUM(DD57:DD58)</f>
        <v>0</v>
      </c>
      <c r="DE56" s="264">
        <f>SUM(DE57:DE58)</f>
        <v>0</v>
      </c>
      <c r="DF56" s="264">
        <f>SUM(DF57:DF58)</f>
        <v>0</v>
      </c>
      <c r="DG56" s="266"/>
      <c r="DH56" s="264">
        <f>SUM(DH57:DH58)</f>
        <v>0</v>
      </c>
      <c r="DI56" s="264">
        <f>SUM(DI57:DI58)</f>
        <v>0</v>
      </c>
      <c r="DJ56" s="264">
        <f>SUM(DJ57:DJ58)</f>
        <v>0</v>
      </c>
      <c r="DK56" s="264">
        <f>SUM(DK57:DK58)</f>
        <v>0</v>
      </c>
      <c r="DL56" s="266"/>
      <c r="DM56" s="264">
        <f>SUM(DC56,DH56)</f>
        <v>0</v>
      </c>
      <c r="DN56" s="264">
        <f>SUM(DD56,DI56)</f>
        <v>0</v>
      </c>
      <c r="DO56" s="264">
        <f>SUM(DE56,DJ56)</f>
        <v>0</v>
      </c>
      <c r="DP56" s="264">
        <f>SUM(DF56,DK56)</f>
        <v>0</v>
      </c>
      <c r="DQ56" s="266"/>
      <c r="DR56" s="267"/>
      <c r="DS56" s="267"/>
      <c r="DT56" s="267"/>
      <c r="DU56" s="268">
        <f>'СУБС ПИ'!$S$49</f>
        <v>0</v>
      </c>
      <c r="DV56" s="268">
        <f>'СУБС ПИ'!$U$49</f>
        <v>0</v>
      </c>
      <c r="DW56" s="267"/>
      <c r="DX56" s="267"/>
      <c r="DY56" s="267"/>
      <c r="DZ56" s="264">
        <f>IF(DD56=0,0,DF56/DD56*100)</f>
        <v>0</v>
      </c>
      <c r="EA56" s="264">
        <f>IF(DI56=0,0,DK56/DI56*100)</f>
        <v>0</v>
      </c>
      <c r="EB56" s="264">
        <f>IF(DN56=0,0,DP56/DN56*100)</f>
        <v>0</v>
      </c>
      <c r="EC56" s="266"/>
      <c r="ED56" s="266"/>
      <c r="EE56" s="266"/>
      <c r="EF56" s="266"/>
      <c r="EG56" s="266"/>
      <c r="EH56" s="266"/>
      <c r="EI56" s="177"/>
      <c r="EJ56" s="269"/>
      <c r="LF56" s="401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D58" s="704"/>
      <c r="E58" s="690"/>
      <c r="F58" s="536"/>
      <c r="G58" s="536"/>
      <c r="H58" s="536"/>
      <c r="I58" s="536"/>
      <c r="J58" s="536"/>
      <c r="K58" s="184"/>
      <c r="L58" s="184"/>
      <c r="M58" s="184"/>
      <c r="N58" s="189" t="s">
        <v>1636</v>
      </c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4"/>
      <c r="AD58" s="184"/>
      <c r="AE58" s="184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 hidden="1">
      <c r="C59" s="161"/>
      <c r="E59" s="158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LF59" s="313"/>
    </row>
    <row customHeight="1" ht="12">
      <c r="C60" s="161"/>
      <c r="F60" s="545"/>
      <c r="G60" s="545"/>
      <c r="H60" s="545"/>
      <c r="I60" s="545"/>
      <c r="J60" s="545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255"/>
      <c r="BQ60" s="255"/>
      <c r="BR60" s="255"/>
      <c r="BS60" s="255"/>
      <c r="BT60" s="255"/>
      <c r="BU60" s="255"/>
      <c r="BV60" s="255"/>
      <c r="BW60" s="255"/>
      <c r="BX60" s="193"/>
      <c r="BY60" s="193"/>
      <c r="BZ60" s="277"/>
      <c r="CA60" s="277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194"/>
      <c r="EJ60" s="278"/>
      <c r="LF60" s="315"/>
    </row>
    <row customHeight="1" ht="12" hidden="1">
      <c r="C61" s="132"/>
      <c r="D61" s="222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LF61" s="313"/>
    </row>
    <row customHeight="1" ht="12">
      <c r="C62" s="161"/>
      <c r="D62" s="671" t="s">
        <v>176</v>
      </c>
      <c r="E62" s="541" t="s">
        <v>176</v>
      </c>
      <c r="F62" s="536"/>
      <c r="G62" s="536"/>
      <c r="H62" s="536"/>
      <c r="I62" s="536"/>
      <c r="J62" s="536"/>
      <c r="K62" s="536"/>
      <c r="L62" s="261"/>
      <c r="M62" s="261">
        <v>6</v>
      </c>
      <c r="N62" s="790" t="s">
        <v>1598</v>
      </c>
      <c r="O62" s="791"/>
      <c r="P62" s="791"/>
      <c r="Q62" s="791"/>
      <c r="R62" s="791"/>
      <c r="S62" s="791"/>
      <c r="T62" s="791"/>
      <c r="U62" s="791"/>
      <c r="V62" s="791"/>
      <c r="W62" s="791"/>
      <c r="X62" s="791"/>
      <c r="Y62" s="791"/>
      <c r="Z62" s="791"/>
      <c r="AA62" s="791"/>
      <c r="AB62" s="791"/>
      <c r="AC62" s="791"/>
      <c r="AD62" s="791"/>
      <c r="AE62" s="791"/>
      <c r="AF62" s="791"/>
      <c r="AG62" s="791"/>
      <c r="AH62" s="791"/>
      <c r="AI62" s="791"/>
      <c r="AJ62" s="791"/>
      <c r="AK62" s="791"/>
      <c r="AL62" s="791"/>
      <c r="AM62" s="791"/>
      <c r="AN62" s="791"/>
      <c r="AO62" s="791"/>
      <c r="AP62" s="791"/>
      <c r="AQ62" s="791"/>
      <c r="AR62" s="791"/>
      <c r="AS62" s="791"/>
      <c r="AT62" s="791"/>
      <c r="AU62" s="791"/>
      <c r="AV62" s="791"/>
      <c r="AW62" s="791"/>
      <c r="AX62" s="791"/>
      <c r="AY62" s="791"/>
      <c r="AZ62" s="791"/>
      <c r="BA62" s="791"/>
      <c r="BB62" s="791"/>
      <c r="BC62" s="791"/>
      <c r="BD62" s="791"/>
      <c r="BE62" s="791"/>
      <c r="BF62" s="791"/>
      <c r="BG62" s="791"/>
      <c r="BH62" s="791"/>
      <c r="BI62" s="791"/>
      <c r="BJ62" s="791"/>
      <c r="BK62" s="791"/>
      <c r="BL62" s="791"/>
      <c r="BM62" s="791"/>
      <c r="BN62" s="791"/>
      <c r="BO62" s="791"/>
      <c r="BP62" s="314" t="str">
        <f>IF(CS62=0,"",DM62/CS62*1000)</f>
        <v/>
      </c>
      <c r="BQ62" s="314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4">
        <f>SUM(DC64,DC68)</f>
        <v>0</v>
      </c>
      <c r="DD62" s="264">
        <f>SUM(DD64,DD68)</f>
        <v>0</v>
      </c>
      <c r="DE62" s="264">
        <f>SUM(DE64,DE68)</f>
        <v>0</v>
      </c>
      <c r="DF62" s="264">
        <f>SUM(DF64,DF68)</f>
        <v>0</v>
      </c>
      <c r="DG62" s="266"/>
      <c r="DH62" s="264">
        <f>SUM(DH64,DH68)</f>
        <v>0</v>
      </c>
      <c r="DI62" s="264">
        <f>SUM(DI64,DI68)</f>
        <v>0</v>
      </c>
      <c r="DJ62" s="264">
        <f>SUM(DJ64,DJ68)</f>
        <v>0</v>
      </c>
      <c r="DK62" s="264">
        <f>SUM(DK64,DK68)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4">
        <f>SUM(DU64,DU68)</f>
        <v>0</v>
      </c>
      <c r="DV62" s="264">
        <f>SUM(DV64,DV68)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LF62" s="401"/>
    </row>
    <row customHeight="1" ht="12" hidden="1">
      <c r="C63" s="161"/>
      <c r="D63" s="672"/>
      <c r="E63" s="281"/>
      <c r="F63" s="545"/>
      <c r="G63" s="545"/>
      <c r="H63" s="545"/>
      <c r="I63" s="545"/>
      <c r="J63" s="545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LF63" s="313"/>
    </row>
    <row customHeight="1" ht="12">
      <c r="C64" s="161"/>
      <c r="D64" s="672"/>
      <c r="E64" s="689" t="s">
        <v>1346</v>
      </c>
      <c r="F64" s="536"/>
      <c r="G64" s="536"/>
      <c r="H64" s="536"/>
      <c r="I64" s="536"/>
      <c r="J64" s="536"/>
      <c r="K64" s="536"/>
      <c r="L64" s="261"/>
      <c r="M64" s="261" t="s">
        <v>1347</v>
      </c>
      <c r="N64" s="712" t="s">
        <v>1599</v>
      </c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713"/>
      <c r="AQ64" s="713"/>
      <c r="AR64" s="713"/>
      <c r="AS64" s="713"/>
      <c r="AT64" s="713"/>
      <c r="AU64" s="713"/>
      <c r="AV64" s="713"/>
      <c r="AW64" s="713"/>
      <c r="AX64" s="713"/>
      <c r="AY64" s="713"/>
      <c r="AZ64" s="713"/>
      <c r="BA64" s="713"/>
      <c r="BB64" s="713"/>
      <c r="BC64" s="713"/>
      <c r="BD64" s="713"/>
      <c r="BE64" s="713"/>
      <c r="BF64" s="713"/>
      <c r="BG64" s="713"/>
      <c r="BH64" s="713"/>
      <c r="BI64" s="713"/>
      <c r="BJ64" s="713"/>
      <c r="BK64" s="713"/>
      <c r="BL64" s="713"/>
      <c r="BM64" s="713"/>
      <c r="BN64" s="713"/>
      <c r="BO64" s="713"/>
      <c r="BP64" s="314" t="str">
        <f>IF(CS64=0,"",DM64/CS64*1000)</f>
        <v/>
      </c>
      <c r="BQ64" s="314" t="str">
        <f>IF(CT64=0,"",DO64/CT64*1000)</f>
        <v/>
      </c>
      <c r="BR64" s="263"/>
      <c r="BS64" s="263"/>
      <c r="BT64" s="263"/>
      <c r="BU64" s="263"/>
      <c r="BV64" s="263"/>
      <c r="BW64" s="263"/>
      <c r="BX64" s="263"/>
      <c r="BY64" s="263"/>
      <c r="BZ64" s="263"/>
      <c r="CA64" s="263"/>
      <c r="CB64" s="263"/>
      <c r="CC64" s="263"/>
      <c r="CD64" s="263"/>
      <c r="CE64" s="263"/>
      <c r="CF64" s="263"/>
      <c r="CG64" s="263"/>
      <c r="CH64" s="263"/>
      <c r="CI64" s="263"/>
      <c r="CJ64" s="263"/>
      <c r="CK64" s="263"/>
      <c r="CL64" s="263"/>
      <c r="CM64" s="263"/>
      <c r="CN64" s="263"/>
      <c r="CO64" s="263"/>
      <c r="CP64" s="263"/>
      <c r="CQ64" s="263"/>
      <c r="CR64" s="263"/>
      <c r="CS64" s="263"/>
      <c r="CT64" s="263"/>
      <c r="CU64" s="265"/>
      <c r="CV64" s="265"/>
      <c r="CW64" s="264">
        <f>SUM(CW65:CW66)</f>
        <v>0</v>
      </c>
      <c r="CX64" s="264">
        <f>SUM(CX65:CX66)</f>
        <v>0</v>
      </c>
      <c r="CY64" s="264">
        <f>SUM(CY65:CY66)</f>
        <v>0</v>
      </c>
      <c r="CZ64" s="264">
        <f>SUM(CZ65:CZ66)</f>
        <v>0</v>
      </c>
      <c r="DA64" s="265"/>
      <c r="DB64" s="265"/>
      <c r="DC64" s="264">
        <f>SUM(DC65:DC66)</f>
        <v>0</v>
      </c>
      <c r="DD64" s="264">
        <f>SUM(DD65:DD66)</f>
        <v>0</v>
      </c>
      <c r="DE64" s="264">
        <f>SUM(DE65:DE66)</f>
        <v>0</v>
      </c>
      <c r="DF64" s="264">
        <f>SUM(DF65:DF66)</f>
        <v>0</v>
      </c>
      <c r="DG64" s="266"/>
      <c r="DH64" s="264">
        <f>SUM(DH65:DH66)</f>
        <v>0</v>
      </c>
      <c r="DI64" s="264">
        <f>SUM(DI65:DI66)</f>
        <v>0</v>
      </c>
      <c r="DJ64" s="264">
        <f>SUM(DJ65:DJ66)</f>
        <v>0</v>
      </c>
      <c r="DK64" s="264">
        <f>SUM(DK65:DK66)</f>
        <v>0</v>
      </c>
      <c r="DL64" s="266"/>
      <c r="DM64" s="264">
        <f>SUM(DC64,DH64)</f>
        <v>0</v>
      </c>
      <c r="DN64" s="264">
        <f>SUM(DD64,DI64)</f>
        <v>0</v>
      </c>
      <c r="DO64" s="264">
        <f>SUM(DE64,DJ64)</f>
        <v>0</v>
      </c>
      <c r="DP64" s="264">
        <f>SUM(DF64,DK64)</f>
        <v>0</v>
      </c>
      <c r="DQ64" s="266"/>
      <c r="DR64" s="267"/>
      <c r="DS64" s="267"/>
      <c r="DT64" s="267"/>
      <c r="DU64" s="268">
        <f>'СУБС ПИ'!$S$50</f>
        <v>0</v>
      </c>
      <c r="DV64" s="268">
        <f>'СУБС ПИ'!$U$50</f>
        <v>0</v>
      </c>
      <c r="DW64" s="267"/>
      <c r="DX64" s="267"/>
      <c r="DY64" s="267"/>
      <c r="DZ64" s="264">
        <f>IF(DD64=0,0,DF64/DD64*100)</f>
        <v>0</v>
      </c>
      <c r="EA64" s="264">
        <f>IF(DI64=0,0,DK64/DI64*100)</f>
        <v>0</v>
      </c>
      <c r="EB64" s="264">
        <f>IF(DN64=0,0,DP64/DN64*100)</f>
        <v>0</v>
      </c>
      <c r="EC64" s="266"/>
      <c r="ED64" s="266"/>
      <c r="EE64" s="266"/>
      <c r="EF64" s="266"/>
      <c r="EG64" s="266"/>
      <c r="EH64" s="266"/>
      <c r="EI64" s="177"/>
      <c r="EJ64" s="269"/>
      <c r="LF64" s="401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9" t="s">
        <v>1637</v>
      </c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4"/>
      <c r="AD66" s="184"/>
      <c r="AE66" s="184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 hidden="1">
      <c r="C67" s="161"/>
      <c r="D67" s="672"/>
      <c r="E67" s="281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LF67" s="313"/>
    </row>
    <row customHeight="1" ht="12">
      <c r="C68" s="161"/>
      <c r="D68" s="672"/>
      <c r="E68" s="689" t="s">
        <v>1350</v>
      </c>
      <c r="F68" s="536"/>
      <c r="G68" s="536"/>
      <c r="H68" s="536"/>
      <c r="I68" s="536"/>
      <c r="J68" s="536"/>
      <c r="K68" s="536"/>
      <c r="L68" s="261"/>
      <c r="M68" s="261" t="s">
        <v>1351</v>
      </c>
      <c r="N68" s="715" t="s">
        <v>1601</v>
      </c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314" t="str">
        <f>IF(CS68=0,"",DM68/CS68*1000)</f>
        <v/>
      </c>
      <c r="BQ68" s="314" t="str">
        <f>IF(CT68=0,"",DO68/CT68*1000)</f>
        <v/>
      </c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3"/>
      <c r="CT68" s="263"/>
      <c r="CU68" s="265"/>
      <c r="CV68" s="265"/>
      <c r="CW68" s="266"/>
      <c r="CX68" s="266"/>
      <c r="CY68" s="266"/>
      <c r="CZ68" s="266"/>
      <c r="DA68" s="265"/>
      <c r="DB68" s="265"/>
      <c r="DC68" s="264">
        <f>SUM(DC69:DC70)</f>
        <v>0</v>
      </c>
      <c r="DD68" s="264">
        <f>SUM(DD69:DD70)</f>
        <v>0</v>
      </c>
      <c r="DE68" s="264">
        <f>SUM(DE69:DE70)</f>
        <v>0</v>
      </c>
      <c r="DF68" s="264">
        <f>SUM(DF69:DF70)</f>
        <v>0</v>
      </c>
      <c r="DG68" s="266"/>
      <c r="DH68" s="264">
        <f>SUM(DH69:DH70)</f>
        <v>0</v>
      </c>
      <c r="DI68" s="264">
        <f>SUM(DI69:DI70)</f>
        <v>0</v>
      </c>
      <c r="DJ68" s="264">
        <f>SUM(DJ69:DJ70)</f>
        <v>0</v>
      </c>
      <c r="DK68" s="264">
        <f>SUM(DK69:DK70)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8">
        <f>'СУБС ПИ'!$S$51</f>
        <v>0</v>
      </c>
      <c r="DV68" s="268">
        <f>'СУБС ПИ'!$U$51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LF68" s="401"/>
    </row>
    <row customHeight="1" ht="12" hidden="1">
      <c r="C69" s="161"/>
      <c r="D69" s="672"/>
      <c r="E69" s="690"/>
      <c r="F69" s="536"/>
      <c r="G69" s="536"/>
      <c r="H69" s="536"/>
      <c r="I69" s="536"/>
      <c r="J69" s="536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D70" s="704"/>
      <c r="E70" s="690"/>
      <c r="F70" s="536"/>
      <c r="G70" s="536"/>
      <c r="H70" s="536"/>
      <c r="I70" s="536"/>
      <c r="J70" s="536"/>
      <c r="K70" s="184"/>
      <c r="L70" s="184"/>
      <c r="M70" s="184"/>
      <c r="N70" s="189" t="s">
        <v>1638</v>
      </c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4"/>
      <c r="AD70" s="184"/>
      <c r="AE70" s="184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 hidden="1">
      <c r="C71" s="161"/>
      <c r="E71" s="158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LF71" s="313"/>
    </row>
    <row customHeight="1" ht="12">
      <c r="C72" s="161"/>
      <c r="F72" s="545"/>
      <c r="G72" s="545"/>
      <c r="H72" s="545"/>
      <c r="I72" s="545"/>
      <c r="J72" s="545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255"/>
      <c r="BQ72" s="255"/>
      <c r="BR72" s="255"/>
      <c r="BS72" s="255"/>
      <c r="BT72" s="255"/>
      <c r="BU72" s="255"/>
      <c r="BV72" s="255"/>
      <c r="BW72" s="255"/>
      <c r="BX72" s="193"/>
      <c r="BY72" s="193"/>
      <c r="BZ72" s="277"/>
      <c r="CA72" s="277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194"/>
      <c r="EJ72" s="278"/>
      <c r="LF72" s="315"/>
    </row>
    <row customHeight="1" ht="12" hidden="1">
      <c r="C73" s="132"/>
      <c r="D73" s="222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LF73" s="313"/>
    </row>
    <row customHeight="1" ht="12">
      <c r="C74" s="161"/>
      <c r="D74" s="671" t="s">
        <v>183</v>
      </c>
      <c r="E74" s="689" t="s">
        <v>183</v>
      </c>
      <c r="F74" s="536"/>
      <c r="G74" s="536"/>
      <c r="H74" s="536"/>
      <c r="I74" s="536"/>
      <c r="J74" s="536"/>
      <c r="K74" s="536"/>
      <c r="L74" s="261"/>
      <c r="M74" s="261">
        <v>7</v>
      </c>
      <c r="N74" s="706" t="s">
        <v>1603</v>
      </c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  <c r="BL74" s="707"/>
      <c r="BM74" s="707"/>
      <c r="BN74" s="707"/>
      <c r="BO74" s="707"/>
      <c r="BP74" s="314" t="str">
        <f>IF(CS74=0,"",DM74/CS74*1000)</f>
        <v/>
      </c>
      <c r="BQ74" s="314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3"/>
      <c r="CT74" s="263"/>
      <c r="CU74" s="265"/>
      <c r="CV74" s="265"/>
      <c r="CW74" s="266"/>
      <c r="CX74" s="266"/>
      <c r="CY74" s="266"/>
      <c r="CZ74" s="266"/>
      <c r="DA74" s="265"/>
      <c r="DB74" s="265"/>
      <c r="DC74" s="264">
        <f>SUM(DC75:DC77)</f>
        <v>725.598</v>
      </c>
      <c r="DD74" s="264">
        <f>SUM(DD75:DD77)</f>
        <v>725.598</v>
      </c>
      <c r="DE74" s="264">
        <f>SUM(DE75:DE77)</f>
        <v>737.692</v>
      </c>
      <c r="DF74" s="264">
        <f>SUM(DF75:DF77)</f>
        <v>737.692</v>
      </c>
      <c r="DG74" s="266"/>
      <c r="DH74" s="264">
        <f>SUM(DH75:DH77)</f>
        <v>0</v>
      </c>
      <c r="DI74" s="264">
        <f>SUM(DI75:DI77)</f>
        <v>0</v>
      </c>
      <c r="DJ74" s="264">
        <f>SUM(DJ75:DJ77)</f>
        <v>0</v>
      </c>
      <c r="DK74" s="264">
        <f>SUM(DK75:DK77)</f>
        <v>0</v>
      </c>
      <c r="DL74" s="266"/>
      <c r="DM74" s="264">
        <f>SUM(DC74,DH74)</f>
        <v>725.598</v>
      </c>
      <c r="DN74" s="264">
        <f>SUM(DD74,DI74)</f>
        <v>725.598</v>
      </c>
      <c r="DO74" s="264">
        <f>SUM(DE74,DJ74)</f>
        <v>737.692</v>
      </c>
      <c r="DP74" s="264">
        <f>SUM(DF74,DK74)</f>
        <v>737.692</v>
      </c>
      <c r="DQ74" s="266"/>
      <c r="DR74" s="267"/>
      <c r="DS74" s="267"/>
      <c r="DT74" s="267"/>
      <c r="DU74" s="268">
        <f>'СУБС ПИ'!$S$52</f>
        <v>0</v>
      </c>
      <c r="DV74" s="268">
        <f>'СУБС ПИ'!$U$52</f>
        <v>0</v>
      </c>
      <c r="DW74" s="267"/>
      <c r="DX74" s="267"/>
      <c r="DY74" s="267"/>
      <c r="DZ74" s="264">
        <f>IF(DD74=0,0,DF74/DD74*100)</f>
        <v>101.666763138818</v>
      </c>
      <c r="EA74" s="264">
        <f>IF(DI74=0,0,DK74/DI74*100)</f>
        <v>0</v>
      </c>
      <c r="EB74" s="264">
        <f>IF(DN74=0,0,DP74/DN74*100)</f>
        <v>101.666763138818</v>
      </c>
      <c r="EC74" s="266"/>
      <c r="ED74" s="266"/>
      <c r="EE74" s="266"/>
      <c r="EF74" s="266"/>
      <c r="EG74" s="266"/>
      <c r="EH74" s="266"/>
      <c r="EI74" s="177"/>
      <c r="EJ74" s="269"/>
      <c r="LF74" s="401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24">
      <c r="A76" s="614" t="s">
        <v>1151</v>
      </c>
      <c r="B76" s="614" t="s">
        <v>1355</v>
      </c>
      <c r="C76" s="417" t="s">
        <v>1281</v>
      </c>
      <c r="D76" s="418"/>
      <c r="E76" s="418"/>
      <c r="F76" s="244"/>
      <c r="G76" s="604"/>
      <c r="H76" s="604"/>
      <c r="I76" s="793">
        <f>ROW('СРЕД 3'!A77)</f>
        <v>77</v>
      </c>
      <c r="J76" s="244"/>
      <c r="K76" s="804"/>
      <c r="L76" s="804"/>
      <c r="M76" s="357" t="str">
        <f>IF('СРЕД 3'!$M$77="","",'СРЕД 3'!$M$77)</f>
        <v>3</v>
      </c>
      <c r="N76" s="797" t="str">
        <f>IF('СРЕД 3'!$N$77="","",'СРЕД 3'!$N$77)</f>
        <v>Поставки твёрдого топлива при наличии печного отопления</v>
      </c>
      <c r="O76" s="358"/>
      <c r="P76" s="358"/>
      <c r="Q76" s="797" t="str">
        <f>IF('СРЕД 3'!$Q$77="","",'СРЕД 3'!$Q$77)</f>
        <v/>
      </c>
      <c r="R76" s="358"/>
      <c r="S76" s="358"/>
      <c r="T76" s="795" t="str">
        <f>IF('СРЕД 3'!$T$77="","",'СРЕД 3'!$T$77)</f>
        <v>ЧД</v>
      </c>
      <c r="U76" s="795" t="str">
        <f>IF('СРЕД 3'!$U$77="","",'СРЕД 3'!$U$77)</f>
        <v>ЖП</v>
      </c>
      <c r="V76" s="358"/>
      <c r="W76" s="358"/>
      <c r="X76" s="795" t="str">
        <f>IF('СРЕД 3'!$X$77="","",'СРЕД 3'!$X$77)</f>
        <v/>
      </c>
      <c r="Y76" s="358"/>
      <c r="Z76" s="358"/>
      <c r="AA76" s="358"/>
      <c r="AB76" s="358"/>
      <c r="AC76" s="799" t="str">
        <f>IF('СРЕД 3'!$AC$77="","",'СРЕД 3'!$AC$77)</f>
        <v>NTKU</v>
      </c>
      <c r="AD76" s="799" t="str">
        <f>BL76&amp;"::"&amp;AE76</f>
        <v>да::ACTI</v>
      </c>
      <c r="AE76" s="799" t="str">
        <f>IF(X76="да","SUPPRESS","ACTI")</f>
        <v>ACTI</v>
      </c>
      <c r="AF76" s="358"/>
      <c r="AG76" s="358"/>
      <c r="AH76" s="358"/>
      <c r="AI76" s="358"/>
      <c r="AJ76" s="358"/>
      <c r="AK76" s="358"/>
      <c r="AL76" s="358"/>
      <c r="AM76" s="358"/>
      <c r="AN76" s="357" t="str">
        <f>IF('СРЕД 3'!$AN$77="","",'СРЕД 3'!$AN$77)</f>
        <v>7.1</v>
      </c>
      <c r="AO76" s="797" t="str">
        <f>IF('СРЕД 3'!$AO$77="","",'СРЕД 3'!$AO$77)</f>
        <v>МП ЗР "Севержилкомсервис"</v>
      </c>
      <c r="AP76" s="359"/>
      <c r="AQ76" s="797" t="str">
        <f>IF('СРЕД 3'!$AQ$77="","",'СРЕД 3'!$AQ$77)</f>
        <v>8300010685</v>
      </c>
      <c r="AR76" s="797" t="str">
        <f>IF('СРЕД 3'!$AR$77="","",'СРЕД 3'!$AR$77)</f>
        <v>298301001</v>
      </c>
      <c r="AS76" s="797" t="str">
        <f>IF('СРЕД 3'!$AS$77="","",'СРЕД 3'!$AS$77)</f>
        <v>ОСН, 22</v>
      </c>
      <c r="AT76" s="797" t="str">
        <f>IF('СРЕД 3'!$AT$77="","",'СРЕД 3'!$AT$77)</f>
        <v/>
      </c>
      <c r="AU76" s="797" t="str">
        <f>IF('СРЕД 3'!$AU$77="","",'СРЕД 3'!$AU$77)</f>
        <v/>
      </c>
      <c r="AV76" s="797" t="str">
        <f>IF('СРЕД 3'!$AV$77="","",'СРЕД 3'!$AV$77)</f>
        <v/>
      </c>
      <c r="AW76" s="797" t="str">
        <f>IF('СРЕД 3'!$AW$77="","",'СРЕД 3'!$AW$77)</f>
        <v>уголь</v>
      </c>
      <c r="AX76" s="797" t="str">
        <f>IF('СРЕД 3'!$AX$77="","",'СРЕД 3'!$AX$77)</f>
        <v/>
      </c>
      <c r="AY76" s="358"/>
      <c r="AZ76" s="792"/>
      <c r="BA76" s="792"/>
      <c r="BB76" s="792"/>
      <c r="BC76" s="797" t="str">
        <f>IF('СРЕД 3'!$BC$77="","",'СРЕД 3'!$BC$77)</f>
        <v/>
      </c>
      <c r="BD76" s="797" t="str">
        <f>IF('СРЕД 3'!$BD$77="","",'СРЕД 3'!$BD$77)</f>
        <v/>
      </c>
      <c r="BE76" s="797" t="str">
        <f>IF('СРЕД 3'!$BE$77="","",'СРЕД 3'!$BE$77)</f>
        <v/>
      </c>
      <c r="BF76" s="792"/>
      <c r="BG76" s="358"/>
      <c r="BH76" s="358"/>
      <c r="BI76" s="358"/>
      <c r="BJ76" s="358"/>
      <c r="BK76" s="358"/>
      <c r="BL76" s="795" t="str">
        <f>IF('СРЕД 3'!$BL$77="","",'СРЕД 3'!$BL$77)</f>
        <v>да</v>
      </c>
      <c r="BM76" s="751"/>
      <c r="BN76" s="358"/>
      <c r="BO76" s="358"/>
      <c r="BP76" s="332">
        <f>IF('СРЕД 3'!$BP$77="","",'СРЕД 3'!$BP$77)</f>
        <v>3627.99</v>
      </c>
      <c r="BQ76" s="332">
        <f>IF('СРЕД 3'!$BQ$77="","",'СРЕД 3'!$BQ$77)</f>
        <v>3688.46</v>
      </c>
      <c r="BR76" s="332">
        <f>IF('СРЕД 3'!$BR$77="","",'СРЕД 3'!$BR$77)</f>
        <v>41638.67</v>
      </c>
      <c r="BS76" s="332">
        <f>IF('СРЕД 3'!$BS$77="","",'СРЕД 3'!$BS$77)</f>
        <v>42332.65</v>
      </c>
      <c r="BT76" s="358"/>
      <c r="BU76" s="379" t="str">
        <f>IF('СРЕД 3'!$BU$77="","",'СРЕД 3'!$BU$77)</f>
        <v>т</v>
      </c>
      <c r="BV76" s="379" t="str">
        <f>IF('СРЕД 3'!$BV$77="","",'СРЕД 3'!$BV$77)</f>
        <v>т</v>
      </c>
      <c r="BW76" s="358"/>
      <c r="BX76" s="386" t="str">
        <f>IF('СРЕД 3'!$BX$77="","",'СРЕД 3'!$BX$77)</f>
        <v/>
      </c>
      <c r="BY76" s="386" t="str">
        <f>IF('СРЕД 3'!$BY$77="","",'СРЕД 3'!$BY$77)</f>
        <v/>
      </c>
      <c r="BZ76" s="347" t="str">
        <f>IF('СРЕД 3'!$BZ$77="","",'СРЕД 3'!$BZ$77)</f>
        <v/>
      </c>
      <c r="CA76" s="347" t="str">
        <f>IF('СРЕД 3'!$CA$77="","",'СРЕД 3'!$CA$77)</f>
        <v/>
      </c>
      <c r="CB76" s="358"/>
      <c r="CC76" s="358"/>
      <c r="CD76" s="358"/>
      <c r="CE76" s="379" t="str">
        <f>IF('СРЕД 3'!$CE$77="","",'СРЕД 3'!$CE$77)</f>
        <v/>
      </c>
      <c r="CF76" s="379" t="str">
        <f>IF('СРЕД 3'!$CF$77="","",'СРЕД 3'!$CF$77)</f>
        <v/>
      </c>
      <c r="CG76" s="358"/>
      <c r="CH76" s="358"/>
      <c r="CI76" s="358"/>
      <c r="CJ76" s="358"/>
      <c r="CK76" s="358"/>
      <c r="CL76" s="370" t="str">
        <f>IF('СРЕД 3'!$CL$77="","",'СРЕД 3'!$CL$77)</f>
        <v/>
      </c>
      <c r="CM76" s="370" t="str">
        <f>IF('СРЕД 3'!$CM$77="","",'СРЕД 3'!$CM$77)</f>
        <v/>
      </c>
      <c r="CN76" s="358"/>
      <c r="CO76" s="276" t="str">
        <f>IF(CE76="м2",IF($U76="ЖП",MAX_3_HSE_AREA,MAX_3_ODN_AREA),"")</f>
        <v/>
      </c>
      <c r="CP76" s="276" t="str">
        <f>IF(CF76="м2",IF($U76="ЖП",MAX_3_HSE_AREA,MAX_3_ODN_AREA),"")</f>
        <v/>
      </c>
      <c r="CQ76" s="373" t="str">
        <f>IF(AND(NOT(CE76="м2"),LEN(CE76)&gt;0),IF($U76="ЖП",MAX_3_HSE_CTZN,MAX_3_ODN_CTZN),"")</f>
        <v/>
      </c>
      <c r="CR76" s="373" t="str">
        <f>IF(AND(NOT(CF76="м2"),LEN(CF76)&gt;0),IF($U76="ЖП",MAX_3_HSE_CTZN,MAX_3_ODN_CTZN),"")</f>
        <v/>
      </c>
      <c r="CS76" s="364">
        <v>0.2</v>
      </c>
      <c r="CT76" s="364">
        <v>0.2</v>
      </c>
      <c r="CU76" s="358"/>
      <c r="CV76" s="358"/>
      <c r="CW76" s="144">
        <f>IF($AD76="да::ACTI",IF($U76="ЖП",CS76,0),0)</f>
        <v>0.2</v>
      </c>
      <c r="CX76" s="144">
        <f>IF($AD76="да::ACTI",IF($U76="ЖП",CT76,0),0)</f>
        <v>0.2</v>
      </c>
      <c r="CY76" s="144">
        <f>IF($AD76="да::ACTI",IF($U76="ЖП",0,CS76),0)</f>
        <v>0</v>
      </c>
      <c r="CZ76" s="144">
        <f>IF($AD76="да::ACTI",IF($U76="ЖП",0,CT76),0)</f>
        <v>0</v>
      </c>
      <c r="DA76" s="358"/>
      <c r="DB76" s="358"/>
      <c r="DC76" s="276">
        <f>CW76*IF(LEN($BP76)=0,0,$BP76)</f>
        <v>725.598</v>
      </c>
      <c r="DD76" s="276">
        <f>IF(LEN($BQ76)=0,0,DC76)</f>
        <v>725.598</v>
      </c>
      <c r="DE76" s="276">
        <f>CX76*IF(LEN($BQ76)=0,0,$BQ76)</f>
        <v>737.692</v>
      </c>
      <c r="DF76" s="276">
        <f>CW76*IF(LEN($BQ76)=0,0,$BQ76)</f>
        <v>737.692</v>
      </c>
      <c r="DG76" s="280"/>
      <c r="DH76" s="276">
        <f>CY76*IF(LEN($BP76)=0,0,$BP76)</f>
        <v>0</v>
      </c>
      <c r="DI76" s="276">
        <f>IF(LEN($BQ76)=0,0,DH76)</f>
        <v>0</v>
      </c>
      <c r="DJ76" s="276">
        <f>CZ76*IF(LEN($BQ76)=0,0,$BQ76)</f>
        <v>0</v>
      </c>
      <c r="DK76" s="276">
        <f>CY76*IF(LEN($BQ76)=0,0,$BQ76)</f>
        <v>0</v>
      </c>
      <c r="DL76" s="280"/>
      <c r="DM76" s="276">
        <f>SUM(DC76,DH76)</f>
        <v>725.598</v>
      </c>
      <c r="DN76" s="276">
        <f>SUM(DD76,DI76)</f>
        <v>725.598</v>
      </c>
      <c r="DO76" s="276">
        <f>SUM(DE76,DJ76)</f>
        <v>737.692</v>
      </c>
      <c r="DP76" s="276">
        <f>SUM(DF76,DK76)</f>
        <v>737.692</v>
      </c>
      <c r="DQ76" s="280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  <c r="EG76" s="366"/>
      <c r="EH76" s="366"/>
      <c r="EI76" s="366"/>
      <c r="EJ76" s="366"/>
      <c r="EK76" s="993"/>
      <c r="EL76" s="993"/>
      <c r="EM76" s="993"/>
      <c r="EN76" s="993"/>
      <c r="EO76" s="993"/>
      <c r="EP76" s="993"/>
      <c r="EQ76" s="993"/>
      <c r="ER76" s="993"/>
      <c r="ES76" s="993"/>
      <c r="ET76" s="993"/>
      <c r="EU76" s="993"/>
      <c r="EV76" s="993"/>
      <c r="EW76" s="993"/>
      <c r="EX76" s="993"/>
      <c r="EY76" s="993"/>
      <c r="EZ76" s="993"/>
      <c r="FA76" s="993"/>
      <c r="FB76" s="993"/>
      <c r="FC76" s="993"/>
      <c r="FD76" s="993"/>
      <c r="FE76" s="993"/>
      <c r="FF76" s="993"/>
      <c r="FG76" s="993"/>
      <c r="FH76" s="993"/>
      <c r="FI76" s="993"/>
      <c r="FJ76" s="993"/>
      <c r="FK76" s="993"/>
      <c r="FL76" s="993"/>
      <c r="FM76" s="993"/>
      <c r="FN76" s="993"/>
      <c r="FO76" s="993"/>
      <c r="FP76" s="993"/>
      <c r="FQ76" s="993"/>
      <c r="FR76" s="993"/>
      <c r="FS76" s="993"/>
      <c r="FT76" s="993"/>
      <c r="FU76" s="993"/>
      <c r="FV76" s="993"/>
      <c r="FW76" s="993"/>
      <c r="FX76" s="993"/>
      <c r="FY76" s="993"/>
      <c r="FZ76" s="993"/>
      <c r="GA76" s="993"/>
      <c r="GB76" s="993"/>
      <c r="GC76" s="993"/>
      <c r="GD76" s="993"/>
      <c r="GE76" s="993"/>
      <c r="GF76" s="993"/>
      <c r="GG76" s="993"/>
      <c r="GH76" s="993"/>
      <c r="GI76" s="993"/>
      <c r="GJ76" s="993"/>
      <c r="GK76" s="993"/>
      <c r="GL76" s="993"/>
      <c r="GM76" s="993"/>
      <c r="GN76" s="993"/>
      <c r="GO76" s="993"/>
      <c r="GP76" s="993"/>
      <c r="GQ76" s="993"/>
      <c r="GR76" s="993"/>
      <c r="GS76" s="993"/>
      <c r="GT76" s="993"/>
      <c r="GU76" s="993"/>
      <c r="GV76" s="993"/>
      <c r="GW76" s="993"/>
      <c r="GX76" s="993"/>
      <c r="GY76" s="993"/>
      <c r="GZ76" s="993"/>
      <c r="HA76" s="993"/>
      <c r="HB76" s="993"/>
      <c r="HC76" s="993"/>
      <c r="HD76" s="993"/>
      <c r="HE76" s="993"/>
      <c r="HF76" s="993"/>
      <c r="HG76" s="993"/>
      <c r="HH76" s="993"/>
      <c r="HI76" s="993"/>
      <c r="HJ76" s="993"/>
      <c r="HK76" s="993"/>
      <c r="HL76" s="993"/>
      <c r="HM76" s="993"/>
      <c r="HN76" s="993"/>
      <c r="HO76" s="993"/>
      <c r="HP76" s="993"/>
      <c r="HQ76" s="993"/>
      <c r="HR76" s="993"/>
      <c r="HS76" s="993"/>
      <c r="HT76" s="993"/>
      <c r="HU76" s="993"/>
      <c r="HV76" s="993"/>
      <c r="HW76" s="993"/>
      <c r="HX76" s="993"/>
      <c r="HY76" s="993"/>
      <c r="HZ76" s="993"/>
      <c r="IA76" s="993"/>
      <c r="IB76" s="993"/>
      <c r="IC76" s="993"/>
      <c r="ID76" s="993"/>
      <c r="IE76" s="993"/>
      <c r="IF76" s="993"/>
      <c r="IG76" s="993"/>
      <c r="IH76" s="993"/>
      <c r="II76" s="993"/>
      <c r="IJ76" s="993"/>
      <c r="IK76" s="993"/>
      <c r="IL76" s="993"/>
      <c r="IM76" s="993"/>
      <c r="IN76" s="993"/>
      <c r="IO76" s="993"/>
      <c r="IP76" s="993"/>
      <c r="IQ76" s="993"/>
      <c r="IR76" s="993"/>
      <c r="IS76" s="993"/>
      <c r="IT76" s="993"/>
      <c r="IU76" s="993"/>
      <c r="IV76" s="993"/>
      <c r="IW76" s="993"/>
      <c r="IX76" s="993"/>
      <c r="IY76" s="993"/>
      <c r="IZ76" s="993"/>
      <c r="JA76" s="993"/>
      <c r="JB76" s="993"/>
      <c r="JC76" s="993"/>
      <c r="JD76" s="993"/>
      <c r="JE76" s="993"/>
      <c r="JF76" s="993"/>
      <c r="JG76" s="993"/>
      <c r="JH76" s="993"/>
      <c r="JI76" s="993"/>
      <c r="JJ76" s="993"/>
      <c r="JK76" s="993"/>
      <c r="JL76" s="993"/>
      <c r="JM76" s="993"/>
      <c r="JN76" s="993"/>
      <c r="JO76" s="993"/>
      <c r="JP76" s="993"/>
      <c r="JQ76" s="993"/>
      <c r="JR76" s="993"/>
      <c r="JS76" s="993"/>
      <c r="JT76" s="993"/>
      <c r="JU76" s="993"/>
      <c r="JV76" s="993"/>
      <c r="JW76" s="993"/>
      <c r="JX76" s="993"/>
      <c r="JY76" s="993"/>
      <c r="JZ76" s="993"/>
      <c r="KA76" s="993"/>
      <c r="KB76" s="993"/>
      <c r="KC76" s="993"/>
      <c r="KD76" s="993"/>
      <c r="KE76" s="993"/>
      <c r="KF76" s="993"/>
      <c r="KG76" s="993"/>
      <c r="KH76" s="993"/>
      <c r="KI76" s="993"/>
      <c r="KJ76" s="993"/>
      <c r="KK76" s="993"/>
      <c r="KL76" s="993"/>
      <c r="KM76" s="993"/>
      <c r="KN76" s="993"/>
      <c r="KO76" s="993"/>
      <c r="KP76" s="993"/>
      <c r="KQ76" s="993"/>
      <c r="KR76" s="993"/>
      <c r="KS76" s="993"/>
      <c r="KT76" s="993"/>
      <c r="KU76" s="993"/>
      <c r="KV76" s="993"/>
      <c r="KW76" s="420">
        <f>'СРЕД 3'!$DM$77*1000</f>
        <v>103180.0356</v>
      </c>
      <c r="KX76" s="420">
        <f>'СРЕД 3'!$DO$77*1000</f>
        <v>130350.1764</v>
      </c>
      <c r="KY76" s="239" t="str">
        <f>IF(AND(LEN(DM76)&gt;0,LEN(KW76)&gt;0,KW76&lt;DM76),"ALARM","OK")</f>
        <v>OK</v>
      </c>
      <c r="KZ76" s="239" t="str">
        <f>IF(AND(LEN(DO76)&gt;0,LEN(KX76)&gt;0,KX76&lt;DO76),"ALARM","OK")</f>
        <v>OK</v>
      </c>
      <c r="LA76" s="993"/>
      <c r="LB76" s="993"/>
      <c r="LC76" s="993"/>
      <c r="LD76" s="993"/>
      <c r="LE76" s="993"/>
      <c r="LF76" s="379">
        <f>IF('СРЕД 3'!$LF$77="","",'СРЕД 3'!$LF$77)</f>
        <v>1.0526</v>
      </c>
      <c r="LG76" s="993"/>
      <c r="LH76" s="993"/>
      <c r="LI76" s="993"/>
      <c r="LJ76" s="993"/>
      <c r="LK76" s="993"/>
      <c r="LL76" s="993"/>
      <c r="LM76" s="993"/>
    </row>
    <row customHeight="1" ht="12" hidden="1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1639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LF77" s="313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LF79" s="315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>
      <c r="C81" s="161"/>
      <c r="D81" s="671" t="s">
        <v>189</v>
      </c>
      <c r="E81" s="689" t="s">
        <v>189</v>
      </c>
      <c r="F81" s="536"/>
      <c r="G81" s="536"/>
      <c r="H81" s="536"/>
      <c r="I81" s="536"/>
      <c r="J81" s="536"/>
      <c r="K81" s="536"/>
      <c r="L81" s="261"/>
      <c r="M81" s="261" t="s">
        <v>1156</v>
      </c>
      <c r="N81" s="709" t="s">
        <v>1605</v>
      </c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710"/>
      <c r="AI81" s="710"/>
      <c r="AJ81" s="710"/>
      <c r="AK81" s="710"/>
      <c r="AL81" s="710"/>
      <c r="AM81" s="710"/>
      <c r="AN81" s="710"/>
      <c r="AO81" s="710"/>
      <c r="AP81" s="710"/>
      <c r="AQ81" s="710"/>
      <c r="AR81" s="710"/>
      <c r="AS81" s="710"/>
      <c r="AT81" s="710"/>
      <c r="AU81" s="710"/>
      <c r="AV81" s="710"/>
      <c r="AW81" s="710"/>
      <c r="AX81" s="710"/>
      <c r="AY81" s="710"/>
      <c r="AZ81" s="710"/>
      <c r="BA81" s="710"/>
      <c r="BB81" s="710"/>
      <c r="BC81" s="710"/>
      <c r="BD81" s="710"/>
      <c r="BE81" s="710"/>
      <c r="BF81" s="710"/>
      <c r="BG81" s="710"/>
      <c r="BH81" s="710"/>
      <c r="BI81" s="710"/>
      <c r="BJ81" s="710"/>
      <c r="BK81" s="710"/>
      <c r="BL81" s="710"/>
      <c r="BM81" s="710"/>
      <c r="BN81" s="710"/>
      <c r="BO81" s="710"/>
      <c r="BP81" s="314" t="str">
        <f>IF(CS81=0,"",DM81/CS81*1000)</f>
        <v/>
      </c>
      <c r="BQ81" s="314" t="str">
        <f>IF(CT81=0,"",DO81/CT81*1000)</f>
        <v/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3"/>
      <c r="CT81" s="263"/>
      <c r="CU81" s="265"/>
      <c r="CV81" s="265"/>
      <c r="CW81" s="266"/>
      <c r="CX81" s="266"/>
      <c r="CY81" s="266"/>
      <c r="CZ81" s="266"/>
      <c r="DA81" s="265"/>
      <c r="DB81" s="265"/>
      <c r="DC81" s="264">
        <f>SUM(DC82:DC84)</f>
        <v>137.514133380752</v>
      </c>
      <c r="DD81" s="264">
        <f>SUM(DD82:DD84)</f>
        <v>137.514133380752</v>
      </c>
      <c r="DE81" s="264">
        <f>SUM(DE82:DE84)</f>
        <v>139.805133381542</v>
      </c>
      <c r="DF81" s="264">
        <f>SUM(DF82:DF84)</f>
        <v>139.805133381542</v>
      </c>
      <c r="DG81" s="266"/>
      <c r="DH81" s="264">
        <f>SUM(DH82:DH84)</f>
        <v>0</v>
      </c>
      <c r="DI81" s="264">
        <f>SUM(DI82:DI84)</f>
        <v>0</v>
      </c>
      <c r="DJ81" s="264">
        <f>SUM(DJ82:DJ84)</f>
        <v>0</v>
      </c>
      <c r="DK81" s="264">
        <f>SUM(DK82:DK84)</f>
        <v>0</v>
      </c>
      <c r="DL81" s="266"/>
      <c r="DM81" s="264">
        <f>SUM(DC81,DH81)</f>
        <v>137.514133380752</v>
      </c>
      <c r="DN81" s="264">
        <f>SUM(DD81,DI81)</f>
        <v>137.514133380752</v>
      </c>
      <c r="DO81" s="264">
        <f>SUM(DE81,DJ81)</f>
        <v>139.805133381542</v>
      </c>
      <c r="DP81" s="264">
        <f>SUM(DF81,DK81)</f>
        <v>139.805133381542</v>
      </c>
      <c r="DQ81" s="266"/>
      <c r="DR81" s="267"/>
      <c r="DS81" s="267"/>
      <c r="DT81" s="267"/>
      <c r="DU81" s="268">
        <f>'СУБС ПИ'!$S$53</f>
        <v>0</v>
      </c>
      <c r="DV81" s="268">
        <f>'СУБС ПИ'!$U$53</f>
        <v>0</v>
      </c>
      <c r="DW81" s="267"/>
      <c r="DX81" s="267"/>
      <c r="DY81" s="267"/>
      <c r="DZ81" s="264">
        <f>IF(DD81=0,0,DF81/DD81*100)</f>
        <v>101.666010572489</v>
      </c>
      <c r="EA81" s="264">
        <f>IF(DI81=0,0,DK81/DI81*100)</f>
        <v>0</v>
      </c>
      <c r="EB81" s="264">
        <f>IF(DN81=0,0,DP81/DN81*100)</f>
        <v>101.666010572489</v>
      </c>
      <c r="EC81" s="266"/>
      <c r="ED81" s="266"/>
      <c r="EE81" s="266"/>
      <c r="EF81" s="266"/>
      <c r="EG81" s="266"/>
      <c r="EH81" s="266"/>
      <c r="EI81" s="177"/>
      <c r="EJ81" s="269"/>
      <c r="LF81" s="401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24">
      <c r="A83" s="614" t="s">
        <v>1152</v>
      </c>
      <c r="B83" s="614" t="s">
        <v>1372</v>
      </c>
      <c r="C83" s="417" t="s">
        <v>1281</v>
      </c>
      <c r="D83" s="418"/>
      <c r="E83" s="418"/>
      <c r="F83" s="244"/>
      <c r="G83" s="604"/>
      <c r="H83" s="604"/>
      <c r="I83" s="793">
        <f>ROW('СРЕД 3'!A86)</f>
        <v>86</v>
      </c>
      <c r="J83" s="244"/>
      <c r="K83" s="804"/>
      <c r="L83" s="804"/>
      <c r="M83" s="357" t="str">
        <f>IF('СРЕД 3'!$M$86="","",'СРЕД 3'!$M$86)</f>
        <v>4</v>
      </c>
      <c r="N83" s="797" t="str">
        <f>IF('СРЕД 3'!$N$86="","",'СРЕД 3'!$N$86)</f>
        <v>Обращение с твёрдыми коммунальными отходами</v>
      </c>
      <c r="O83" s="358"/>
      <c r="P83" s="358"/>
      <c r="Q83" s="797" t="str">
        <f>IF('СРЕД 3'!$Q$86="","",'СРЕД 3'!$Q$86)</f>
        <v>Население, проживающее в сельских населённых пунктах</v>
      </c>
      <c r="R83" s="358"/>
      <c r="S83" s="358"/>
      <c r="T83" s="795" t="str">
        <f>IF('СРЕД 3'!$T$86="","",'СРЕД 3'!$T$86)</f>
        <v>ЧД</v>
      </c>
      <c r="U83" s="795" t="str">
        <f>IF('СРЕД 3'!$U$86="","",'СРЕД 3'!$U$86)</f>
        <v>ЖП</v>
      </c>
      <c r="V83" s="358"/>
      <c r="W83" s="358"/>
      <c r="X83" s="795" t="str">
        <f>IF('СРЕД 3'!$X$86="","",'СРЕД 3'!$X$86)</f>
        <v/>
      </c>
      <c r="Y83" s="358"/>
      <c r="Z83" s="358"/>
      <c r="AA83" s="358"/>
      <c r="AB83" s="358"/>
      <c r="AC83" s="799" t="str">
        <f>IF('СРЕД 3'!$AC$86="","",'СРЕД 3'!$AC$86)</f>
        <v>NTKU</v>
      </c>
      <c r="AD83" s="799" t="str">
        <f>BL83&amp;"::"&amp;AE83</f>
        <v>да::ACTI</v>
      </c>
      <c r="AE83" s="799" t="str">
        <f>IF(X83="да","SUPPRESS","ACTI")</f>
        <v>ACTI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IF('СРЕД 3'!$AN$86="","",'СРЕД 3'!$AN$86)</f>
        <v>8.1</v>
      </c>
      <c r="AO83" s="797" t="str">
        <f>IF('СРЕД 3'!$AO$86="","",'СРЕД 3'!$AO$86)</f>
        <v>МП ЗР "Севержилкомсервис"</v>
      </c>
      <c r="AP83" s="359"/>
      <c r="AQ83" s="797" t="str">
        <f>IF('СРЕД 3'!$AQ$86="","",'СРЕД 3'!$AQ$86)</f>
        <v>8300010685</v>
      </c>
      <c r="AR83" s="797" t="str">
        <f>IF('СРЕД 3'!$AR$86="","",'СРЕД 3'!$AR$86)</f>
        <v>298301001</v>
      </c>
      <c r="AS83" s="797" t="str">
        <f>IF('СРЕД 3'!$AS$86="","",'СРЕД 3'!$AS$86)</f>
        <v>да</v>
      </c>
      <c r="AT83" s="797" t="str">
        <f>IF('СРЕД 3'!$AT$86="","",'СРЕД 3'!$AT$86)</f>
        <v/>
      </c>
      <c r="AU83" s="797" t="str">
        <f>IF('СРЕД 3'!$AU$86="","",'СРЕД 3'!$AU$86)</f>
        <v>Региональный оператор</v>
      </c>
      <c r="AV83" s="797" t="str">
        <f>IF('СРЕД 3'!$AV$86="","",'СРЕД 3'!$AV$86)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3" s="797" t="str">
        <f>IF('СРЕД 3'!$AW$86="","",'СРЕД 3'!$AW$86)</f>
        <v/>
      </c>
      <c r="AX83" s="797" t="str">
        <f>IF('СРЕД 3'!$AX$86="","",'СРЕД 3'!$AX$86)</f>
        <v/>
      </c>
      <c r="AY83" s="358"/>
      <c r="AZ83" s="792"/>
      <c r="BA83" s="792"/>
      <c r="BB83" s="792"/>
      <c r="BC83" s="797" t="str">
        <f>IF('СРЕД 3'!$BC$86="","",'СРЕД 3'!$BC$86)</f>
        <v/>
      </c>
      <c r="BD83" s="797" t="str">
        <f>IF('СРЕД 3'!$BD$86="","",'СРЕД 3'!$BD$86)</f>
        <v/>
      </c>
      <c r="BE83" s="797" t="str">
        <f>IF('СРЕД 3'!$BE$86="","",'СРЕД 3'!$BE$86)</f>
        <v/>
      </c>
      <c r="BF83" s="792"/>
      <c r="BG83" s="358"/>
      <c r="BH83" s="358"/>
      <c r="BI83" s="358"/>
      <c r="BJ83" s="358"/>
      <c r="BK83" s="358"/>
      <c r="BL83" s="795" t="str">
        <f>IF('СРЕД 3'!$BL$86="","",'СРЕД 3'!$BL$86)</f>
        <v>да</v>
      </c>
      <c r="BM83" s="751"/>
      <c r="BN83" s="358"/>
      <c r="BO83" s="358"/>
      <c r="BP83" s="332">
        <f>IF('СРЕД 3'!$BP$86="","",'СРЕД 3'!$BP$86)</f>
        <v>711.28</v>
      </c>
      <c r="BQ83" s="332">
        <f>IF('СРЕД 3'!$BQ$86="","",'СРЕД 3'!$BQ$86)</f>
        <v>723.13</v>
      </c>
      <c r="BR83" s="332">
        <f>IF('СРЕД 3'!$BR$86="","",'СРЕД 3'!$BR$86)</f>
        <v>15441.36</v>
      </c>
      <c r="BS83" s="332">
        <f>IF('СРЕД 3'!$BS$86="","",'СРЕД 3'!$BS$86)</f>
        <v>15698.72</v>
      </c>
      <c r="BT83" s="358"/>
      <c r="BU83" s="379" t="str">
        <f>IF('СРЕД 3'!$BU$86="","",'СРЕД 3'!$BU$86)</f>
        <v>м3</v>
      </c>
      <c r="BV83" s="379" t="str">
        <f>IF('СРЕД 3'!$BV$86="","",'СРЕД 3'!$BV$86)</f>
        <v>м3</v>
      </c>
      <c r="BW83" s="358"/>
      <c r="BX83" s="386" t="str">
        <f>IF('СРЕД 3'!$BX$86="","",'СРЕД 3'!$BX$86)</f>
        <v>при отсутствии</v>
      </c>
      <c r="BY83" s="386" t="str">
        <f>IF('СРЕД 3'!$BY$86="","",'СРЕД 3'!$BY$86)</f>
        <v>при отсутствии</v>
      </c>
      <c r="BZ83" s="347">
        <f>IF('СРЕД 3'!$BZ$86="","",'СРЕД 3'!$BZ$86)</f>
        <v>12</v>
      </c>
      <c r="CA83" s="347">
        <f>IF('СРЕД 3'!$CA$86="","",'СРЕД 3'!$CA$86)</f>
        <v>12</v>
      </c>
      <c r="CB83" s="358"/>
      <c r="CC83" s="358"/>
      <c r="CD83" s="358"/>
      <c r="CE83" s="379" t="str">
        <f>IF('СРЕД 3'!$CE$86="","",'СРЕД 3'!$CE$86)</f>
        <v>чел</v>
      </c>
      <c r="CF83" s="379" t="str">
        <f>IF('СРЕД 3'!$CF$86="","",'СРЕД 3'!$CF$86)</f>
        <v>чел</v>
      </c>
      <c r="CG83" s="358"/>
      <c r="CH83" s="358"/>
      <c r="CI83" s="358"/>
      <c r="CJ83" s="358"/>
      <c r="CK83" s="358"/>
      <c r="CL83" s="370">
        <f>IF('СРЕД 3'!$CL$86="","",'СРЕД 3'!$CL$86)</f>
        <v>0.0966666667</v>
      </c>
      <c r="CM83" s="370">
        <f>IF('СРЕД 3'!$CM$86="","",'СРЕД 3'!$CM$86)</f>
        <v>0.0966666667</v>
      </c>
      <c r="CN83" s="358"/>
      <c r="CO83" s="276" t="str">
        <f>IF(CE83="м2",IF($U83="ЖП",MAX_3_HSE_AREA,MAX_3_ODN_AREA),"")</f>
        <v/>
      </c>
      <c r="CP83" s="276" t="str">
        <f>IF(CF83="м2",IF($U83="ЖП",MAX_3_HSE_AREA,MAX_3_ODN_AREA),"")</f>
        <v/>
      </c>
      <c r="CQ83" s="373">
        <f>IF(AND(NOT(CE83="м2"),LEN(CE83)&gt;0),IF($U83="ЖП",MAX_3_HSE_CTZN,MAX_3_ODN_CTZN),"")</f>
        <v>2</v>
      </c>
      <c r="CR83" s="373">
        <f>IF(AND(NOT(CF83="м2"),LEN(CF83)&gt;0),IF($U83="ЖП",MAX_3_HSE_CTZN,MAX_3_ODN_CTZN),"")</f>
        <v>2</v>
      </c>
      <c r="CS83" s="280"/>
      <c r="CT83" s="280"/>
      <c r="CU83" s="358"/>
      <c r="CV83" s="358"/>
      <c r="CW83" s="144" cm="1" t="str">
        <f t="array" ref="CW83:CW83">IF($AD83="да::ACTI",IF($U83="ЖП",IF(LEN(CL83)=0,0,CL83)*IF($CE83="м2",IF(LEN(CO83)=0,0,CO83),IF(LEN(CQ83)=0,0,CQ83)),0),0)</f>
        <v>0.1933333334</v>
      </c>
      <c r="CX83" s="144" cm="1" t="str">
        <f t="array" ref="CX83:CX83">IF($AD83="да::ACTI",IF($U83="ЖП",IF(LEN(CM83)=0,0,CM83)*IF($CF83="м2",IF(LEN(CP83)=0,0,CP83),IF(LEN(CR83)=0,0,CR83)),0),0)</f>
        <v>0.1933333334</v>
      </c>
      <c r="CY83" s="144">
        <f>IF($AD83="да::ACTI",IF($U83="ЖП",0,IF(LEN(CL83)=0,0,CL83)*IF($CE83="м2",IF(LEN(CO83)=0,0,CO83),IF(LEN(CQ83)=0,0,CQ83))),0)</f>
        <v>0</v>
      </c>
      <c r="CZ83" s="144">
        <f>IF($AD83="да::ACTI",IF($U83="ЖП",0,IF(LEN(CM83)=0,0,CM83)*IF($CF83="м2",IF(LEN(CP83)=0,0,CP83),IF(LEN(CR83)=0,0,CR83))),0)</f>
        <v>0</v>
      </c>
      <c r="DA83" s="358"/>
      <c r="DB83" s="358"/>
      <c r="DC83" s="276">
        <f>CW83*IF(LEN($BP83)=0,0,$BP83)</f>
        <v>137.514133380752</v>
      </c>
      <c r="DD83" s="276">
        <f>IF(OR($CA83=0,LEN($CA83)=0,$BZ83=0,LEN($BZ83)=0),DC83,DC83*$BZ83/$CA83)</f>
        <v>137.514133380752</v>
      </c>
      <c r="DE83" s="276">
        <f>CX83*IF(LEN($BQ83)=0,0,$BQ83)</f>
        <v>139.805133381542</v>
      </c>
      <c r="DF83" s="276">
        <f>CW83*IF(LEN($BQ83)=0,0,$BQ83)*IF(OR(LEN($CL83)=0,$CL83=0),0,IF($CE83=$CF83,$CM83/$CL83,1))*IF($LC83=$LD83,1,IF($LC83="да",$LF83,IF($LD83="да",IF($LF83=0,0,1/$LF83),1)))</f>
        <v>139.805133381542</v>
      </c>
      <c r="DG83" s="280"/>
      <c r="DH83" s="276">
        <f>CY83*IF(LEN($BP83)=0,0,$BP83)</f>
        <v>0</v>
      </c>
      <c r="DI83" s="276">
        <f>IF(OR($CA83=0,LEN($CA83)=0,$BZ83=0,LEN($BZ83)=0),DH83,DH83*$BZ83/$CA83)</f>
        <v>0</v>
      </c>
      <c r="DJ83" s="276">
        <f>CZ83*IF(LEN($BQ83)=0,0,$BQ83)</f>
        <v>0</v>
      </c>
      <c r="DK83" s="276">
        <f>CY83*IF(LEN($BQ83)=0,0,$BQ83)*IF(OR(LEN($CL83)=0,$CL83=0),0,IF($CE83=$CF83,$CM83/$CL83,1))*IF($LC83=$LD83,1,IF($LC83="да",$LF83,IF($LD83="да",IF($LF83=0,0,1/$LF83),1)))</f>
        <v>0</v>
      </c>
      <c r="DL83" s="280"/>
      <c r="DM83" s="276">
        <f>SUM(DC83,DH83)</f>
        <v>137.514133380752</v>
      </c>
      <c r="DN83" s="276">
        <f>SUM(DD83,DI83)</f>
        <v>137.514133380752</v>
      </c>
      <c r="DO83" s="276">
        <f>SUM(DE83,DJ83)</f>
        <v>139.805133381542</v>
      </c>
      <c r="DP83" s="276">
        <f>SUM(DF83,DK83)</f>
        <v>139.805133381542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993"/>
      <c r="EL83" s="993"/>
      <c r="EM83" s="993"/>
      <c r="EN83" s="993"/>
      <c r="EO83" s="993"/>
      <c r="EP83" s="993"/>
      <c r="EQ83" s="993"/>
      <c r="ER83" s="993"/>
      <c r="ES83" s="993"/>
      <c r="ET83" s="993"/>
      <c r="EU83" s="993"/>
      <c r="EV83" s="993"/>
      <c r="EW83" s="993"/>
      <c r="EX83" s="993"/>
      <c r="EY83" s="993"/>
      <c r="EZ83" s="993"/>
      <c r="FA83" s="993"/>
      <c r="FB83" s="993"/>
      <c r="FC83" s="993"/>
      <c r="FD83" s="993"/>
      <c r="FE83" s="993"/>
      <c r="FF83" s="993"/>
      <c r="FG83" s="993"/>
      <c r="FH83" s="993"/>
      <c r="FI83" s="993"/>
      <c r="FJ83" s="993"/>
      <c r="FK83" s="993"/>
      <c r="FL83" s="993"/>
      <c r="FM83" s="993"/>
      <c r="FN83" s="993"/>
      <c r="FO83" s="993"/>
      <c r="FP83" s="993"/>
      <c r="FQ83" s="993"/>
      <c r="FR83" s="993"/>
      <c r="FS83" s="993"/>
      <c r="FT83" s="993"/>
      <c r="FU83" s="993"/>
      <c r="FV83" s="993"/>
      <c r="FW83" s="993"/>
      <c r="FX83" s="993"/>
      <c r="FY83" s="993"/>
      <c r="FZ83" s="993"/>
      <c r="GA83" s="993"/>
      <c r="GB83" s="993"/>
      <c r="GC83" s="993"/>
      <c r="GD83" s="993"/>
      <c r="GE83" s="993"/>
      <c r="GF83" s="993"/>
      <c r="GG83" s="993"/>
      <c r="GH83" s="993"/>
      <c r="GI83" s="993"/>
      <c r="GJ83" s="993"/>
      <c r="GK83" s="993"/>
      <c r="GL83" s="993"/>
      <c r="GM83" s="993"/>
      <c r="GN83" s="993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93"/>
      <c r="HA83" s="993"/>
      <c r="HB83" s="993"/>
      <c r="HC83" s="993"/>
      <c r="HD83" s="993"/>
      <c r="HE83" s="993"/>
      <c r="HF83" s="993"/>
      <c r="HG83" s="993"/>
      <c r="HH83" s="993"/>
      <c r="HI83" s="993"/>
      <c r="HJ83" s="993"/>
      <c r="HK83" s="993"/>
      <c r="HL83" s="993"/>
      <c r="HM83" s="993"/>
      <c r="HN83" s="993"/>
      <c r="HO83" s="993"/>
      <c r="HP83" s="993"/>
      <c r="HQ83" s="993"/>
      <c r="HR83" s="993"/>
      <c r="HS83" s="993"/>
      <c r="HT83" s="993"/>
      <c r="HU83" s="993"/>
      <c r="HV83" s="993"/>
      <c r="HW83" s="993"/>
      <c r="HX83" s="993"/>
      <c r="HY83" s="993"/>
      <c r="HZ83" s="993"/>
      <c r="IA83" s="993"/>
      <c r="IB83" s="993"/>
      <c r="IC83" s="993"/>
      <c r="ID83" s="993"/>
      <c r="IE83" s="993"/>
      <c r="IF83" s="993"/>
      <c r="IG83" s="993"/>
      <c r="IH83" s="993"/>
      <c r="II83" s="993"/>
      <c r="IJ83" s="993"/>
      <c r="IK83" s="993"/>
      <c r="IL83" s="993"/>
      <c r="IM83" s="993"/>
      <c r="IN83" s="993"/>
      <c r="IO83" s="993"/>
      <c r="IP83" s="993"/>
      <c r="IQ83" s="993"/>
      <c r="IR83" s="993"/>
      <c r="IS83" s="993"/>
      <c r="IT83" s="993"/>
      <c r="IU83" s="993"/>
      <c r="IV83" s="993"/>
      <c r="IW83" s="993"/>
      <c r="IX83" s="993"/>
      <c r="IY83" s="993"/>
      <c r="IZ83" s="993"/>
      <c r="JA83" s="993"/>
      <c r="JB83" s="993"/>
      <c r="JC83" s="993"/>
      <c r="JD83" s="993"/>
      <c r="JE83" s="993"/>
      <c r="JF83" s="993"/>
      <c r="JG83" s="993"/>
      <c r="JH83" s="993"/>
      <c r="JI83" s="993"/>
      <c r="JJ83" s="993"/>
      <c r="JK83" s="993"/>
      <c r="JL83" s="993"/>
      <c r="JM83" s="993"/>
      <c r="JN83" s="993"/>
      <c r="JO83" s="993"/>
      <c r="JP83" s="993"/>
      <c r="JQ83" s="993"/>
      <c r="JR83" s="993"/>
      <c r="JS83" s="993"/>
      <c r="JT83" s="993"/>
      <c r="JU83" s="993"/>
      <c r="JV83" s="993"/>
      <c r="JW83" s="993"/>
      <c r="JX83" s="993"/>
      <c r="JY83" s="993"/>
      <c r="JZ83" s="993"/>
      <c r="KA83" s="993"/>
      <c r="KB83" s="993"/>
      <c r="KC83" s="993"/>
      <c r="KD83" s="993"/>
      <c r="KE83" s="993"/>
      <c r="KF83" s="993"/>
      <c r="KG83" s="993"/>
      <c r="KH83" s="993"/>
      <c r="KI83" s="993"/>
      <c r="KJ83" s="993"/>
      <c r="KK83" s="993"/>
      <c r="KL83" s="993"/>
      <c r="KM83" s="993"/>
      <c r="KN83" s="993"/>
      <c r="KO83" s="993"/>
      <c r="KP83" s="993"/>
      <c r="KQ83" s="993"/>
      <c r="KR83" s="993"/>
      <c r="KS83" s="993"/>
      <c r="KT83" s="993"/>
      <c r="KU83" s="993"/>
      <c r="KV83" s="993"/>
      <c r="KW83" s="420">
        <f>'СРЕД 3'!$DM$86*1000</f>
        <v>26333.956542414</v>
      </c>
      <c r="KX83" s="420">
        <f>'СРЕД 3'!$DO$86*1000</f>
        <v>26003.7548089668</v>
      </c>
      <c r="KY83" s="239" t="str">
        <f>IF(AND(LEN(DM83)&gt;0,LEN(KW83)&gt;0,KW83&lt;DM83),"ALARM","OK")</f>
        <v>OK</v>
      </c>
      <c r="KZ83" s="239" t="str">
        <f>IF(AND(LEN(DO83)&gt;0,LEN(KX83)&gt;0,KX83&lt;DO83),"ALARM","OK")</f>
        <v>OK</v>
      </c>
      <c r="LA83" s="993"/>
      <c r="LB83" s="993"/>
      <c r="LC83" s="993"/>
      <c r="LD83" s="993"/>
      <c r="LE83" s="993"/>
      <c r="LF83" s="379">
        <f>IF('СРЕД 3'!$LF$86="","",'СРЕД 3'!$LF$86)</f>
        <v>1</v>
      </c>
      <c r="LG83" s="993"/>
      <c r="LH83" s="993"/>
      <c r="LI83" s="993"/>
      <c r="LJ83" s="993"/>
      <c r="LK83" s="993"/>
      <c r="LL83" s="993"/>
      <c r="LM83" s="993"/>
    </row>
    <row customHeight="1" ht="12" hidden="1">
      <c r="C84" s="161"/>
      <c r="D84" s="704"/>
      <c r="E84" s="690"/>
      <c r="F84" s="536"/>
      <c r="G84" s="536"/>
      <c r="H84" s="536"/>
      <c r="I84" s="536"/>
      <c r="J84" s="536"/>
      <c r="K84" s="184"/>
      <c r="L84" s="184"/>
      <c r="M84" s="184"/>
      <c r="N84" s="189" t="s">
        <v>1640</v>
      </c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4"/>
      <c r="AD84" s="184"/>
      <c r="AE84" s="184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LF84" s="313"/>
    </row>
    <row customHeight="1" ht="11.25" hidden="1">
      <c r="C85" s="161"/>
      <c r="E85" s="158"/>
      <c r="F85" s="545"/>
      <c r="G85" s="545"/>
      <c r="H85" s="545"/>
      <c r="I85" s="545"/>
      <c r="J85" s="545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LF85" s="313"/>
    </row>
    <row customHeight="1" ht="12">
      <c r="C86" s="161"/>
      <c r="F86" s="545"/>
      <c r="G86" s="545"/>
      <c r="H86" s="545"/>
      <c r="I86" s="545"/>
      <c r="J86" s="545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255"/>
      <c r="BQ86" s="255"/>
      <c r="BR86" s="255"/>
      <c r="BS86" s="255"/>
      <c r="BT86" s="255"/>
      <c r="BU86" s="255"/>
      <c r="BV86" s="255"/>
      <c r="BW86" s="255"/>
      <c r="BX86" s="193"/>
      <c r="BY86" s="193"/>
      <c r="BZ86" s="277"/>
      <c r="CA86" s="277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5"/>
      <c r="EF86" s="255"/>
      <c r="EG86" s="255"/>
      <c r="EH86" s="255"/>
      <c r="EI86" s="194"/>
      <c r="EJ86" s="278"/>
      <c r="LF86" s="3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9"/>
      <c r="EI87" s="182"/>
      <c r="EJ87" s="295"/>
      <c r="LF87" s="313"/>
    </row>
    <row customHeight="1" ht="12">
      <c r="C88" s="161"/>
      <c r="F88" s="545"/>
      <c r="G88" s="545"/>
      <c r="H88" s="545"/>
      <c r="I88" s="545"/>
      <c r="J88" s="545"/>
      <c r="K88" s="261"/>
      <c r="L88" s="261"/>
      <c r="M88" s="261" t="s">
        <v>1157</v>
      </c>
      <c r="N88" s="790" t="s">
        <v>1607</v>
      </c>
      <c r="O88" s="791"/>
      <c r="P88" s="791"/>
      <c r="Q88" s="791"/>
      <c r="R88" s="791"/>
      <c r="S88" s="791"/>
      <c r="T88" s="791"/>
      <c r="U88" s="791"/>
      <c r="V88" s="791"/>
      <c r="W88" s="791"/>
      <c r="X88" s="791"/>
      <c r="Y88" s="791"/>
      <c r="Z88" s="791"/>
      <c r="AA88" s="791"/>
      <c r="AB88" s="791"/>
      <c r="AC88" s="791"/>
      <c r="AD88" s="791"/>
      <c r="AE88" s="791"/>
      <c r="AF88" s="791"/>
      <c r="AG88" s="791"/>
      <c r="AH88" s="791"/>
      <c r="AI88" s="791"/>
      <c r="AJ88" s="791"/>
      <c r="AK88" s="791"/>
      <c r="AL88" s="791"/>
      <c r="AM88" s="791"/>
      <c r="AN88" s="791"/>
      <c r="AO88" s="791"/>
      <c r="AP88" s="791"/>
      <c r="AQ88" s="791"/>
      <c r="AR88" s="791"/>
      <c r="AS88" s="791"/>
      <c r="AT88" s="791"/>
      <c r="AU88" s="791"/>
      <c r="AV88" s="791"/>
      <c r="AW88" s="791"/>
      <c r="AX88" s="791"/>
      <c r="AY88" s="791"/>
      <c r="AZ88" s="791"/>
      <c r="BA88" s="791"/>
      <c r="BB88" s="791"/>
      <c r="BC88" s="791"/>
      <c r="BD88" s="791"/>
      <c r="BE88" s="791"/>
      <c r="BF88" s="791"/>
      <c r="BG88" s="791"/>
      <c r="BH88" s="791"/>
      <c r="BI88" s="791"/>
      <c r="BJ88" s="791"/>
      <c r="BK88" s="791"/>
      <c r="BL88" s="791"/>
      <c r="BM88" s="791"/>
      <c r="BN88" s="791"/>
      <c r="BO88" s="791"/>
      <c r="BP88" s="265"/>
      <c r="BQ88" s="265"/>
      <c r="BR88" s="265"/>
      <c r="BS88" s="265"/>
      <c r="BT88" s="265"/>
      <c r="BU88" s="265"/>
      <c r="BV88" s="265"/>
      <c r="BW88" s="265"/>
      <c r="BX88" s="197"/>
      <c r="BY88" s="197"/>
      <c r="BZ88" s="263"/>
      <c r="CA88" s="263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4">
        <f>SUM(DC15,DC21,DC27,DC43,DC49,DC62,DC74)</f>
        <v>2126.538</v>
      </c>
      <c r="DD88" s="264">
        <f>SUM(DD15,DD21,DD27,DD43,DD49,DD62,DD74)</f>
        <v>2126.538</v>
      </c>
      <c r="DE88" s="264">
        <f>SUM(DE15,DE21,DE27,DE43,DE49,DE62,DE74)</f>
        <v>2161.852</v>
      </c>
      <c r="DF88" s="264">
        <f>SUM(DF15,DF21,DF27,DF43,DF49,DF62,DF74)</f>
        <v>2161.852</v>
      </c>
      <c r="DG88" s="266"/>
      <c r="DH88" s="264">
        <f>SUM(DH15,DH21,DH27,DH43,DH49,DH62,DH74)</f>
        <v>0</v>
      </c>
      <c r="DI88" s="264">
        <f>SUM(DI15,DI21,DI27,DI43,DI49,DI62,DI74)</f>
        <v>0</v>
      </c>
      <c r="DJ88" s="264">
        <f>SUM(DJ15,DJ21,DJ27,DJ43,DJ49,DJ62,DJ74)</f>
        <v>0</v>
      </c>
      <c r="DK88" s="264">
        <f>SUM(DK15,DK21,DK27,DK43,DK49,DK62,DK74)</f>
        <v>0</v>
      </c>
      <c r="DL88" s="266"/>
      <c r="DM88" s="264">
        <f>SUM(DC88,DH88)</f>
        <v>2126.538</v>
      </c>
      <c r="DN88" s="264">
        <f>SUM(DD88,DI88)</f>
        <v>2126.538</v>
      </c>
      <c r="DO88" s="264">
        <f>SUM(DE88,DJ88)</f>
        <v>2161.852</v>
      </c>
      <c r="DP88" s="264">
        <f>SUM(DF88,DK88)</f>
        <v>2161.852</v>
      </c>
      <c r="DQ88" s="266">
        <f>IF(DP88&gt;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88)</f>
        <v>2161.852</v>
      </c>
      <c r="DR88" s="267"/>
      <c r="DS88" s="267"/>
      <c r="DT88" s="267"/>
      <c r="DU88" s="264">
        <f>SUM(DU15,DU21,DU27,DU43,DU49,DU62,DU74)</f>
        <v>0</v>
      </c>
      <c r="DV88" s="264">
        <f>SUM(DV15,DV21,DV27,DV43,DV49,DV62,DV74)</f>
        <v>0</v>
      </c>
      <c r="DW88" s="267"/>
      <c r="DX88" s="267"/>
      <c r="DY88" s="267"/>
      <c r="DZ88" s="264">
        <f>IF(DD88=0,0,DF88/DD88*100)</f>
        <v>101.660633386283</v>
      </c>
      <c r="EA88" s="264">
        <f>IF(DI88=0,0,DK88/DI88*100)</f>
        <v>0</v>
      </c>
      <c r="EB88" s="264">
        <f>IF(DN88=0,0,DP88/DN88*100)</f>
        <v>101.660633386283</v>
      </c>
      <c r="EC88" s="266">
        <f>IF(DN88=0,0,DQ88/DN88*100)</f>
        <v>101.660633386283</v>
      </c>
      <c r="ED88" s="266"/>
      <c r="EE88" s="266"/>
      <c r="EF88" s="266"/>
      <c r="EG88" s="264">
        <f>IF((DN88-DU88)=0,0,(DP88-DV88)/(DN88-DU88)*100)</f>
        <v>101.660633386283</v>
      </c>
      <c r="EH88" s="297">
        <f>IF(EB88&gt;EG88,EG88,EB88)</f>
        <v>101.660633386283</v>
      </c>
      <c r="EI88" s="318"/>
      <c r="EJ88" s="319">
        <f>IF(EC88&gt;EI88,EI88,EC88)</f>
        <v>0</v>
      </c>
      <c r="LF88" s="403"/>
    </row>
    <row customHeight="1" ht="12">
      <c r="C89" s="161"/>
      <c r="F89" s="545"/>
      <c r="G89" s="545"/>
      <c r="H89" s="545"/>
      <c r="I89" s="545"/>
      <c r="J89" s="545"/>
      <c r="K89" s="261"/>
      <c r="L89" s="261"/>
      <c r="M89" s="261" t="s">
        <v>1158</v>
      </c>
      <c r="N89" s="790" t="s">
        <v>1608</v>
      </c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1"/>
      <c r="AO89" s="791"/>
      <c r="AP89" s="791"/>
      <c r="AQ89" s="791"/>
      <c r="AR89" s="791"/>
      <c r="AS89" s="791"/>
      <c r="AT89" s="791"/>
      <c r="AU89" s="791"/>
      <c r="AV89" s="791"/>
      <c r="AW89" s="791"/>
      <c r="AX89" s="791"/>
      <c r="AY89" s="791"/>
      <c r="AZ89" s="791"/>
      <c r="BA89" s="791"/>
      <c r="BB89" s="791"/>
      <c r="BC89" s="791"/>
      <c r="BD89" s="791"/>
      <c r="BE89" s="791"/>
      <c r="BF89" s="791"/>
      <c r="BG89" s="791"/>
      <c r="BH89" s="791"/>
      <c r="BI89" s="791"/>
      <c r="BJ89" s="791"/>
      <c r="BK89" s="791"/>
      <c r="BL89" s="791"/>
      <c r="BM89" s="791"/>
      <c r="BN89" s="791"/>
      <c r="BO89" s="791"/>
      <c r="BP89" s="265"/>
      <c r="BQ89" s="265"/>
      <c r="BR89" s="265"/>
      <c r="BS89" s="265"/>
      <c r="BT89" s="265"/>
      <c r="BU89" s="265"/>
      <c r="BV89" s="265"/>
      <c r="BW89" s="265"/>
      <c r="BX89" s="197"/>
      <c r="BY89" s="197"/>
      <c r="BZ89" s="263"/>
      <c r="CA89" s="263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4">
        <f>SUM(DC88,DC81)</f>
        <v>2264.05213338075</v>
      </c>
      <c r="DD89" s="264">
        <f>SUM(DD88,DD81)</f>
        <v>2264.05213338075</v>
      </c>
      <c r="DE89" s="264">
        <f>SUM(DE88,DE81)</f>
        <v>2301.65713338154</v>
      </c>
      <c r="DF89" s="264">
        <f>SUM(DF88,DF81)</f>
        <v>2301.65713338154</v>
      </c>
      <c r="DG89" s="266"/>
      <c r="DH89" s="264">
        <f>SUM(DH88,DH81)</f>
        <v>0</v>
      </c>
      <c r="DI89" s="264">
        <f>SUM(DI88,DI81)</f>
        <v>0</v>
      </c>
      <c r="DJ89" s="264">
        <f>SUM(DJ88,DJ81)</f>
        <v>0</v>
      </c>
      <c r="DK89" s="264">
        <f>SUM(DK88,DK81)</f>
        <v>0</v>
      </c>
      <c r="DL89" s="266"/>
      <c r="DM89" s="264">
        <f>SUM(DC89,DH89)</f>
        <v>2264.05213338075</v>
      </c>
      <c r="DN89" s="264">
        <f>SUM(DD89,DI89)</f>
        <v>2264.05213338075</v>
      </c>
      <c r="DO89" s="264">
        <f>SUM(DE89,DJ89)</f>
        <v>2301.65713338154</v>
      </c>
      <c r="DP89" s="264">
        <f>SUM(DF89,DK89)</f>
        <v>2301.65713338154</v>
      </c>
      <c r="DQ89" s="266">
        <f>IF(DP89&gt;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89)</f>
        <v>2301.65713338154</v>
      </c>
      <c r="DR89" s="267"/>
      <c r="DS89" s="267"/>
      <c r="DT89" s="267"/>
      <c r="DU89" s="264">
        <f>SUM(DU88,DU81)</f>
        <v>0</v>
      </c>
      <c r="DV89" s="264">
        <f>SUM(DV88,DV81)</f>
        <v>0</v>
      </c>
      <c r="DW89" s="267"/>
      <c r="DX89" s="267"/>
      <c r="DY89" s="267"/>
      <c r="DZ89" s="264">
        <f>IF(DD89=0,0,DF89/DD89*100)</f>
        <v>101.660959986139</v>
      </c>
      <c r="EA89" s="264">
        <f>IF(DI89=0,0,DK89/DI89*100)</f>
        <v>0</v>
      </c>
      <c r="EB89" s="264">
        <f>IF(DN89=0,0,DP89/DN89*100)</f>
        <v>101.660959986139</v>
      </c>
      <c r="EC89" s="266">
        <f>IF(DN89=0,0,DQ89/DN89*100)</f>
        <v>101.660959986139</v>
      </c>
      <c r="ED89" s="266"/>
      <c r="EE89" s="266"/>
      <c r="EF89" s="266"/>
      <c r="EG89" s="264">
        <f>IF((DN89-DU89)=0,0,(DP89-DV89)/(DN89-DU89)*100)</f>
        <v>101.660959986139</v>
      </c>
      <c r="EH89" s="297">
        <f>IF(EB89&gt;EG89,EG89,EB89)</f>
        <v>101.660959986139</v>
      </c>
      <c r="EI89" s="318"/>
      <c r="EJ89" s="319">
        <f>IF(EC89&gt;EI89,EI89,EC89)</f>
        <v>0</v>
      </c>
      <c r="LF89" s="403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2"/>
      <c r="EI90" s="187"/>
      <c r="EJ90" s="300"/>
      <c r="LF90" s="313"/>
    </row>
    <row customHeight="1" ht="12">
      <c r="C91" s="161"/>
      <c r="F91" s="545"/>
      <c r="G91" s="545"/>
      <c r="H91" s="545"/>
      <c r="I91" s="545"/>
      <c r="J91" s="545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  <c r="BO91" s="207"/>
      <c r="BP91" s="301"/>
      <c r="BQ91" s="301"/>
      <c r="BR91" s="301"/>
      <c r="BS91" s="301"/>
      <c r="BT91" s="301"/>
      <c r="BU91" s="301"/>
      <c r="BV91" s="301"/>
      <c r="BW91" s="301"/>
      <c r="BX91" s="207"/>
      <c r="BY91" s="207"/>
      <c r="BZ91" s="302"/>
      <c r="CA91" s="302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208"/>
      <c r="EJ91" s="303"/>
      <c r="LF91" s="320"/>
    </row>
    <row customHeight="1" ht="11.25">
      <c r="C92" s="132"/>
      <c r="D92" s="132"/>
      <c r="E92" s="212"/>
      <c r="F92" s="212"/>
      <c r="G92" s="212"/>
      <c r="H92" s="212"/>
      <c r="I92" s="212"/>
      <c r="J92" s="212"/>
      <c r="K92" s="157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157"/>
      <c r="AD92" s="157"/>
      <c r="AE92" s="157"/>
      <c r="AF92" s="212"/>
      <c r="AG92" s="212"/>
      <c r="AH92" s="212"/>
      <c r="AI92" s="212"/>
      <c r="AJ92" s="212"/>
      <c r="AK92" s="212"/>
      <c r="AL92" s="212"/>
      <c r="AM92" s="212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12"/>
      <c r="AZ92" s="157"/>
      <c r="BA92" s="157"/>
      <c r="BB92" s="157"/>
      <c r="BC92" s="157"/>
      <c r="BD92" s="157"/>
      <c r="BE92" s="157"/>
      <c r="BF92" s="157"/>
      <c r="BG92" s="212"/>
      <c r="BH92" s="157"/>
      <c r="BI92" s="212"/>
      <c r="BJ92" s="212"/>
      <c r="BK92" s="212"/>
      <c r="BL92" s="157"/>
      <c r="BM92" s="157"/>
      <c r="BN92" s="212"/>
      <c r="BO92" s="212"/>
      <c r="BP92" s="546"/>
      <c r="BQ92" s="546"/>
      <c r="BR92" s="546"/>
      <c r="BS92" s="546"/>
      <c r="BT92" s="546"/>
      <c r="BU92" s="546"/>
      <c r="BV92" s="546"/>
      <c r="BW92" s="546"/>
      <c r="BX92" s="157"/>
      <c r="BY92" s="157"/>
      <c r="BZ92" s="157"/>
      <c r="CA92" s="157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157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O92" s="546"/>
      <c r="DP92" s="546"/>
      <c r="DQ92" s="546"/>
      <c r="DR92" s="546"/>
      <c r="DS92" s="546"/>
      <c r="DT92" s="546"/>
      <c r="DU92" s="546"/>
      <c r="DV92" s="546"/>
      <c r="DW92" s="546"/>
      <c r="DX92" s="546"/>
      <c r="DY92" s="546"/>
      <c r="DZ92" s="546"/>
      <c r="EA92" s="546"/>
      <c r="EB92" s="546"/>
      <c r="EC92" s="546"/>
      <c r="ED92" s="546"/>
      <c r="EE92" s="546"/>
      <c r="EF92" s="546"/>
      <c r="EG92" s="546"/>
      <c r="EH92" s="546"/>
      <c r="EI92" s="133"/>
      <c r="EJ92" s="133"/>
    </row>
    <row customHeight="1" ht="11.25">
      <c r="N93" s="226" t="s">
        <v>1442</v>
      </c>
    </row>
    <row customHeight="1" ht="11.25">
      <c r="N94" s="227" t="s">
        <v>1443</v>
      </c>
    </row>
    <row customHeight="1" ht="11.25">
      <c r="N95" s="227" t="s">
        <v>1444</v>
      </c>
    </row>
    <row customHeight="1" ht="11.25">
      <c r="N96" s="227" t="s">
        <v>1445</v>
      </c>
    </row>
    <row customHeight="1" ht="11.25">
      <c r="N97" s="227" t="s">
        <v>1446</v>
      </c>
    </row>
    <row customHeight="1" ht="11.25">
      <c r="N98" s="227" t="s">
        <v>1447</v>
      </c>
    </row>
    <row customHeight="1" ht="11.25"/>
    <row customHeight="1" ht="11.25">
      <c r="N100" s="226" t="s">
        <v>1609</v>
      </c>
    </row>
    <row customHeight="1" ht="11.25">
      <c r="N101" s="227" t="s">
        <v>1610</v>
      </c>
    </row>
    <row customHeight="1" ht="11.25">
      <c r="N102" s="227" t="s">
        <v>1611</v>
      </c>
    </row>
    <row customHeight="1" ht="11.25">
      <c r="N103" s="227" t="s">
        <v>1612</v>
      </c>
    </row>
    <row customHeight="1" ht="11.25">
      <c r="N104" s="227" t="s">
        <v>1613</v>
      </c>
    </row>
    <row customHeight="1" ht="11.25">
      <c r="N105" s="227" t="s">
        <v>1614</v>
      </c>
    </row>
    <row customHeight="1" ht="11.25">
      <c r="N106" s="227" t="s">
        <v>1615</v>
      </c>
    </row>
  </sheetData>
  <sheetProtection formatColumns="0" formatRows="0" sort="0" autoFilter="0" insertRows="0" deleteRows="0" deleteColumns="0"/>
  <mergeCells count="211">
    <mergeCell ref="N88:BO88"/>
    <mergeCell ref="N89:BO89"/>
    <mergeCell ref="D74:D77"/>
    <mergeCell ref="E74:E77"/>
    <mergeCell ref="N74:BO74"/>
    <mergeCell ref="D81:D84"/>
    <mergeCell ref="E81:E84"/>
    <mergeCell ref="N81:BO81"/>
    <mergeCell ref="D62:D70"/>
    <mergeCell ref="N62:BO62"/>
    <mergeCell ref="E64:E66"/>
    <mergeCell ref="N64:BO64"/>
    <mergeCell ref="E68:E70"/>
    <mergeCell ref="N68:BO68"/>
    <mergeCell ref="N37:BO37"/>
    <mergeCell ref="D43:D45"/>
    <mergeCell ref="E43:E45"/>
    <mergeCell ref="N43:BO43"/>
    <mergeCell ref="D49:D58"/>
    <mergeCell ref="N49:BO49"/>
    <mergeCell ref="E51:E54"/>
    <mergeCell ref="N51:BO51"/>
    <mergeCell ref="E56:E58"/>
    <mergeCell ref="N56:BO56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15" priority="1" stopIfTrue="1">
      <formula>$N$3=0</formula>
    </cfRule>
  </conditionalFormatting>
  <conditionalFormatting sqref="M3">
    <cfRule type="expression" dxfId="16" priority="2" stopIfTrue="1">
      <formula>$N$3&lt;=(100+REGION_IDX_VALUE_MIRROR)</formula>
    </cfRule>
  </conditionalFormatting>
  <conditionalFormatting sqref="M3">
    <cfRule type="expression" dxfId="17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A4CA9EFC-FFCA-26C8-33B8-50E37A8496EC}" mc:Ignorable="x14ac xr xr2 xr3">
  <sheetPr>
    <tabColor rgb="FF800000"/>
  </sheetPr>
  <dimension ref="A1:DL71"/>
  <sheetViews>
    <sheetView showGridLines="0" zoomScale="90" workbookViewId="0">
      <pane xSplit="67" ySplit="11" topLeftCell="BR31" activePane="bottomRight" state="frozen"/>
      <selection pane="bottomLeft" activeCell="A12" sqref="A12"/>
      <selection pane="topRight" activeCell="BP1" sqref="BP1"/>
      <selection pane="bottomRight" activeCell="CA63" sqref="CA63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МО'!$E$25="","Не определено",'Список МО'!$E$25)</f>
        <v>"Заполярный район"</v>
      </c>
    </row>
    <row customHeight="1" ht="3">
      <c r="B3" s="0" t="str">
        <f>IF('Список МО'!$F$25="","Не определено",'Список МО'!$F$25)</f>
        <v>Коткинский сельсовет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МО'!$G$25="","Не определено",'Список МО'!$G$25)</f>
        <v>11811452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Коткинский сельсовет, ОКТМО: 11811452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">
      <c r="A16" s="326" t="s">
        <v>1280</v>
      </c>
      <c r="B16" s="993"/>
      <c r="C16" s="321"/>
      <c r="D16" s="719"/>
      <c r="E16" s="721"/>
      <c r="F16" s="993"/>
      <c r="G16" s="993"/>
      <c r="H16" s="993"/>
      <c r="I16" s="993"/>
      <c r="J16" s="993"/>
      <c r="K16" s="993"/>
      <c r="L16" s="449"/>
      <c r="M16" s="500" t="s">
        <v>1281</v>
      </c>
      <c r="N16" s="770" t="s">
        <v>1280</v>
      </c>
      <c r="O16" s="630" t="s">
        <v>1282</v>
      </c>
      <c r="P16" s="452"/>
      <c r="Q16" s="453" t="s">
        <v>1283</v>
      </c>
      <c r="R16" s="453" t="s">
        <v>1284</v>
      </c>
      <c r="S16" s="630" t="s">
        <v>1285</v>
      </c>
      <c r="T16" s="630"/>
      <c r="U16" s="630" t="s">
        <v>1286</v>
      </c>
      <c r="V16" s="630" t="s">
        <v>1644</v>
      </c>
      <c r="W16" s="452"/>
      <c r="X16" s="452"/>
      <c r="Y16" s="444" t="s">
        <v>1288</v>
      </c>
      <c r="Z16" s="798"/>
      <c r="AA16" s="798"/>
      <c r="AB16" s="798"/>
      <c r="AC16" s="452"/>
      <c r="AD16" s="452"/>
      <c r="AE16" s="452"/>
      <c r="AF16" s="798"/>
      <c r="AG16" s="445" t="s">
        <v>1289</v>
      </c>
      <c r="AH16" s="798"/>
      <c r="AI16" s="630" t="s">
        <v>1282</v>
      </c>
      <c r="AJ16" s="452"/>
      <c r="AK16" s="453" t="s">
        <v>1283</v>
      </c>
      <c r="AL16" s="453" t="s">
        <v>1284</v>
      </c>
      <c r="AM16" s="630" t="s">
        <v>1290</v>
      </c>
      <c r="AN16" s="630"/>
      <c r="AO16" s="630" t="s">
        <v>1286</v>
      </c>
      <c r="AP16" s="630" t="s">
        <v>1645</v>
      </c>
      <c r="AQ16" s="452"/>
      <c r="AR16" s="452"/>
      <c r="AS16" s="444" t="s">
        <v>1288</v>
      </c>
      <c r="AT16" s="798"/>
      <c r="AU16" s="798"/>
      <c r="AV16" s="798"/>
      <c r="AW16" s="452"/>
      <c r="AX16" s="452"/>
      <c r="AY16" s="452"/>
      <c r="AZ16" s="798"/>
      <c r="BA16" s="445" t="s">
        <v>1289</v>
      </c>
      <c r="BB16" s="798"/>
      <c r="BC16" s="329" t="s">
        <v>1292</v>
      </c>
      <c r="BD16" s="330" t="str">
        <f>BE16&amp;"::"&amp;N16</f>
        <v>ACTI::1.1</v>
      </c>
      <c r="BE16" s="799" t="s">
        <v>1293</v>
      </c>
      <c r="BF16" s="798"/>
      <c r="BG16" s="798"/>
      <c r="BH16" s="798"/>
      <c r="BI16" s="798"/>
      <c r="BJ16" s="798"/>
      <c r="BK16" s="798"/>
      <c r="BL16" s="798"/>
      <c r="BM16" s="798"/>
      <c r="BN16" s="426"/>
      <c r="BO16" s="426"/>
      <c r="BP16" s="446">
        <v>7505.15</v>
      </c>
      <c r="BQ16" s="446">
        <v>300.65</v>
      </c>
      <c r="BR16" s="446">
        <v>7313.95</v>
      </c>
      <c r="BS16" s="446">
        <v>305.66</v>
      </c>
      <c r="BT16" s="455">
        <v>7505.15</v>
      </c>
      <c r="BU16" s="455">
        <v>300.65</v>
      </c>
      <c r="BV16" s="455">
        <v>7313.95</v>
      </c>
      <c r="BW16" s="455">
        <v>305.66</v>
      </c>
      <c r="BX16" s="110"/>
      <c r="BY16" s="456" t="s">
        <v>1294</v>
      </c>
      <c r="BZ16" s="457"/>
      <c r="CA16" s="447">
        <f>(BR16-BS16)/1.22*'СРЕД 4'!CT15/1000</f>
        <v>1954.6063365</v>
      </c>
      <c r="CB16" s="448">
        <v>7390.092448</v>
      </c>
      <c r="CC16" s="604"/>
      <c r="CD16" s="110"/>
      <c r="CE16" s="333"/>
      <c r="CF16" s="110"/>
      <c r="CG16" s="333"/>
      <c r="CH16" s="110"/>
      <c r="CI16" s="110"/>
      <c r="CJ16" s="110"/>
      <c r="CK16" s="458" t="s">
        <v>1295</v>
      </c>
      <c r="CL16" s="459" t="s">
        <v>1296</v>
      </c>
      <c r="CM16" s="459" t="s">
        <v>1297</v>
      </c>
      <c r="CN16" s="460" t="s">
        <v>1298</v>
      </c>
      <c r="CO16" s="460" t="s">
        <v>1299</v>
      </c>
      <c r="CP16" s="458" t="s">
        <v>1300</v>
      </c>
      <c r="CQ16" s="459" t="s">
        <v>1296</v>
      </c>
      <c r="CR16" s="459" t="s">
        <v>1297</v>
      </c>
      <c r="CS16" s="460" t="s">
        <v>1301</v>
      </c>
      <c r="CT16" s="460" t="s">
        <v>1302</v>
      </c>
      <c r="CU16" s="92"/>
      <c r="CV16" s="92"/>
      <c r="CW16" s="92"/>
      <c r="CX16" s="92"/>
      <c r="CY16" s="92"/>
      <c r="CZ16" s="92"/>
      <c r="DA16" s="461"/>
    </row>
    <row customHeight="1" ht="12.75">
      <c r="C17" s="165"/>
      <c r="D17" s="672"/>
      <c r="E17" s="673"/>
      <c r="L17" s="186"/>
      <c r="M17" s="187"/>
      <c r="N17" s="188"/>
      <c r="O17" s="189" t="s">
        <v>1303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72"/>
      <c r="BU17" s="172"/>
      <c r="BV17" s="172"/>
      <c r="BW17" s="172"/>
      <c r="BX17" s="172"/>
      <c r="BY17" s="184"/>
      <c r="BZ17" s="184"/>
      <c r="CA17" s="184"/>
      <c r="CB17" s="184"/>
      <c r="CC17" s="172"/>
      <c r="CD17" s="172"/>
      <c r="CE17" s="172"/>
      <c r="CF17" s="172"/>
      <c r="CG17" s="172"/>
      <c r="CH17" s="172"/>
      <c r="CI17" s="172"/>
      <c r="CJ17" s="172"/>
      <c r="CK17" s="184"/>
      <c r="CL17" s="184"/>
      <c r="CM17" s="184"/>
      <c r="CN17" s="184"/>
      <c r="CO17" s="184"/>
      <c r="CP17" s="184"/>
      <c r="CQ17" s="184"/>
      <c r="CR17" s="184"/>
      <c r="CS17" s="184"/>
      <c r="CT17" s="185"/>
      <c r="CU17" s="172"/>
      <c r="CV17" s="172"/>
      <c r="CW17" s="172"/>
      <c r="CX17" s="172"/>
      <c r="CY17" s="172"/>
      <c r="CZ17" s="172"/>
      <c r="DA17" s="169"/>
    </row>
    <row customHeight="1" ht="12">
      <c r="D18" s="190"/>
      <c r="E18" s="542"/>
      <c r="L18" s="192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4"/>
      <c r="BQ18" s="194"/>
      <c r="BR18" s="194"/>
      <c r="BS18" s="194"/>
      <c r="BT18" s="172"/>
      <c r="BU18" s="172"/>
      <c r="BV18" s="172"/>
      <c r="BW18" s="172"/>
      <c r="BX18" s="172"/>
      <c r="BY18" s="194"/>
      <c r="BZ18" s="194"/>
      <c r="CA18" s="194"/>
      <c r="CB18" s="194"/>
      <c r="CC18" s="172"/>
      <c r="CD18" s="172"/>
      <c r="CE18" s="172"/>
      <c r="CF18" s="172"/>
      <c r="CG18" s="172"/>
      <c r="CH18" s="172"/>
      <c r="CI18" s="172"/>
      <c r="CJ18" s="172"/>
      <c r="CK18" s="193"/>
      <c r="CL18" s="193"/>
      <c r="CM18" s="193"/>
      <c r="CN18" s="193"/>
      <c r="CO18" s="193"/>
      <c r="CP18" s="193"/>
      <c r="CQ18" s="193"/>
      <c r="CR18" s="193"/>
      <c r="CS18" s="193"/>
      <c r="CT18" s="195"/>
      <c r="CU18" s="172"/>
      <c r="CV18" s="172"/>
      <c r="CW18" s="172"/>
      <c r="CX18" s="172"/>
      <c r="CY18" s="172"/>
      <c r="CZ18" s="172"/>
      <c r="DA18" s="169"/>
    </row>
    <row customHeight="1" ht="12">
      <c r="C19" s="165"/>
      <c r="D19" s="671" t="s">
        <v>137</v>
      </c>
      <c r="E19" s="605" t="s">
        <v>137</v>
      </c>
      <c r="L19" s="174"/>
      <c r="M19" s="175"/>
      <c r="N19" s="176">
        <v>2</v>
      </c>
      <c r="O19" s="674" t="s">
        <v>137</v>
      </c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  <c r="AA19" s="675"/>
      <c r="AB19" s="675"/>
      <c r="AC19" s="675"/>
      <c r="AD19" s="675"/>
      <c r="AE19" s="675"/>
      <c r="AF19" s="675"/>
      <c r="AG19" s="675"/>
      <c r="AH19" s="675"/>
      <c r="AI19" s="675"/>
      <c r="AJ19" s="675"/>
      <c r="AK19" s="675"/>
      <c r="AL19" s="675"/>
      <c r="AM19" s="675"/>
      <c r="AN19" s="675"/>
      <c r="AO19" s="675"/>
      <c r="AP19" s="675"/>
      <c r="AQ19" s="675"/>
      <c r="AR19" s="675"/>
      <c r="AS19" s="675"/>
      <c r="AT19" s="675"/>
      <c r="AU19" s="675"/>
      <c r="AV19" s="675"/>
      <c r="AW19" s="675"/>
      <c r="AX19" s="675"/>
      <c r="AY19" s="675"/>
      <c r="AZ19" s="675"/>
      <c r="BA19" s="675"/>
      <c r="BB19" s="675"/>
      <c r="BC19" s="675"/>
      <c r="BD19" s="675"/>
      <c r="BE19" s="675"/>
      <c r="BF19" s="675"/>
      <c r="BG19" s="675"/>
      <c r="BH19" s="675"/>
      <c r="BI19" s="675"/>
      <c r="BJ19" s="675"/>
      <c r="BK19" s="675"/>
      <c r="BL19" s="675"/>
      <c r="BM19" s="675"/>
      <c r="BN19" s="675"/>
      <c r="BO19" s="675"/>
      <c r="BP19" s="675"/>
      <c r="BQ19" s="675"/>
      <c r="BR19" s="675"/>
      <c r="BS19" s="676"/>
      <c r="BT19" s="172"/>
      <c r="BU19" s="172"/>
      <c r="BV19" s="172"/>
      <c r="BW19" s="172"/>
      <c r="BX19" s="172"/>
      <c r="BY19" s="177"/>
      <c r="BZ19" s="177"/>
      <c r="CA19" s="177"/>
      <c r="CB19" s="177"/>
      <c r="CC19" s="172"/>
      <c r="CD19" s="172"/>
      <c r="CE19" s="172"/>
      <c r="CF19" s="172"/>
      <c r="CG19" s="172"/>
      <c r="CH19" s="172"/>
      <c r="CI19" s="172"/>
      <c r="CJ19" s="172"/>
      <c r="CK19" s="178"/>
      <c r="CL19" s="178"/>
      <c r="CM19" s="178"/>
      <c r="CN19" s="178"/>
      <c r="CO19" s="178"/>
      <c r="CP19" s="178"/>
      <c r="CQ19" s="178"/>
      <c r="CR19" s="178"/>
      <c r="CS19" s="178"/>
      <c r="CT19" s="179"/>
      <c r="CU19" s="172"/>
      <c r="CV19" s="172"/>
      <c r="CW19" s="172"/>
      <c r="CX19" s="172"/>
      <c r="CY19" s="172"/>
      <c r="CZ19" s="172"/>
      <c r="DA19" s="169"/>
    </row>
    <row customHeight="1" ht="12" hidden="1">
      <c r="C20" s="165"/>
      <c r="D20" s="672"/>
      <c r="E20" s="673"/>
      <c r="K20" s="180"/>
      <c r="L20" s="181"/>
      <c r="M20" s="182"/>
      <c r="N20" s="183" t="s">
        <v>1304</v>
      </c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.75">
      <c r="C21" s="165"/>
      <c r="D21" s="672"/>
      <c r="E21" s="673"/>
      <c r="L21" s="186"/>
      <c r="M21" s="187"/>
      <c r="N21" s="188"/>
      <c r="O21" s="189" t="s">
        <v>1305</v>
      </c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72"/>
      <c r="BU21" s="172"/>
      <c r="BV21" s="172"/>
      <c r="BW21" s="172"/>
      <c r="BX21" s="172"/>
      <c r="BY21" s="184"/>
      <c r="BZ21" s="184"/>
      <c r="CA21" s="184"/>
      <c r="CB21" s="184"/>
      <c r="CC21" s="172"/>
      <c r="CD21" s="172"/>
      <c r="CE21" s="172"/>
      <c r="CF21" s="172"/>
      <c r="CG21" s="172"/>
      <c r="CH21" s="172"/>
      <c r="CI21" s="172"/>
      <c r="CJ21" s="172"/>
      <c r="CK21" s="184"/>
      <c r="CL21" s="184"/>
      <c r="CM21" s="184"/>
      <c r="CN21" s="184"/>
      <c r="CO21" s="184"/>
      <c r="CP21" s="184"/>
      <c r="CQ21" s="184"/>
      <c r="CR21" s="184"/>
      <c r="CS21" s="184"/>
      <c r="CT21" s="185"/>
      <c r="CU21" s="172"/>
      <c r="CV21" s="172"/>
      <c r="CW21" s="172"/>
      <c r="CX21" s="172"/>
      <c r="CY21" s="172"/>
      <c r="CZ21" s="172"/>
      <c r="DA21" s="169"/>
    </row>
    <row customHeight="1" ht="12">
      <c r="D22" s="190"/>
      <c r="E22" s="542"/>
      <c r="L22" s="192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4"/>
      <c r="BQ22" s="194"/>
      <c r="BR22" s="194"/>
      <c r="BS22" s="194"/>
      <c r="BT22" s="172"/>
      <c r="BU22" s="172"/>
      <c r="BV22" s="172"/>
      <c r="BW22" s="172"/>
      <c r="BX22" s="172"/>
      <c r="BY22" s="194"/>
      <c r="BZ22" s="194"/>
      <c r="CA22" s="194"/>
      <c r="CB22" s="194"/>
      <c r="CC22" s="172"/>
      <c r="CD22" s="172"/>
      <c r="CE22" s="172"/>
      <c r="CF22" s="172"/>
      <c r="CG22" s="172"/>
      <c r="CH22" s="172"/>
      <c r="CI22" s="172"/>
      <c r="CJ22" s="172"/>
      <c r="CK22" s="193"/>
      <c r="CL22" s="193"/>
      <c r="CM22" s="193"/>
      <c r="CN22" s="193"/>
      <c r="CO22" s="193"/>
      <c r="CP22" s="193"/>
      <c r="CQ22" s="193"/>
      <c r="CR22" s="193"/>
      <c r="CS22" s="193"/>
      <c r="CT22" s="195"/>
      <c r="CU22" s="172"/>
      <c r="CV22" s="172"/>
      <c r="CW22" s="172"/>
      <c r="CX22" s="172"/>
      <c r="CY22" s="172"/>
      <c r="CZ22" s="172"/>
      <c r="DA22" s="169"/>
    </row>
    <row customHeight="1" ht="12">
      <c r="C23" s="165"/>
      <c r="D23" s="689" t="s">
        <v>144</v>
      </c>
      <c r="E23" s="537" t="s">
        <v>144</v>
      </c>
      <c r="L23" s="196"/>
      <c r="M23" s="197"/>
      <c r="N23" s="198" t="s">
        <v>1151</v>
      </c>
      <c r="O23" s="692" t="s">
        <v>144</v>
      </c>
      <c r="P23" s="693"/>
      <c r="Q23" s="693"/>
      <c r="R23" s="693"/>
      <c r="S23" s="693"/>
      <c r="T23" s="693"/>
      <c r="U23" s="693"/>
      <c r="V23" s="693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693"/>
      <c r="AJ23" s="693"/>
      <c r="AK23" s="693"/>
      <c r="AL23" s="693"/>
      <c r="AM23" s="693"/>
      <c r="AN23" s="693"/>
      <c r="AO23" s="693"/>
      <c r="AP23" s="693"/>
      <c r="AQ23" s="693"/>
      <c r="AR23" s="693"/>
      <c r="AS23" s="693"/>
      <c r="AT23" s="693"/>
      <c r="AU23" s="693"/>
      <c r="AV23" s="693"/>
      <c r="AW23" s="693"/>
      <c r="AX23" s="693"/>
      <c r="AY23" s="693"/>
      <c r="AZ23" s="693"/>
      <c r="BA23" s="693"/>
      <c r="BB23" s="693"/>
      <c r="BC23" s="693"/>
      <c r="BD23" s="693"/>
      <c r="BE23" s="693"/>
      <c r="BF23" s="693"/>
      <c r="BG23" s="693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4"/>
      <c r="BT23" s="172"/>
      <c r="BU23" s="172"/>
      <c r="BV23" s="172"/>
      <c r="BW23" s="172"/>
      <c r="BX23" s="172"/>
      <c r="BY23" s="177"/>
      <c r="BZ23" s="177"/>
      <c r="CA23" s="177"/>
      <c r="CB23" s="177"/>
      <c r="CC23" s="172"/>
      <c r="CD23" s="172"/>
      <c r="CE23" s="172"/>
      <c r="CF23" s="172"/>
      <c r="CG23" s="172"/>
      <c r="CH23" s="172"/>
      <c r="CI23" s="172"/>
      <c r="CJ23" s="172"/>
      <c r="CK23" s="178"/>
      <c r="CL23" s="178"/>
      <c r="CM23" s="178"/>
      <c r="CN23" s="178"/>
      <c r="CO23" s="178"/>
      <c r="CP23" s="178"/>
      <c r="CQ23" s="178"/>
      <c r="CR23" s="178"/>
      <c r="CS23" s="178"/>
      <c r="CT23" s="179"/>
      <c r="CU23" s="172"/>
      <c r="CV23" s="172"/>
      <c r="CW23" s="172"/>
      <c r="CX23" s="172"/>
      <c r="CY23" s="172"/>
      <c r="CZ23" s="172"/>
      <c r="DA23" s="169"/>
    </row>
    <row customHeight="1" ht="11.25" hidden="1">
      <c r="C24" s="165"/>
      <c r="D24" s="690"/>
      <c r="E24" s="190"/>
      <c r="L24" s="181"/>
      <c r="M24" s="182"/>
      <c r="N24" s="199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72"/>
      <c r="BU24" s="172"/>
      <c r="BV24" s="172"/>
      <c r="BW24" s="172"/>
      <c r="BX24" s="172"/>
      <c r="BY24" s="184"/>
      <c r="BZ24" s="184"/>
      <c r="CA24" s="184"/>
      <c r="CB24" s="184"/>
      <c r="CC24" s="172"/>
      <c r="CD24" s="172"/>
      <c r="CE24" s="172"/>
      <c r="CF24" s="172"/>
      <c r="CG24" s="172"/>
      <c r="CH24" s="172"/>
      <c r="CI24" s="172"/>
      <c r="CJ24" s="172"/>
      <c r="CK24" s="184"/>
      <c r="CL24" s="184"/>
      <c r="CM24" s="184"/>
      <c r="CN24" s="184"/>
      <c r="CO24" s="184"/>
      <c r="CP24" s="184"/>
      <c r="CQ24" s="184"/>
      <c r="CR24" s="184"/>
      <c r="CS24" s="184"/>
      <c r="CT24" s="185"/>
      <c r="CU24" s="172"/>
      <c r="CV24" s="172"/>
      <c r="CW24" s="172"/>
      <c r="CX24" s="172"/>
      <c r="CY24" s="172"/>
      <c r="CZ24" s="172"/>
      <c r="DA24" s="169"/>
    </row>
    <row customHeight="1" ht="12">
      <c r="C25" s="165"/>
      <c r="D25" s="690"/>
      <c r="E25" s="605" t="s">
        <v>1306</v>
      </c>
      <c r="L25" s="174"/>
      <c r="M25" s="175"/>
      <c r="N25" s="176" t="s">
        <v>1307</v>
      </c>
      <c r="O25" s="695" t="s">
        <v>1306</v>
      </c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  <c r="AN25" s="696"/>
      <c r="AO25" s="696"/>
      <c r="AP25" s="696"/>
      <c r="AQ25" s="696"/>
      <c r="AR25" s="696"/>
      <c r="AS25" s="696"/>
      <c r="AT25" s="696"/>
      <c r="AU25" s="696"/>
      <c r="AV25" s="696"/>
      <c r="AW25" s="696"/>
      <c r="AX25" s="696"/>
      <c r="AY25" s="696"/>
      <c r="AZ25" s="696"/>
      <c r="BA25" s="696"/>
      <c r="BB25" s="696"/>
      <c r="BC25" s="696"/>
      <c r="BD25" s="696"/>
      <c r="BE25" s="696"/>
      <c r="BF25" s="696"/>
      <c r="BG25" s="696"/>
      <c r="BH25" s="696"/>
      <c r="BI25" s="696"/>
      <c r="BJ25" s="696"/>
      <c r="BK25" s="696"/>
      <c r="BL25" s="696"/>
      <c r="BM25" s="696"/>
      <c r="BN25" s="696"/>
      <c r="BO25" s="696"/>
      <c r="BP25" s="696"/>
      <c r="BQ25" s="696"/>
      <c r="BR25" s="696"/>
      <c r="BS25" s="697"/>
      <c r="BT25" s="172"/>
      <c r="BU25" s="172"/>
      <c r="BV25" s="172"/>
      <c r="BW25" s="172"/>
      <c r="BX25" s="172"/>
      <c r="BY25" s="177"/>
      <c r="BZ25" s="177"/>
      <c r="CA25" s="177"/>
      <c r="CB25" s="177"/>
      <c r="CC25" s="172"/>
      <c r="CD25" s="172"/>
      <c r="CE25" s="172"/>
      <c r="CF25" s="172"/>
      <c r="CG25" s="172"/>
      <c r="CH25" s="172"/>
      <c r="CI25" s="172"/>
      <c r="CJ25" s="172"/>
      <c r="CK25" s="178"/>
      <c r="CL25" s="178"/>
      <c r="CM25" s="178"/>
      <c r="CN25" s="178"/>
      <c r="CO25" s="178"/>
      <c r="CP25" s="178"/>
      <c r="CQ25" s="178"/>
      <c r="CR25" s="178"/>
      <c r="CS25" s="178"/>
      <c r="CT25" s="179"/>
      <c r="CU25" s="172"/>
      <c r="CV25" s="172"/>
      <c r="CW25" s="172"/>
      <c r="CX25" s="172"/>
      <c r="CY25" s="172"/>
      <c r="CZ25" s="172"/>
      <c r="DA25" s="169"/>
    </row>
    <row customHeight="1" ht="12" hidden="1">
      <c r="C26" s="165"/>
      <c r="D26" s="690"/>
      <c r="E26" s="673"/>
      <c r="K26" s="180"/>
      <c r="L26" s="181"/>
      <c r="M26" s="182"/>
      <c r="N26" s="183" t="s">
        <v>1307</v>
      </c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.75">
      <c r="C27" s="165"/>
      <c r="D27" s="690"/>
      <c r="E27" s="673"/>
      <c r="L27" s="186"/>
      <c r="M27" s="187"/>
      <c r="N27" s="188"/>
      <c r="O27" s="189" t="s">
        <v>1308</v>
      </c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72"/>
      <c r="BU27" s="172"/>
      <c r="BV27" s="172"/>
      <c r="BW27" s="172"/>
      <c r="BX27" s="172"/>
      <c r="BY27" s="184"/>
      <c r="BZ27" s="184"/>
      <c r="CA27" s="184"/>
      <c r="CB27" s="184"/>
      <c r="CC27" s="172"/>
      <c r="CD27" s="172"/>
      <c r="CE27" s="172"/>
      <c r="CF27" s="172"/>
      <c r="CG27" s="172"/>
      <c r="CH27" s="172"/>
      <c r="CI27" s="172"/>
      <c r="CJ27" s="172"/>
      <c r="CK27" s="184"/>
      <c r="CL27" s="184"/>
      <c r="CM27" s="184"/>
      <c r="CN27" s="184"/>
      <c r="CO27" s="184"/>
      <c r="CP27" s="184"/>
      <c r="CQ27" s="184"/>
      <c r="CR27" s="184"/>
      <c r="CS27" s="184"/>
      <c r="CT27" s="185"/>
      <c r="CU27" s="172"/>
      <c r="CV27" s="172"/>
      <c r="CW27" s="172"/>
      <c r="CX27" s="172"/>
      <c r="CY27" s="172"/>
      <c r="CZ27" s="172"/>
      <c r="DA27" s="169"/>
    </row>
    <row customHeight="1" ht="12">
      <c r="C28" s="165"/>
      <c r="D28" s="690"/>
      <c r="E28" s="605" t="s">
        <v>1309</v>
      </c>
      <c r="L28" s="174"/>
      <c r="M28" s="175"/>
      <c r="N28" s="176" t="s">
        <v>1310</v>
      </c>
      <c r="O28" s="698" t="s">
        <v>1309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  <c r="BN28" s="699"/>
      <c r="BO28" s="699"/>
      <c r="BP28" s="699"/>
      <c r="BQ28" s="699"/>
      <c r="BR28" s="699"/>
      <c r="BS28" s="700"/>
      <c r="BT28" s="172"/>
      <c r="BU28" s="172"/>
      <c r="BV28" s="172"/>
      <c r="BW28" s="172"/>
      <c r="BX28" s="172"/>
      <c r="BY28" s="177"/>
      <c r="BZ28" s="177"/>
      <c r="CA28" s="177"/>
      <c r="CB28" s="177"/>
      <c r="CC28" s="172"/>
      <c r="CD28" s="172"/>
      <c r="CE28" s="172"/>
      <c r="CF28" s="172"/>
      <c r="CG28" s="172"/>
      <c r="CH28" s="172"/>
      <c r="CI28" s="172"/>
      <c r="CJ28" s="172"/>
      <c r="CK28" s="178"/>
      <c r="CL28" s="178"/>
      <c r="CM28" s="178"/>
      <c r="CN28" s="178"/>
      <c r="CO28" s="178"/>
      <c r="CP28" s="178"/>
      <c r="CQ28" s="178"/>
      <c r="CR28" s="178"/>
      <c r="CS28" s="178"/>
      <c r="CT28" s="179"/>
      <c r="CU28" s="172"/>
      <c r="CV28" s="172"/>
      <c r="CW28" s="172"/>
      <c r="CX28" s="172"/>
      <c r="CY28" s="172"/>
      <c r="CZ28" s="172"/>
      <c r="DA28" s="169"/>
    </row>
    <row customHeight="1" ht="12" hidden="1">
      <c r="C29" s="165"/>
      <c r="D29" s="690"/>
      <c r="E29" s="673"/>
      <c r="K29" s="180"/>
      <c r="L29" s="181"/>
      <c r="M29" s="182"/>
      <c r="N29" s="183" t="s">
        <v>1311</v>
      </c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.75">
      <c r="C30" s="165"/>
      <c r="D30" s="690"/>
      <c r="E30" s="673"/>
      <c r="L30" s="186"/>
      <c r="M30" s="187"/>
      <c r="N30" s="188"/>
      <c r="O30" s="189" t="s">
        <v>1312</v>
      </c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72"/>
      <c r="BU30" s="172"/>
      <c r="BV30" s="172"/>
      <c r="BW30" s="172"/>
      <c r="BX30" s="172"/>
      <c r="BY30" s="184"/>
      <c r="BZ30" s="184"/>
      <c r="CA30" s="184"/>
      <c r="CB30" s="184"/>
      <c r="CC30" s="172"/>
      <c r="CD30" s="172"/>
      <c r="CE30" s="172"/>
      <c r="CF30" s="172"/>
      <c r="CG30" s="172"/>
      <c r="CH30" s="172"/>
      <c r="CI30" s="172"/>
      <c r="CJ30" s="172"/>
      <c r="CK30" s="184"/>
      <c r="CL30" s="184"/>
      <c r="CM30" s="184"/>
      <c r="CN30" s="184"/>
      <c r="CO30" s="184"/>
      <c r="CP30" s="184"/>
      <c r="CQ30" s="184"/>
      <c r="CR30" s="184"/>
      <c r="CS30" s="184"/>
      <c r="CT30" s="185"/>
      <c r="CU30" s="172"/>
      <c r="CV30" s="172"/>
      <c r="CW30" s="172"/>
      <c r="CX30" s="172"/>
      <c r="CY30" s="172"/>
      <c r="CZ30" s="172"/>
      <c r="DA30" s="169"/>
    </row>
    <row customHeight="1" ht="12">
      <c r="C31" s="165"/>
      <c r="D31" s="690"/>
      <c r="E31" s="605" t="s">
        <v>1313</v>
      </c>
      <c r="L31" s="174"/>
      <c r="M31" s="175"/>
      <c r="N31" s="176" t="s">
        <v>1314</v>
      </c>
      <c r="O31" s="701" t="s">
        <v>1313</v>
      </c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3"/>
      <c r="BT31" s="172"/>
      <c r="BU31" s="172"/>
      <c r="BV31" s="172"/>
      <c r="BW31" s="172"/>
      <c r="BX31" s="172"/>
      <c r="BY31" s="177"/>
      <c r="BZ31" s="177"/>
      <c r="CA31" s="177"/>
      <c r="CB31" s="177"/>
      <c r="CC31" s="172"/>
      <c r="CD31" s="172"/>
      <c r="CE31" s="172"/>
      <c r="CF31" s="172"/>
      <c r="CG31" s="172"/>
      <c r="CH31" s="172"/>
      <c r="CI31" s="172"/>
      <c r="CJ31" s="172"/>
      <c r="CK31" s="178"/>
      <c r="CL31" s="178"/>
      <c r="CM31" s="178"/>
      <c r="CN31" s="178"/>
      <c r="CO31" s="178"/>
      <c r="CP31" s="178"/>
      <c r="CQ31" s="178"/>
      <c r="CR31" s="178"/>
      <c r="CS31" s="178"/>
      <c r="CT31" s="179"/>
      <c r="CU31" s="172"/>
      <c r="CV31" s="172"/>
      <c r="CW31" s="172"/>
      <c r="CX31" s="172"/>
      <c r="CY31" s="172"/>
      <c r="CZ31" s="172"/>
      <c r="DA31" s="169"/>
    </row>
    <row customHeight="1" ht="12" hidden="1">
      <c r="C32" s="165"/>
      <c r="D32" s="690"/>
      <c r="E32" s="673"/>
      <c r="K32" s="180"/>
      <c r="L32" s="181"/>
      <c r="M32" s="182"/>
      <c r="N32" s="183" t="s">
        <v>1315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.75">
      <c r="C33" s="165"/>
      <c r="D33" s="691"/>
      <c r="E33" s="673"/>
      <c r="L33" s="186"/>
      <c r="M33" s="187"/>
      <c r="N33" s="188"/>
      <c r="O33" s="189" t="s">
        <v>1316</v>
      </c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72"/>
      <c r="BU33" s="172"/>
      <c r="BV33" s="172"/>
      <c r="BW33" s="172"/>
      <c r="BX33" s="172"/>
      <c r="BY33" s="184"/>
      <c r="BZ33" s="184"/>
      <c r="CA33" s="184"/>
      <c r="CB33" s="184"/>
      <c r="CC33" s="172"/>
      <c r="CD33" s="172"/>
      <c r="CE33" s="172"/>
      <c r="CF33" s="172"/>
      <c r="CG33" s="172"/>
      <c r="CH33" s="172"/>
      <c r="CI33" s="172"/>
      <c r="CJ33" s="172"/>
      <c r="CK33" s="184"/>
      <c r="CL33" s="184"/>
      <c r="CM33" s="184"/>
      <c r="CN33" s="184"/>
      <c r="CO33" s="184"/>
      <c r="CP33" s="184"/>
      <c r="CQ33" s="184"/>
      <c r="CR33" s="184"/>
      <c r="CS33" s="184"/>
      <c r="CT33" s="185"/>
      <c r="CU33" s="172"/>
      <c r="CV33" s="172"/>
      <c r="CW33" s="172"/>
      <c r="CX33" s="172"/>
      <c r="CY33" s="172"/>
      <c r="CZ33" s="172"/>
      <c r="DA33" s="169"/>
    </row>
    <row customHeight="1" ht="12">
      <c r="D34" s="190"/>
      <c r="E34" s="542"/>
      <c r="L34" s="192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4"/>
      <c r="BR34" s="194"/>
      <c r="BS34" s="194"/>
      <c r="BT34" s="172"/>
      <c r="BU34" s="172"/>
      <c r="BV34" s="172"/>
      <c r="BW34" s="172"/>
      <c r="BX34" s="172"/>
      <c r="BY34" s="194"/>
      <c r="BZ34" s="194"/>
      <c r="CA34" s="194"/>
      <c r="CB34" s="194"/>
      <c r="CC34" s="172"/>
      <c r="CD34" s="172"/>
      <c r="CE34" s="172"/>
      <c r="CF34" s="172"/>
      <c r="CG34" s="172"/>
      <c r="CH34" s="172"/>
      <c r="CI34" s="172"/>
      <c r="CJ34" s="172"/>
      <c r="CK34" s="193"/>
      <c r="CL34" s="193"/>
      <c r="CM34" s="193"/>
      <c r="CN34" s="193"/>
      <c r="CO34" s="193"/>
      <c r="CP34" s="193"/>
      <c r="CQ34" s="193"/>
      <c r="CR34" s="193"/>
      <c r="CS34" s="193"/>
      <c r="CT34" s="195"/>
      <c r="CU34" s="172"/>
      <c r="CV34" s="172"/>
      <c r="CW34" s="172"/>
      <c r="CX34" s="172"/>
      <c r="CY34" s="172"/>
      <c r="CZ34" s="172"/>
      <c r="DA34" s="169"/>
    </row>
    <row customHeight="1" ht="12">
      <c r="C35" s="165"/>
      <c r="D35" s="671" t="s">
        <v>164</v>
      </c>
      <c r="E35" s="605" t="s">
        <v>164</v>
      </c>
      <c r="L35" s="174"/>
      <c r="M35" s="175"/>
      <c r="N35" s="176">
        <v>4</v>
      </c>
      <c r="O35" s="677" t="s">
        <v>164</v>
      </c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9"/>
      <c r="BT35" s="172"/>
      <c r="BU35" s="172"/>
      <c r="BV35" s="172"/>
      <c r="BW35" s="172"/>
      <c r="BX35" s="172"/>
      <c r="BY35" s="177"/>
      <c r="BZ35" s="177"/>
      <c r="CA35" s="177"/>
      <c r="CB35" s="177"/>
      <c r="CC35" s="172"/>
      <c r="CD35" s="172"/>
      <c r="CE35" s="172"/>
      <c r="CF35" s="172"/>
      <c r="CG35" s="172"/>
      <c r="CH35" s="172"/>
      <c r="CI35" s="172"/>
      <c r="CJ35" s="172"/>
      <c r="CK35" s="178"/>
      <c r="CL35" s="178"/>
      <c r="CM35" s="178"/>
      <c r="CN35" s="178"/>
      <c r="CO35" s="178"/>
      <c r="CP35" s="178"/>
      <c r="CQ35" s="178"/>
      <c r="CR35" s="178"/>
      <c r="CS35" s="178"/>
      <c r="CT35" s="179"/>
      <c r="CU35" s="172"/>
      <c r="CV35" s="172"/>
      <c r="CW35" s="172"/>
      <c r="CX35" s="172"/>
      <c r="CY35" s="172"/>
      <c r="CZ35" s="172"/>
      <c r="DA35" s="169"/>
    </row>
    <row customHeight="1" ht="12" hidden="1">
      <c r="C36" s="165"/>
      <c r="D36" s="672"/>
      <c r="E36" s="673"/>
      <c r="K36" s="180"/>
      <c r="L36" s="181"/>
      <c r="M36" s="182"/>
      <c r="N36" s="183" t="s">
        <v>1317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A37" s="326" t="s">
        <v>1318</v>
      </c>
      <c r="B37" s="993"/>
      <c r="C37" s="321"/>
      <c r="D37" s="719"/>
      <c r="E37" s="721"/>
      <c r="F37" s="993"/>
      <c r="G37" s="993"/>
      <c r="H37" s="993"/>
      <c r="I37" s="993"/>
      <c r="J37" s="993"/>
      <c r="K37" s="993"/>
      <c r="L37" s="449"/>
      <c r="M37" s="500" t="s">
        <v>1281</v>
      </c>
      <c r="N37" s="770" t="s">
        <v>1318</v>
      </c>
      <c r="O37" s="630" t="s">
        <v>1282</v>
      </c>
      <c r="P37" s="452"/>
      <c r="Q37" s="453" t="s">
        <v>1283</v>
      </c>
      <c r="R37" s="453" t="s">
        <v>1284</v>
      </c>
      <c r="S37" s="630" t="s">
        <v>1285</v>
      </c>
      <c r="T37" s="630"/>
      <c r="U37" s="630" t="s">
        <v>1319</v>
      </c>
      <c r="V37" s="630" t="s">
        <v>1320</v>
      </c>
      <c r="W37" s="452"/>
      <c r="X37" s="452"/>
      <c r="Y37" s="444" t="s">
        <v>1321</v>
      </c>
      <c r="Z37" s="798"/>
      <c r="AA37" s="798"/>
      <c r="AB37" s="798"/>
      <c r="AC37" s="452"/>
      <c r="AD37" s="452"/>
      <c r="AE37" s="452"/>
      <c r="AF37" s="798"/>
      <c r="AG37" s="445" t="s">
        <v>1289</v>
      </c>
      <c r="AH37" s="798"/>
      <c r="AI37" s="630" t="s">
        <v>1282</v>
      </c>
      <c r="AJ37" s="452"/>
      <c r="AK37" s="453" t="s">
        <v>1283</v>
      </c>
      <c r="AL37" s="453" t="s">
        <v>1284</v>
      </c>
      <c r="AM37" s="630" t="s">
        <v>1290</v>
      </c>
      <c r="AN37" s="630"/>
      <c r="AO37" s="630" t="s">
        <v>1319</v>
      </c>
      <c r="AP37" s="630" t="s">
        <v>1322</v>
      </c>
      <c r="AQ37" s="452"/>
      <c r="AR37" s="452"/>
      <c r="AS37" s="444" t="s">
        <v>1321</v>
      </c>
      <c r="AT37" s="798"/>
      <c r="AU37" s="798"/>
      <c r="AV37" s="798"/>
      <c r="AW37" s="452"/>
      <c r="AX37" s="452"/>
      <c r="AY37" s="452"/>
      <c r="AZ37" s="798"/>
      <c r="BA37" s="445" t="s">
        <v>1289</v>
      </c>
      <c r="BB37" s="798"/>
      <c r="BC37" s="329" t="s">
        <v>1292</v>
      </c>
      <c r="BD37" s="330" t="str">
        <f>BE37&amp;"::"&amp;N37</f>
        <v>ACTI::4.1</v>
      </c>
      <c r="BE37" s="799" t="s">
        <v>1293</v>
      </c>
      <c r="BF37" s="798"/>
      <c r="BG37" s="798"/>
      <c r="BH37" s="798"/>
      <c r="BI37" s="798"/>
      <c r="BJ37" s="798"/>
      <c r="BK37" s="798"/>
      <c r="BL37" s="798"/>
      <c r="BM37" s="798"/>
      <c r="BN37" s="426"/>
      <c r="BO37" s="426"/>
      <c r="BP37" s="446">
        <v>25393.13</v>
      </c>
      <c r="BQ37" s="446">
        <v>1948.93</v>
      </c>
      <c r="BR37" s="446">
        <v>25816.35</v>
      </c>
      <c r="BS37" s="446">
        <v>1981.41</v>
      </c>
      <c r="BT37" s="455">
        <v>25393.13</v>
      </c>
      <c r="BU37" s="455">
        <v>1948.93</v>
      </c>
      <c r="BV37" s="455">
        <v>25816.35</v>
      </c>
      <c r="BW37" s="455">
        <v>1981.41</v>
      </c>
      <c r="BX37" s="110"/>
      <c r="BY37" s="456" t="s">
        <v>1294</v>
      </c>
      <c r="BZ37" s="457"/>
      <c r="CA37" s="447">
        <f>(BR37-BS37)/1.22*'СРЕД 4'!CT46/1000</f>
        <v>3526.25042988197</v>
      </c>
      <c r="CB37" s="448">
        <v>19722.7759491442</v>
      </c>
      <c r="CC37" s="604"/>
      <c r="CD37" s="110"/>
      <c r="CE37" s="333"/>
      <c r="CF37" s="110"/>
      <c r="CG37" s="333"/>
      <c r="CH37" s="110"/>
      <c r="CI37" s="110"/>
      <c r="CJ37" s="110"/>
      <c r="CK37" s="458" t="s">
        <v>1323</v>
      </c>
      <c r="CL37" s="459" t="s">
        <v>1296</v>
      </c>
      <c r="CM37" s="459" t="s">
        <v>1297</v>
      </c>
      <c r="CN37" s="460" t="s">
        <v>1324</v>
      </c>
      <c r="CO37" s="460" t="s">
        <v>1299</v>
      </c>
      <c r="CP37" s="458" t="s">
        <v>1325</v>
      </c>
      <c r="CQ37" s="459" t="s">
        <v>1296</v>
      </c>
      <c r="CR37" s="459" t="s">
        <v>1297</v>
      </c>
      <c r="CS37" s="460" t="s">
        <v>1326</v>
      </c>
      <c r="CT37" s="460" t="s">
        <v>1302</v>
      </c>
      <c r="CU37" s="92"/>
      <c r="CV37" s="92"/>
      <c r="CW37" s="92"/>
      <c r="CX37" s="92"/>
      <c r="CY37" s="92"/>
      <c r="CZ37" s="92"/>
      <c r="DA37" s="461"/>
    </row>
    <row customHeight="1" ht="12.75">
      <c r="C38" s="165"/>
      <c r="D38" s="672"/>
      <c r="E38" s="673"/>
      <c r="L38" s="186"/>
      <c r="M38" s="187"/>
      <c r="N38" s="188"/>
      <c r="O38" s="189" t="s">
        <v>1327</v>
      </c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72"/>
      <c r="BU38" s="172"/>
      <c r="BV38" s="172"/>
      <c r="BW38" s="172"/>
      <c r="BX38" s="172"/>
      <c r="BY38" s="184"/>
      <c r="BZ38" s="184"/>
      <c r="CA38" s="184"/>
      <c r="CB38" s="184"/>
      <c r="CC38" s="172"/>
      <c r="CD38" s="172"/>
      <c r="CE38" s="172"/>
      <c r="CF38" s="172"/>
      <c r="CG38" s="172"/>
      <c r="CH38" s="172"/>
      <c r="CI38" s="172"/>
      <c r="CJ38" s="172"/>
      <c r="CK38" s="184"/>
      <c r="CL38" s="184"/>
      <c r="CM38" s="184"/>
      <c r="CN38" s="184"/>
      <c r="CO38" s="184"/>
      <c r="CP38" s="184"/>
      <c r="CQ38" s="184"/>
      <c r="CR38" s="184"/>
      <c r="CS38" s="184"/>
      <c r="CT38" s="185"/>
      <c r="CU38" s="172"/>
      <c r="CV38" s="172"/>
      <c r="CW38" s="172"/>
      <c r="CX38" s="172"/>
      <c r="CY38" s="172"/>
      <c r="CZ38" s="172"/>
      <c r="DA38" s="169"/>
    </row>
    <row customHeight="1" ht="12">
      <c r="D39" s="190"/>
      <c r="E39" s="542"/>
      <c r="L39" s="192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4"/>
      <c r="BR39" s="194"/>
      <c r="BS39" s="194"/>
      <c r="BT39" s="172"/>
      <c r="BU39" s="172"/>
      <c r="BV39" s="172"/>
      <c r="BW39" s="172"/>
      <c r="BX39" s="172"/>
      <c r="BY39" s="194"/>
      <c r="BZ39" s="194"/>
      <c r="CA39" s="194"/>
      <c r="CB39" s="194"/>
      <c r="CC39" s="172"/>
      <c r="CD39" s="172"/>
      <c r="CE39" s="172"/>
      <c r="CF39" s="172"/>
      <c r="CG39" s="172"/>
      <c r="CH39" s="172"/>
      <c r="CI39" s="172"/>
      <c r="CJ39" s="172"/>
      <c r="CK39" s="193"/>
      <c r="CL39" s="193"/>
      <c r="CM39" s="193"/>
      <c r="CN39" s="193"/>
      <c r="CO39" s="193"/>
      <c r="CP39" s="193"/>
      <c r="CQ39" s="193"/>
      <c r="CR39" s="193"/>
      <c r="CS39" s="193"/>
      <c r="CT39" s="19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1" t="s">
        <v>170</v>
      </c>
      <c r="E40" s="537" t="s">
        <v>170</v>
      </c>
      <c r="L40" s="196"/>
      <c r="M40" s="197"/>
      <c r="N40" s="198">
        <v>5</v>
      </c>
      <c r="O40" s="680" t="s">
        <v>170</v>
      </c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1"/>
      <c r="AC40" s="681"/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1"/>
      <c r="AO40" s="681"/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1"/>
      <c r="BA40" s="681"/>
      <c r="BB40" s="681"/>
      <c r="BC40" s="681"/>
      <c r="BD40" s="681"/>
      <c r="BE40" s="681"/>
      <c r="BF40" s="681"/>
      <c r="BG40" s="681"/>
      <c r="BH40" s="681"/>
      <c r="BI40" s="681"/>
      <c r="BJ40" s="681"/>
      <c r="BK40" s="681"/>
      <c r="BL40" s="681"/>
      <c r="BM40" s="681"/>
      <c r="BN40" s="681"/>
      <c r="BO40" s="681"/>
      <c r="BP40" s="681"/>
      <c r="BQ40" s="681"/>
      <c r="BR40" s="681"/>
      <c r="BS40" s="682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1.25" hidden="1">
      <c r="C41" s="165"/>
      <c r="D41" s="672"/>
      <c r="E41" s="190"/>
      <c r="L41" s="181"/>
      <c r="M41" s="182"/>
      <c r="N41" s="199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">
      <c r="C42" s="165"/>
      <c r="D42" s="672"/>
      <c r="E42" s="605" t="s">
        <v>1328</v>
      </c>
      <c r="L42" s="174"/>
      <c r="M42" s="175"/>
      <c r="N42" s="176" t="s">
        <v>1329</v>
      </c>
      <c r="O42" s="683" t="s">
        <v>1328</v>
      </c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684"/>
      <c r="AC42" s="684"/>
      <c r="AD42" s="684"/>
      <c r="AE42" s="684"/>
      <c r="AF42" s="684"/>
      <c r="AG42" s="684"/>
      <c r="AH42" s="684"/>
      <c r="AI42" s="684"/>
      <c r="AJ42" s="684"/>
      <c r="AK42" s="684"/>
      <c r="AL42" s="684"/>
      <c r="AM42" s="684"/>
      <c r="AN42" s="684"/>
      <c r="AO42" s="684"/>
      <c r="AP42" s="684"/>
      <c r="AQ42" s="684"/>
      <c r="AR42" s="684"/>
      <c r="AS42" s="684"/>
      <c r="AT42" s="684"/>
      <c r="AU42" s="684"/>
      <c r="AV42" s="684"/>
      <c r="AW42" s="684"/>
      <c r="AX42" s="684"/>
      <c r="AY42" s="684"/>
      <c r="AZ42" s="684"/>
      <c r="BA42" s="684"/>
      <c r="BB42" s="684"/>
      <c r="BC42" s="684"/>
      <c r="BD42" s="684"/>
      <c r="BE42" s="684"/>
      <c r="BF42" s="684"/>
      <c r="BG42" s="684"/>
      <c r="BH42" s="684"/>
      <c r="BI42" s="684"/>
      <c r="BJ42" s="684"/>
      <c r="BK42" s="684"/>
      <c r="BL42" s="684"/>
      <c r="BM42" s="684"/>
      <c r="BN42" s="684"/>
      <c r="BO42" s="684"/>
      <c r="BP42" s="684"/>
      <c r="BQ42" s="684"/>
      <c r="BR42" s="684"/>
      <c r="BS42" s="685"/>
      <c r="BT42" s="172"/>
      <c r="BU42" s="172"/>
      <c r="BV42" s="172"/>
      <c r="BW42" s="172"/>
      <c r="BX42" s="172"/>
      <c r="BY42" s="177"/>
      <c r="BZ42" s="177"/>
      <c r="CA42" s="177"/>
      <c r="CB42" s="177"/>
      <c r="CC42" s="172"/>
      <c r="CD42" s="172"/>
      <c r="CE42" s="172"/>
      <c r="CF42" s="172"/>
      <c r="CG42" s="172"/>
      <c r="CH42" s="172"/>
      <c r="CI42" s="172"/>
      <c r="CJ42" s="172"/>
      <c r="CK42" s="178"/>
      <c r="CL42" s="178"/>
      <c r="CM42" s="178"/>
      <c r="CN42" s="178"/>
      <c r="CO42" s="178"/>
      <c r="CP42" s="178"/>
      <c r="CQ42" s="178"/>
      <c r="CR42" s="178"/>
      <c r="CS42" s="178"/>
      <c r="CT42" s="179"/>
      <c r="CU42" s="172"/>
      <c r="CV42" s="172"/>
      <c r="CW42" s="172"/>
      <c r="CX42" s="172"/>
      <c r="CY42" s="172"/>
      <c r="CZ42" s="172"/>
      <c r="DA42" s="169"/>
    </row>
    <row customHeight="1" ht="12" hidden="1">
      <c r="C43" s="165"/>
      <c r="D43" s="672"/>
      <c r="E43" s="673"/>
      <c r="K43" s="180"/>
      <c r="L43" s="181"/>
      <c r="M43" s="182"/>
      <c r="N43" s="183" t="s">
        <v>1330</v>
      </c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72"/>
      <c r="BU43" s="172"/>
      <c r="BV43" s="172"/>
      <c r="BW43" s="172"/>
      <c r="BX43" s="172"/>
      <c r="BY43" s="184"/>
      <c r="BZ43" s="184"/>
      <c r="CA43" s="184"/>
      <c r="CB43" s="184"/>
      <c r="CC43" s="172"/>
      <c r="CD43" s="172"/>
      <c r="CE43" s="172"/>
      <c r="CF43" s="172"/>
      <c r="CG43" s="172"/>
      <c r="CH43" s="172"/>
      <c r="CI43" s="172"/>
      <c r="CJ43" s="172"/>
      <c r="CK43" s="184"/>
      <c r="CL43" s="184"/>
      <c r="CM43" s="184"/>
      <c r="CN43" s="184"/>
      <c r="CO43" s="184"/>
      <c r="CP43" s="184"/>
      <c r="CQ43" s="184"/>
      <c r="CR43" s="184"/>
      <c r="CS43" s="184"/>
      <c r="CT43" s="185"/>
      <c r="CU43" s="172"/>
      <c r="CV43" s="172"/>
      <c r="CW43" s="172"/>
      <c r="CX43" s="172"/>
      <c r="CY43" s="172"/>
      <c r="CZ43" s="172"/>
      <c r="DA43" s="169"/>
    </row>
    <row customHeight="1" ht="12">
      <c r="A44" s="326" t="s">
        <v>1331</v>
      </c>
      <c r="B44" s="993"/>
      <c r="C44" s="321"/>
      <c r="D44" s="719"/>
      <c r="E44" s="721"/>
      <c r="F44" s="993"/>
      <c r="G44" s="993"/>
      <c r="H44" s="993"/>
      <c r="I44" s="993"/>
      <c r="J44" s="993"/>
      <c r="K44" s="993"/>
      <c r="L44" s="449"/>
      <c r="M44" s="500" t="s">
        <v>1281</v>
      </c>
      <c r="N44" s="770" t="s">
        <v>1331</v>
      </c>
      <c r="O44" s="630" t="s">
        <v>1282</v>
      </c>
      <c r="P44" s="452"/>
      <c r="Q44" s="453" t="s">
        <v>1283</v>
      </c>
      <c r="R44" s="453" t="s">
        <v>1284</v>
      </c>
      <c r="S44" s="630" t="s">
        <v>1285</v>
      </c>
      <c r="T44" s="630"/>
      <c r="U44" s="630"/>
      <c r="V44" s="630"/>
      <c r="W44" s="452"/>
      <c r="X44" s="630" t="s">
        <v>40</v>
      </c>
      <c r="Y44" s="444" t="s">
        <v>1332</v>
      </c>
      <c r="Z44" s="798"/>
      <c r="AA44" s="798"/>
      <c r="AB44" s="798"/>
      <c r="AC44" s="630" t="s">
        <v>64</v>
      </c>
      <c r="AD44" s="630" t="s">
        <v>85</v>
      </c>
      <c r="AE44" s="630" t="s">
        <v>95</v>
      </c>
      <c r="AF44" s="798"/>
      <c r="AG44" s="445" t="s">
        <v>1289</v>
      </c>
      <c r="AH44" s="798"/>
      <c r="AI44" s="630" t="s">
        <v>1282</v>
      </c>
      <c r="AJ44" s="452"/>
      <c r="AK44" s="453" t="s">
        <v>1283</v>
      </c>
      <c r="AL44" s="453" t="s">
        <v>1284</v>
      </c>
      <c r="AM44" s="630" t="s">
        <v>1290</v>
      </c>
      <c r="AN44" s="630"/>
      <c r="AO44" s="630"/>
      <c r="AP44" s="630"/>
      <c r="AQ44" s="452"/>
      <c r="AR44" s="630" t="s">
        <v>40</v>
      </c>
      <c r="AS44" s="444" t="s">
        <v>1332</v>
      </c>
      <c r="AT44" s="798"/>
      <c r="AU44" s="798"/>
      <c r="AV44" s="798"/>
      <c r="AW44" s="630" t="s">
        <v>64</v>
      </c>
      <c r="AX44" s="630" t="s">
        <v>85</v>
      </c>
      <c r="AY44" s="630" t="s">
        <v>95</v>
      </c>
      <c r="AZ44" s="798"/>
      <c r="BA44" s="445" t="s">
        <v>1289</v>
      </c>
      <c r="BB44" s="798"/>
      <c r="BC44" s="329" t="s">
        <v>1333</v>
      </c>
      <c r="BD44" s="330" t="str">
        <f>BE44&amp;"::"&amp;N44</f>
        <v>ACTI::5.1.1</v>
      </c>
      <c r="BE44" s="799" t="s">
        <v>1293</v>
      </c>
      <c r="BF44" s="798"/>
      <c r="BG44" s="798"/>
      <c r="BH44" s="798"/>
      <c r="BI44" s="798"/>
      <c r="BJ44" s="798"/>
      <c r="BK44" s="798"/>
      <c r="BL44" s="798"/>
      <c r="BM44" s="798"/>
      <c r="BN44" s="426"/>
      <c r="BO44" s="426"/>
      <c r="BP44" s="446">
        <v>89.09</v>
      </c>
      <c r="BQ44" s="446">
        <v>5.43</v>
      </c>
      <c r="BR44" s="446">
        <v>90.57</v>
      </c>
      <c r="BS44" s="446">
        <v>5.52</v>
      </c>
      <c r="BT44" s="455">
        <v>89.09</v>
      </c>
      <c r="BU44" s="455">
        <v>5.43</v>
      </c>
      <c r="BV44" s="455">
        <v>90.57</v>
      </c>
      <c r="BW44" s="455">
        <v>5.52</v>
      </c>
      <c r="BX44" s="110"/>
      <c r="BY44" s="456" t="s">
        <v>1294</v>
      </c>
      <c r="BZ44" s="457"/>
      <c r="CA44" s="447">
        <f>(BR44-BS44)/1.22*'СРЕД 4'!CT58/1000</f>
        <v>3987.03245901639</v>
      </c>
      <c r="CB44" s="448">
        <v>20200.0721311476</v>
      </c>
      <c r="CC44" s="604"/>
      <c r="CD44" s="110"/>
      <c r="CE44" s="333"/>
      <c r="CF44" s="110"/>
      <c r="CG44" s="333"/>
      <c r="CH44" s="110"/>
      <c r="CI44" s="110"/>
      <c r="CJ44" s="110"/>
      <c r="CK44" s="458" t="s">
        <v>1334</v>
      </c>
      <c r="CL44" s="459" t="s">
        <v>1335</v>
      </c>
      <c r="CM44" s="459" t="s">
        <v>1297</v>
      </c>
      <c r="CN44" s="460" t="s">
        <v>1336</v>
      </c>
      <c r="CO44" s="460" t="s">
        <v>1337</v>
      </c>
      <c r="CP44" s="458" t="s">
        <v>1338</v>
      </c>
      <c r="CQ44" s="459" t="s">
        <v>1335</v>
      </c>
      <c r="CR44" s="459" t="s">
        <v>1297</v>
      </c>
      <c r="CS44" s="460" t="s">
        <v>1339</v>
      </c>
      <c r="CT44" s="460" t="s">
        <v>1340</v>
      </c>
      <c r="CU44" s="92"/>
      <c r="CV44" s="92"/>
      <c r="CW44" s="92"/>
      <c r="CX44" s="92"/>
      <c r="CY44" s="92"/>
      <c r="CZ44" s="92"/>
      <c r="DA44" s="461"/>
    </row>
    <row customHeight="1" ht="12.75">
      <c r="C45" s="165"/>
      <c r="D45" s="672"/>
      <c r="E45" s="673"/>
      <c r="L45" s="200"/>
      <c r="M45" s="201"/>
      <c r="N45" s="202"/>
      <c r="O45" s="189" t="s">
        <v>1341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C46" s="165"/>
      <c r="D46" s="672"/>
      <c r="E46" s="605" t="s">
        <v>1342</v>
      </c>
      <c r="L46" s="544"/>
      <c r="M46" s="544"/>
      <c r="N46" s="204" t="s">
        <v>1343</v>
      </c>
      <c r="O46" s="686" t="s">
        <v>1342</v>
      </c>
      <c r="P46" s="687"/>
      <c r="Q46" s="687"/>
      <c r="R46" s="687"/>
      <c r="S46" s="687"/>
      <c r="T46" s="687"/>
      <c r="U46" s="687"/>
      <c r="V46" s="687"/>
      <c r="W46" s="687"/>
      <c r="X46" s="687"/>
      <c r="Y46" s="687"/>
      <c r="Z46" s="687"/>
      <c r="AA46" s="687"/>
      <c r="AB46" s="687"/>
      <c r="AC46" s="687"/>
      <c r="AD46" s="687"/>
      <c r="AE46" s="687"/>
      <c r="AF46" s="687"/>
      <c r="AG46" s="687"/>
      <c r="AH46" s="687"/>
      <c r="AI46" s="687"/>
      <c r="AJ46" s="687"/>
      <c r="AK46" s="687"/>
      <c r="AL46" s="687"/>
      <c r="AM46" s="687"/>
      <c r="AN46" s="687"/>
      <c r="AO46" s="687"/>
      <c r="AP46" s="687"/>
      <c r="AQ46" s="687"/>
      <c r="AR46" s="687"/>
      <c r="AS46" s="687"/>
      <c r="AT46" s="687"/>
      <c r="AU46" s="687"/>
      <c r="AV46" s="687"/>
      <c r="AW46" s="687"/>
      <c r="AX46" s="687"/>
      <c r="AY46" s="687"/>
      <c r="AZ46" s="687"/>
      <c r="BA46" s="687"/>
      <c r="BB46" s="687"/>
      <c r="BC46" s="687"/>
      <c r="BD46" s="687"/>
      <c r="BE46" s="687"/>
      <c r="BF46" s="687"/>
      <c r="BG46" s="687"/>
      <c r="BH46" s="687"/>
      <c r="BI46" s="687"/>
      <c r="BJ46" s="687"/>
      <c r="BK46" s="687"/>
      <c r="BL46" s="687"/>
      <c r="BM46" s="687"/>
      <c r="BN46" s="687"/>
      <c r="BO46" s="687"/>
      <c r="BP46" s="687"/>
      <c r="BQ46" s="687"/>
      <c r="BR46" s="687"/>
      <c r="BS46" s="688"/>
      <c r="BT46" s="172"/>
      <c r="BU46" s="172"/>
      <c r="BV46" s="172"/>
      <c r="BW46" s="172"/>
      <c r="BX46" s="172"/>
      <c r="BY46" s="177"/>
      <c r="BZ46" s="177"/>
      <c r="CA46" s="177"/>
      <c r="CB46" s="177"/>
      <c r="CC46" s="172"/>
      <c r="CD46" s="172"/>
      <c r="CE46" s="172"/>
      <c r="CF46" s="172"/>
      <c r="CG46" s="172"/>
      <c r="CH46" s="172"/>
      <c r="CI46" s="172"/>
      <c r="CJ46" s="172"/>
      <c r="CK46" s="178"/>
      <c r="CL46" s="178"/>
      <c r="CM46" s="178"/>
      <c r="CN46" s="178"/>
      <c r="CO46" s="178"/>
      <c r="CP46" s="178"/>
      <c r="CQ46" s="178"/>
      <c r="CR46" s="178"/>
      <c r="CS46" s="178"/>
      <c r="CT46" s="179"/>
      <c r="CU46" s="172"/>
      <c r="CV46" s="172"/>
      <c r="CW46" s="172"/>
      <c r="CX46" s="172"/>
      <c r="CY46" s="172"/>
      <c r="CZ46" s="172"/>
      <c r="DA46" s="169"/>
    </row>
    <row customHeight="1" ht="12" hidden="1">
      <c r="C47" s="165"/>
      <c r="D47" s="672"/>
      <c r="E47" s="673"/>
      <c r="L47" s="200"/>
      <c r="M47" s="201"/>
      <c r="N47" s="205" t="s">
        <v>1344</v>
      </c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72"/>
      <c r="BU47" s="172"/>
      <c r="BV47" s="172"/>
      <c r="BW47" s="172"/>
      <c r="BX47" s="172"/>
      <c r="BY47" s="184"/>
      <c r="BZ47" s="184"/>
      <c r="CA47" s="184"/>
      <c r="CB47" s="184"/>
      <c r="CC47" s="172"/>
      <c r="CD47" s="172"/>
      <c r="CE47" s="172"/>
      <c r="CF47" s="172"/>
      <c r="CG47" s="172"/>
      <c r="CH47" s="172"/>
      <c r="CI47" s="172"/>
      <c r="CJ47" s="172"/>
      <c r="CK47" s="184"/>
      <c r="CL47" s="184"/>
      <c r="CM47" s="184"/>
      <c r="CN47" s="184"/>
      <c r="CO47" s="184"/>
      <c r="CP47" s="184"/>
      <c r="CQ47" s="184"/>
      <c r="CR47" s="184"/>
      <c r="CS47" s="184"/>
      <c r="CT47" s="185"/>
      <c r="CU47" s="172"/>
      <c r="CV47" s="172"/>
      <c r="CW47" s="172"/>
      <c r="CX47" s="172"/>
      <c r="CY47" s="172"/>
      <c r="CZ47" s="172"/>
      <c r="DA47" s="169"/>
    </row>
    <row customHeight="1" ht="12">
      <c r="C48" s="165"/>
      <c r="D48" s="672"/>
      <c r="E48" s="673"/>
      <c r="L48" s="186"/>
      <c r="M48" s="187"/>
      <c r="N48" s="188"/>
      <c r="O48" s="189" t="s">
        <v>1345</v>
      </c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D49" s="190"/>
      <c r="E49" s="542"/>
      <c r="L49" s="192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4"/>
      <c r="BR49" s="194"/>
      <c r="BS49" s="194"/>
      <c r="BT49" s="172"/>
      <c r="BU49" s="172"/>
      <c r="BV49" s="172"/>
      <c r="BW49" s="172"/>
      <c r="BX49" s="172"/>
      <c r="BY49" s="194"/>
      <c r="BZ49" s="194"/>
      <c r="CA49" s="194"/>
      <c r="CB49" s="194"/>
      <c r="CC49" s="172"/>
      <c r="CD49" s="172"/>
      <c r="CE49" s="172"/>
      <c r="CF49" s="172"/>
      <c r="CG49" s="172"/>
      <c r="CH49" s="172"/>
      <c r="CI49" s="172"/>
      <c r="CJ49" s="172"/>
      <c r="CK49" s="193"/>
      <c r="CL49" s="193"/>
      <c r="CM49" s="193"/>
      <c r="CN49" s="193"/>
      <c r="CO49" s="193"/>
      <c r="CP49" s="193"/>
      <c r="CQ49" s="193"/>
      <c r="CR49" s="193"/>
      <c r="CS49" s="193"/>
      <c r="CT49" s="195"/>
      <c r="CU49" s="172"/>
      <c r="CV49" s="172"/>
      <c r="CW49" s="172"/>
      <c r="CX49" s="172"/>
      <c r="CY49" s="172"/>
      <c r="CZ49" s="172"/>
      <c r="DA49" s="169"/>
    </row>
    <row customHeight="1" ht="12">
      <c r="C50" s="165"/>
      <c r="D50" s="671" t="s">
        <v>176</v>
      </c>
      <c r="E50" s="537" t="s">
        <v>176</v>
      </c>
      <c r="L50" s="196"/>
      <c r="M50" s="197"/>
      <c r="N50" s="198">
        <v>6</v>
      </c>
      <c r="O50" s="680" t="s">
        <v>176</v>
      </c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81"/>
      <c r="AA50" s="681"/>
      <c r="AB50" s="681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  <c r="AO50" s="681"/>
      <c r="AP50" s="681"/>
      <c r="AQ50" s="681"/>
      <c r="AR50" s="681"/>
      <c r="AS50" s="681"/>
      <c r="AT50" s="681"/>
      <c r="AU50" s="681"/>
      <c r="AV50" s="681"/>
      <c r="AW50" s="681"/>
      <c r="AX50" s="681"/>
      <c r="AY50" s="681"/>
      <c r="AZ50" s="681"/>
      <c r="BA50" s="681"/>
      <c r="BB50" s="681"/>
      <c r="BC50" s="681"/>
      <c r="BD50" s="681"/>
      <c r="BE50" s="681"/>
      <c r="BF50" s="681"/>
      <c r="BG50" s="681"/>
      <c r="BH50" s="681"/>
      <c r="BI50" s="681"/>
      <c r="BJ50" s="681"/>
      <c r="BK50" s="681"/>
      <c r="BL50" s="681"/>
      <c r="BM50" s="681"/>
      <c r="BN50" s="681"/>
      <c r="BO50" s="681"/>
      <c r="BP50" s="681"/>
      <c r="BQ50" s="681"/>
      <c r="BR50" s="681"/>
      <c r="BS50" s="682"/>
      <c r="BT50" s="172"/>
      <c r="BU50" s="172"/>
      <c r="BV50" s="172"/>
      <c r="BW50" s="172"/>
      <c r="BX50" s="172"/>
      <c r="BY50" s="177"/>
      <c r="BZ50" s="177"/>
      <c r="CA50" s="177"/>
      <c r="CB50" s="177"/>
      <c r="CC50" s="172"/>
      <c r="CD50" s="172"/>
      <c r="CE50" s="172"/>
      <c r="CF50" s="172"/>
      <c r="CG50" s="172"/>
      <c r="CH50" s="172"/>
      <c r="CI50" s="172"/>
      <c r="CJ50" s="172"/>
      <c r="CK50" s="178"/>
      <c r="CL50" s="178"/>
      <c r="CM50" s="178"/>
      <c r="CN50" s="178"/>
      <c r="CO50" s="178"/>
      <c r="CP50" s="178"/>
      <c r="CQ50" s="178"/>
      <c r="CR50" s="178"/>
      <c r="CS50" s="178"/>
      <c r="CT50" s="179"/>
      <c r="CU50" s="172"/>
      <c r="CV50" s="172"/>
      <c r="CW50" s="172"/>
      <c r="CX50" s="172"/>
      <c r="CY50" s="172"/>
      <c r="CZ50" s="172"/>
      <c r="DA50" s="169"/>
    </row>
    <row customHeight="1" ht="11.25" hidden="1">
      <c r="C51" s="165"/>
      <c r="D51" s="672"/>
      <c r="E51" s="190"/>
      <c r="L51" s="181"/>
      <c r="M51" s="182"/>
      <c r="N51" s="199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1346</v>
      </c>
      <c r="L52" s="174"/>
      <c r="M52" s="175"/>
      <c r="N52" s="176" t="s">
        <v>1347</v>
      </c>
      <c r="O52" s="712" t="s">
        <v>1346</v>
      </c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  <c r="AJ52" s="713"/>
      <c r="AK52" s="713"/>
      <c r="AL52" s="713"/>
      <c r="AM52" s="713"/>
      <c r="AN52" s="713"/>
      <c r="AO52" s="713"/>
      <c r="AP52" s="713"/>
      <c r="AQ52" s="713"/>
      <c r="AR52" s="713"/>
      <c r="AS52" s="713"/>
      <c r="AT52" s="713"/>
      <c r="AU52" s="713"/>
      <c r="AV52" s="713"/>
      <c r="AW52" s="713"/>
      <c r="AX52" s="713"/>
      <c r="AY52" s="713"/>
      <c r="AZ52" s="713"/>
      <c r="BA52" s="713"/>
      <c r="BB52" s="713"/>
      <c r="BC52" s="713"/>
      <c r="BD52" s="713"/>
      <c r="BE52" s="713"/>
      <c r="BF52" s="713"/>
      <c r="BG52" s="713"/>
      <c r="BH52" s="713"/>
      <c r="BI52" s="713"/>
      <c r="BJ52" s="713"/>
      <c r="BK52" s="713"/>
      <c r="BL52" s="713"/>
      <c r="BM52" s="713"/>
      <c r="BN52" s="713"/>
      <c r="BO52" s="713"/>
      <c r="BP52" s="713"/>
      <c r="BQ52" s="713"/>
      <c r="BR52" s="713"/>
      <c r="BS52" s="714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1348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1349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C55" s="165"/>
      <c r="D55" s="672"/>
      <c r="E55" s="605" t="s">
        <v>1350</v>
      </c>
      <c r="L55" s="174"/>
      <c r="M55" s="175"/>
      <c r="N55" s="176" t="s">
        <v>1351</v>
      </c>
      <c r="O55" s="715" t="s">
        <v>1350</v>
      </c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AG55" s="716"/>
      <c r="AH55" s="716"/>
      <c r="AI55" s="716"/>
      <c r="AJ55" s="716"/>
      <c r="AK55" s="716"/>
      <c r="AL55" s="716"/>
      <c r="AM55" s="716"/>
      <c r="AN55" s="716"/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7"/>
      <c r="BT55" s="172"/>
      <c r="BU55" s="172"/>
      <c r="BV55" s="172"/>
      <c r="BW55" s="172"/>
      <c r="BX55" s="172"/>
      <c r="BY55" s="177"/>
      <c r="BZ55" s="177"/>
      <c r="CA55" s="177"/>
      <c r="CB55" s="177"/>
      <c r="CC55" s="172"/>
      <c r="CD55" s="172"/>
      <c r="CE55" s="172"/>
      <c r="CF55" s="172"/>
      <c r="CG55" s="172"/>
      <c r="CH55" s="172"/>
      <c r="CI55" s="172"/>
      <c r="CJ55" s="172"/>
      <c r="CK55" s="178"/>
      <c r="CL55" s="178"/>
      <c r="CM55" s="178"/>
      <c r="CN55" s="178"/>
      <c r="CO55" s="178"/>
      <c r="CP55" s="178"/>
      <c r="CQ55" s="178"/>
      <c r="CR55" s="178"/>
      <c r="CS55" s="178"/>
      <c r="CT55" s="179"/>
      <c r="CU55" s="172"/>
      <c r="CV55" s="172"/>
      <c r="CW55" s="172"/>
      <c r="CX55" s="172"/>
      <c r="CY55" s="172"/>
      <c r="CZ55" s="172"/>
      <c r="DA55" s="169"/>
    </row>
    <row customHeight="1" ht="12" hidden="1">
      <c r="C56" s="165"/>
      <c r="D56" s="672"/>
      <c r="E56" s="673"/>
      <c r="K56" s="180"/>
      <c r="L56" s="181"/>
      <c r="M56" s="182"/>
      <c r="N56" s="183" t="s">
        <v>1352</v>
      </c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72"/>
      <c r="BU56" s="172"/>
      <c r="BV56" s="172"/>
      <c r="BW56" s="172"/>
      <c r="BX56" s="172"/>
      <c r="BY56" s="184"/>
      <c r="BZ56" s="184"/>
      <c r="CA56" s="184"/>
      <c r="CB56" s="184"/>
      <c r="CC56" s="172"/>
      <c r="CD56" s="172"/>
      <c r="CE56" s="172"/>
      <c r="CF56" s="172"/>
      <c r="CG56" s="172"/>
      <c r="CH56" s="172"/>
      <c r="CI56" s="172"/>
      <c r="CJ56" s="172"/>
      <c r="CK56" s="184"/>
      <c r="CL56" s="184"/>
      <c r="CM56" s="184"/>
      <c r="CN56" s="184"/>
      <c r="CO56" s="184"/>
      <c r="CP56" s="184"/>
      <c r="CQ56" s="184"/>
      <c r="CR56" s="184"/>
      <c r="CS56" s="184"/>
      <c r="CT56" s="185"/>
      <c r="CU56" s="172"/>
      <c r="CV56" s="172"/>
      <c r="CW56" s="172"/>
      <c r="CX56" s="172"/>
      <c r="CY56" s="172"/>
      <c r="CZ56" s="172"/>
      <c r="DA56" s="169"/>
    </row>
    <row customHeight="1" ht="12.75">
      <c r="C57" s="165"/>
      <c r="D57" s="672"/>
      <c r="E57" s="673"/>
      <c r="L57" s="186"/>
      <c r="M57" s="187"/>
      <c r="N57" s="188"/>
      <c r="O57" s="189" t="s">
        <v>1353</v>
      </c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">
      <c r="D58" s="190"/>
      <c r="E58" s="542"/>
      <c r="L58" s="1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4"/>
      <c r="BQ58" s="194"/>
      <c r="BR58" s="194"/>
      <c r="BS58" s="194"/>
      <c r="BT58" s="172"/>
      <c r="BU58" s="172"/>
      <c r="BV58" s="172"/>
      <c r="BW58" s="172"/>
      <c r="BX58" s="172"/>
      <c r="BY58" s="194"/>
      <c r="BZ58" s="194"/>
      <c r="CA58" s="194"/>
      <c r="CB58" s="194"/>
      <c r="CC58" s="172"/>
      <c r="CD58" s="172"/>
      <c r="CE58" s="172"/>
      <c r="CF58" s="172"/>
      <c r="CG58" s="172"/>
      <c r="CH58" s="172"/>
      <c r="CI58" s="172"/>
      <c r="CJ58" s="172"/>
      <c r="CK58" s="193"/>
      <c r="CL58" s="193"/>
      <c r="CM58" s="193"/>
      <c r="CN58" s="193"/>
      <c r="CO58" s="193"/>
      <c r="CP58" s="193"/>
      <c r="CQ58" s="193"/>
      <c r="CR58" s="193"/>
      <c r="CS58" s="193"/>
      <c r="CT58" s="195"/>
      <c r="CU58" s="172"/>
      <c r="CV58" s="172"/>
      <c r="CW58" s="172"/>
      <c r="CX58" s="172"/>
      <c r="CY58" s="172"/>
      <c r="CZ58" s="172"/>
      <c r="DA58" s="169"/>
    </row>
    <row customHeight="1" ht="12">
      <c r="C59" s="165"/>
      <c r="D59" s="671" t="s">
        <v>183</v>
      </c>
      <c r="E59" s="605" t="s">
        <v>183</v>
      </c>
      <c r="L59" s="174"/>
      <c r="M59" s="175"/>
      <c r="N59" s="176">
        <v>7</v>
      </c>
      <c r="O59" s="706" t="s">
        <v>183</v>
      </c>
      <c r="P59" s="707"/>
      <c r="Q59" s="707"/>
      <c r="R59" s="707"/>
      <c r="S59" s="707"/>
      <c r="T59" s="707"/>
      <c r="U59" s="707"/>
      <c r="V59" s="707"/>
      <c r="W59" s="707"/>
      <c r="X59" s="707"/>
      <c r="Y59" s="707"/>
      <c r="Z59" s="707"/>
      <c r="AA59" s="707"/>
      <c r="AB59" s="707"/>
      <c r="AC59" s="707"/>
      <c r="AD59" s="707"/>
      <c r="AE59" s="707"/>
      <c r="AF59" s="707"/>
      <c r="AG59" s="707"/>
      <c r="AH59" s="707"/>
      <c r="AI59" s="707"/>
      <c r="AJ59" s="707"/>
      <c r="AK59" s="707"/>
      <c r="AL59" s="707"/>
      <c r="AM59" s="707"/>
      <c r="AN59" s="707"/>
      <c r="AO59" s="707"/>
      <c r="AP59" s="707"/>
      <c r="AQ59" s="707"/>
      <c r="AR59" s="707"/>
      <c r="AS59" s="707"/>
      <c r="AT59" s="707"/>
      <c r="AU59" s="707"/>
      <c r="AV59" s="707"/>
      <c r="AW59" s="707"/>
      <c r="AX59" s="707"/>
      <c r="AY59" s="707"/>
      <c r="AZ59" s="707"/>
      <c r="BA59" s="707"/>
      <c r="BB59" s="707"/>
      <c r="BC59" s="707"/>
      <c r="BD59" s="707"/>
      <c r="BE59" s="707"/>
      <c r="BF59" s="707"/>
      <c r="BG59" s="707"/>
      <c r="BH59" s="707"/>
      <c r="BI59" s="707"/>
      <c r="BJ59" s="707"/>
      <c r="BK59" s="707"/>
      <c r="BL59" s="707"/>
      <c r="BM59" s="707"/>
      <c r="BN59" s="707"/>
      <c r="BO59" s="707"/>
      <c r="BP59" s="707"/>
      <c r="BQ59" s="707"/>
      <c r="BR59" s="707"/>
      <c r="BS59" s="708"/>
      <c r="BT59" s="172"/>
      <c r="BU59" s="172"/>
      <c r="BV59" s="172"/>
      <c r="BW59" s="172"/>
      <c r="BX59" s="172"/>
      <c r="BY59" s="177"/>
      <c r="BZ59" s="177"/>
      <c r="CA59" s="177"/>
      <c r="CB59" s="177"/>
      <c r="CC59" s="172"/>
      <c r="CD59" s="172"/>
      <c r="CE59" s="172"/>
      <c r="CF59" s="172"/>
      <c r="CG59" s="172"/>
      <c r="CH59" s="172"/>
      <c r="CI59" s="172"/>
      <c r="CJ59" s="172"/>
      <c r="CK59" s="178"/>
      <c r="CL59" s="178"/>
      <c r="CM59" s="178"/>
      <c r="CN59" s="178"/>
      <c r="CO59" s="178"/>
      <c r="CP59" s="178"/>
      <c r="CQ59" s="178"/>
      <c r="CR59" s="178"/>
      <c r="CS59" s="178"/>
      <c r="CT59" s="179"/>
      <c r="CU59" s="172"/>
      <c r="CV59" s="172"/>
      <c r="CW59" s="172"/>
      <c r="CX59" s="172"/>
      <c r="CY59" s="172"/>
      <c r="CZ59" s="172"/>
      <c r="DA59" s="169"/>
    </row>
    <row customHeight="1" ht="12" hidden="1">
      <c r="C60" s="165"/>
      <c r="D60" s="672"/>
      <c r="E60" s="673"/>
      <c r="K60" s="180"/>
      <c r="L60" s="181"/>
      <c r="M60" s="182"/>
      <c r="N60" s="183" t="s">
        <v>1354</v>
      </c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72"/>
      <c r="BU60" s="172"/>
      <c r="BV60" s="172"/>
      <c r="BW60" s="172"/>
      <c r="BX60" s="172"/>
      <c r="BY60" s="184"/>
      <c r="BZ60" s="184"/>
      <c r="CA60" s="184"/>
      <c r="CB60" s="184"/>
      <c r="CC60" s="172"/>
      <c r="CD60" s="172"/>
      <c r="CE60" s="172"/>
      <c r="CF60" s="172"/>
      <c r="CG60" s="172"/>
      <c r="CH60" s="172"/>
      <c r="CI60" s="172"/>
      <c r="CJ60" s="172"/>
      <c r="CK60" s="184"/>
      <c r="CL60" s="184"/>
      <c r="CM60" s="184"/>
      <c r="CN60" s="184"/>
      <c r="CO60" s="184"/>
      <c r="CP60" s="184"/>
      <c r="CQ60" s="184"/>
      <c r="CR60" s="184"/>
      <c r="CS60" s="184"/>
      <c r="CT60" s="185"/>
      <c r="CU60" s="172"/>
      <c r="CV60" s="172"/>
      <c r="CW60" s="172"/>
      <c r="CX60" s="172"/>
      <c r="CY60" s="172"/>
      <c r="CZ60" s="172"/>
      <c r="DA60" s="169"/>
    </row>
    <row customHeight="1" ht="12">
      <c r="A61" s="326" t="s">
        <v>1355</v>
      </c>
      <c r="B61" s="993"/>
      <c r="C61" s="321"/>
      <c r="D61" s="719"/>
      <c r="E61" s="721"/>
      <c r="F61" s="993"/>
      <c r="G61" s="993"/>
      <c r="H61" s="993"/>
      <c r="I61" s="993"/>
      <c r="J61" s="993"/>
      <c r="K61" s="993"/>
      <c r="L61" s="449"/>
      <c r="M61" s="500" t="s">
        <v>1281</v>
      </c>
      <c r="N61" s="770" t="s">
        <v>1355</v>
      </c>
      <c r="O61" s="630" t="s">
        <v>1282</v>
      </c>
      <c r="P61" s="452"/>
      <c r="Q61" s="453" t="s">
        <v>1283</v>
      </c>
      <c r="R61" s="453" t="s">
        <v>1284</v>
      </c>
      <c r="S61" s="630" t="s">
        <v>1285</v>
      </c>
      <c r="T61" s="630"/>
      <c r="U61" s="630"/>
      <c r="V61" s="630"/>
      <c r="W61" s="630" t="s">
        <v>1356</v>
      </c>
      <c r="X61" s="452"/>
      <c r="Y61" s="450" t="s">
        <v>1357</v>
      </c>
      <c r="Z61" s="798"/>
      <c r="AA61" s="798"/>
      <c r="AB61" s="798"/>
      <c r="AC61" s="452"/>
      <c r="AD61" s="452"/>
      <c r="AE61" s="452"/>
      <c r="AF61" s="798"/>
      <c r="AG61" s="445" t="s">
        <v>1289</v>
      </c>
      <c r="AH61" s="798"/>
      <c r="AI61" s="630" t="s">
        <v>1282</v>
      </c>
      <c r="AJ61" s="452"/>
      <c r="AK61" s="453" t="s">
        <v>1283</v>
      </c>
      <c r="AL61" s="453" t="s">
        <v>1284</v>
      </c>
      <c r="AM61" s="630" t="s">
        <v>1290</v>
      </c>
      <c r="AN61" s="630"/>
      <c r="AO61" s="630"/>
      <c r="AP61" s="630"/>
      <c r="AQ61" s="630" t="s">
        <v>1356</v>
      </c>
      <c r="AR61" s="452"/>
      <c r="AS61" s="450" t="s">
        <v>1357</v>
      </c>
      <c r="AT61" s="798"/>
      <c r="AU61" s="798"/>
      <c r="AV61" s="798"/>
      <c r="AW61" s="452"/>
      <c r="AX61" s="452"/>
      <c r="AY61" s="452"/>
      <c r="AZ61" s="798"/>
      <c r="BA61" s="445" t="s">
        <v>1289</v>
      </c>
      <c r="BB61" s="798"/>
      <c r="BC61" s="329" t="s">
        <v>1333</v>
      </c>
      <c r="BD61" s="330" t="str">
        <f>BE61&amp;"::"&amp;N61</f>
        <v>ACTI::7.1</v>
      </c>
      <c r="BE61" s="799" t="s">
        <v>1293</v>
      </c>
      <c r="BF61" s="798"/>
      <c r="BG61" s="798"/>
      <c r="BH61" s="798"/>
      <c r="BI61" s="798"/>
      <c r="BJ61" s="798"/>
      <c r="BK61" s="798"/>
      <c r="BL61" s="798"/>
      <c r="BM61" s="798"/>
      <c r="BN61" s="426"/>
      <c r="BO61" s="426"/>
      <c r="BP61" s="446">
        <v>41638.67</v>
      </c>
      <c r="BQ61" s="446">
        <v>3627.99</v>
      </c>
      <c r="BR61" s="446">
        <v>42332.65</v>
      </c>
      <c r="BS61" s="446">
        <v>3688.46</v>
      </c>
      <c r="BT61" s="455">
        <v>41638.67</v>
      </c>
      <c r="BU61" s="455">
        <v>3627.99</v>
      </c>
      <c r="BV61" s="455">
        <v>42332.65</v>
      </c>
      <c r="BW61" s="455">
        <v>3688.46</v>
      </c>
      <c r="BX61" s="110"/>
      <c r="BY61" s="456" t="s">
        <v>1294</v>
      </c>
      <c r="BZ61" s="457"/>
      <c r="CA61" s="447">
        <v>1169.46</v>
      </c>
      <c r="CB61" s="448">
        <v>4968.1224068524</v>
      </c>
      <c r="CC61" s="604"/>
      <c r="CD61" s="110"/>
      <c r="CE61" s="333"/>
      <c r="CF61" s="110"/>
      <c r="CG61" s="333"/>
      <c r="CH61" s="110"/>
      <c r="CI61" s="110"/>
      <c r="CJ61" s="110"/>
      <c r="CK61" s="458" t="s">
        <v>1358</v>
      </c>
      <c r="CL61" s="459" t="s">
        <v>1335</v>
      </c>
      <c r="CM61" s="459" t="s">
        <v>1297</v>
      </c>
      <c r="CN61" s="460" t="s">
        <v>1359</v>
      </c>
      <c r="CO61" s="460" t="s">
        <v>1360</v>
      </c>
      <c r="CP61" s="458" t="s">
        <v>1361</v>
      </c>
      <c r="CQ61" s="459" t="s">
        <v>1335</v>
      </c>
      <c r="CR61" s="459" t="s">
        <v>1297</v>
      </c>
      <c r="CS61" s="460" t="s">
        <v>1362</v>
      </c>
      <c r="CT61" s="460" t="s">
        <v>1363</v>
      </c>
      <c r="CU61" s="92"/>
      <c r="CV61" s="92"/>
      <c r="CW61" s="92"/>
      <c r="CX61" s="92"/>
      <c r="CY61" s="92"/>
      <c r="CZ61" s="92"/>
      <c r="DA61" s="461"/>
    </row>
    <row customHeight="1" ht="12">
      <c r="A62" s="326" t="s">
        <v>1364</v>
      </c>
      <c r="B62" s="993"/>
      <c r="C62" s="321"/>
      <c r="D62" s="719"/>
      <c r="E62" s="721"/>
      <c r="F62" s="993"/>
      <c r="G62" s="993"/>
      <c r="H62" s="993"/>
      <c r="I62" s="993"/>
      <c r="J62" s="993"/>
      <c r="K62" s="993"/>
      <c r="L62" s="449"/>
      <c r="M62" s="500" t="s">
        <v>1281</v>
      </c>
      <c r="N62" s="770" t="s">
        <v>1364</v>
      </c>
      <c r="O62" s="630" t="s">
        <v>1282</v>
      </c>
      <c r="P62" s="452"/>
      <c r="Q62" s="453" t="s">
        <v>1283</v>
      </c>
      <c r="R62" s="453" t="s">
        <v>1284</v>
      </c>
      <c r="S62" s="630" t="s">
        <v>1285</v>
      </c>
      <c r="T62" s="630"/>
      <c r="U62" s="630"/>
      <c r="V62" s="630"/>
      <c r="W62" s="630" t="s">
        <v>1365</v>
      </c>
      <c r="X62" s="452"/>
      <c r="Y62" s="450" t="s">
        <v>1366</v>
      </c>
      <c r="Z62" s="798"/>
      <c r="AA62" s="798"/>
      <c r="AB62" s="798"/>
      <c r="AC62" s="452"/>
      <c r="AD62" s="452"/>
      <c r="AE62" s="452"/>
      <c r="AF62" s="798"/>
      <c r="AG62" s="445" t="s">
        <v>1289</v>
      </c>
      <c r="AH62" s="798"/>
      <c r="AI62" s="630" t="s">
        <v>1282</v>
      </c>
      <c r="AJ62" s="452"/>
      <c r="AK62" s="453" t="s">
        <v>1283</v>
      </c>
      <c r="AL62" s="453" t="s">
        <v>1284</v>
      </c>
      <c r="AM62" s="630" t="s">
        <v>1290</v>
      </c>
      <c r="AN62" s="630"/>
      <c r="AO62" s="630"/>
      <c r="AP62" s="630"/>
      <c r="AQ62" s="630" t="s">
        <v>1365</v>
      </c>
      <c r="AR62" s="452"/>
      <c r="AS62" s="450" t="s">
        <v>1366</v>
      </c>
      <c r="AT62" s="798"/>
      <c r="AU62" s="798"/>
      <c r="AV62" s="798"/>
      <c r="AW62" s="452"/>
      <c r="AX62" s="452"/>
      <c r="AY62" s="452"/>
      <c r="AZ62" s="798"/>
      <c r="BA62" s="445" t="s">
        <v>1289</v>
      </c>
      <c r="BB62" s="798"/>
      <c r="BC62" s="329" t="s">
        <v>1333</v>
      </c>
      <c r="BD62" s="330" t="str">
        <f>BE62&amp;"::"&amp;N62</f>
        <v>ACTI::7.2</v>
      </c>
      <c r="BE62" s="799" t="s">
        <v>1293</v>
      </c>
      <c r="BF62" s="798"/>
      <c r="BG62" s="798"/>
      <c r="BH62" s="798"/>
      <c r="BI62" s="798"/>
      <c r="BJ62" s="798"/>
      <c r="BK62" s="798"/>
      <c r="BL62" s="798"/>
      <c r="BM62" s="798"/>
      <c r="BN62" s="426"/>
      <c r="BO62" s="426"/>
      <c r="BP62" s="446">
        <v>30318.17</v>
      </c>
      <c r="BQ62" s="446">
        <v>2123.19</v>
      </c>
      <c r="BR62" s="446">
        <v>30823.47</v>
      </c>
      <c r="BS62" s="446">
        <v>2158.58</v>
      </c>
      <c r="BT62" s="455">
        <v>30318.17</v>
      </c>
      <c r="BU62" s="455">
        <v>2123.19</v>
      </c>
      <c r="BV62" s="455">
        <v>30823.47</v>
      </c>
      <c r="BW62" s="455">
        <v>2158.58</v>
      </c>
      <c r="BX62" s="110"/>
      <c r="BY62" s="456" t="s">
        <v>1294</v>
      </c>
      <c r="BZ62" s="457"/>
      <c r="CA62" s="447">
        <v>206.76</v>
      </c>
      <c r="CB62" s="448">
        <v>770.6626163934</v>
      </c>
      <c r="CC62" s="604"/>
      <c r="CD62" s="110"/>
      <c r="CE62" s="333"/>
      <c r="CF62" s="110"/>
      <c r="CG62" s="333"/>
      <c r="CH62" s="110"/>
      <c r="CI62" s="110"/>
      <c r="CJ62" s="110"/>
      <c r="CK62" s="458" t="s">
        <v>1358</v>
      </c>
      <c r="CL62" s="459" t="s">
        <v>1335</v>
      </c>
      <c r="CM62" s="459" t="s">
        <v>1297</v>
      </c>
      <c r="CN62" s="460" t="s">
        <v>1359</v>
      </c>
      <c r="CO62" s="460" t="s">
        <v>1360</v>
      </c>
      <c r="CP62" s="458" t="s">
        <v>1361</v>
      </c>
      <c r="CQ62" s="459" t="s">
        <v>1335</v>
      </c>
      <c r="CR62" s="459" t="s">
        <v>1297</v>
      </c>
      <c r="CS62" s="460" t="s">
        <v>1362</v>
      </c>
      <c r="CT62" s="460" t="s">
        <v>1363</v>
      </c>
      <c r="CU62" s="92"/>
      <c r="CV62" s="92"/>
      <c r="CW62" s="92"/>
      <c r="CX62" s="92"/>
      <c r="CY62" s="92"/>
      <c r="CZ62" s="92"/>
      <c r="DA62" s="461"/>
    </row>
    <row customHeight="1" ht="12">
      <c r="A63" s="326" t="s">
        <v>1367</v>
      </c>
      <c r="B63" s="993"/>
      <c r="C63" s="321"/>
      <c r="D63" s="719"/>
      <c r="E63" s="721"/>
      <c r="F63" s="993"/>
      <c r="G63" s="993"/>
      <c r="H63" s="993"/>
      <c r="I63" s="993"/>
      <c r="J63" s="993"/>
      <c r="K63" s="993"/>
      <c r="L63" s="449"/>
      <c r="M63" s="500" t="s">
        <v>1281</v>
      </c>
      <c r="N63" s="770" t="s">
        <v>1367</v>
      </c>
      <c r="O63" s="630" t="s">
        <v>1282</v>
      </c>
      <c r="P63" s="452"/>
      <c r="Q63" s="453" t="s">
        <v>1283</v>
      </c>
      <c r="R63" s="453" t="s">
        <v>1284</v>
      </c>
      <c r="S63" s="630" t="s">
        <v>1285</v>
      </c>
      <c r="T63" s="630"/>
      <c r="U63" s="630"/>
      <c r="V63" s="630"/>
      <c r="W63" s="630" t="s">
        <v>1368</v>
      </c>
      <c r="X63" s="452"/>
      <c r="Y63" s="450" t="s">
        <v>1369</v>
      </c>
      <c r="Z63" s="798"/>
      <c r="AA63" s="798"/>
      <c r="AB63" s="798"/>
      <c r="AC63" s="452"/>
      <c r="AD63" s="452"/>
      <c r="AE63" s="452"/>
      <c r="AF63" s="798"/>
      <c r="AG63" s="445" t="s">
        <v>1289</v>
      </c>
      <c r="AH63" s="798"/>
      <c r="AI63" s="630" t="s">
        <v>1282</v>
      </c>
      <c r="AJ63" s="452"/>
      <c r="AK63" s="453" t="s">
        <v>1283</v>
      </c>
      <c r="AL63" s="453" t="s">
        <v>1284</v>
      </c>
      <c r="AM63" s="630" t="s">
        <v>1290</v>
      </c>
      <c r="AN63" s="630"/>
      <c r="AO63" s="630"/>
      <c r="AP63" s="630"/>
      <c r="AQ63" s="630" t="s">
        <v>1368</v>
      </c>
      <c r="AR63" s="452"/>
      <c r="AS63" s="450" t="s">
        <v>1369</v>
      </c>
      <c r="AT63" s="798"/>
      <c r="AU63" s="798"/>
      <c r="AV63" s="798"/>
      <c r="AW63" s="452"/>
      <c r="AX63" s="452"/>
      <c r="AY63" s="452"/>
      <c r="AZ63" s="798"/>
      <c r="BA63" s="445" t="s">
        <v>1289</v>
      </c>
      <c r="BB63" s="798"/>
      <c r="BC63" s="329" t="s">
        <v>1333</v>
      </c>
      <c r="BD63" s="330" t="str">
        <f>BE63&amp;"::"&amp;N63</f>
        <v>ACTI::7.3</v>
      </c>
      <c r="BE63" s="799" t="s">
        <v>1293</v>
      </c>
      <c r="BF63" s="798"/>
      <c r="BG63" s="798"/>
      <c r="BH63" s="798"/>
      <c r="BI63" s="798"/>
      <c r="BJ63" s="798"/>
      <c r="BK63" s="798"/>
      <c r="BL63" s="798"/>
      <c r="BM63" s="798"/>
      <c r="BN63" s="426"/>
      <c r="BO63" s="426"/>
      <c r="BP63" s="446">
        <v>41.39</v>
      </c>
      <c r="BQ63" s="446">
        <v>5.45</v>
      </c>
      <c r="BR63" s="446">
        <v>42.08</v>
      </c>
      <c r="BS63" s="446">
        <v>5.54</v>
      </c>
      <c r="BT63" s="455">
        <v>41.39</v>
      </c>
      <c r="BU63" s="455">
        <v>5.45</v>
      </c>
      <c r="BV63" s="455">
        <v>42.08</v>
      </c>
      <c r="BW63" s="455">
        <v>5.54</v>
      </c>
      <c r="BX63" s="110"/>
      <c r="BY63" s="456" t="s">
        <v>1294</v>
      </c>
      <c r="BZ63" s="457"/>
      <c r="CA63" s="447">
        <v>41.09</v>
      </c>
      <c r="CB63" s="448">
        <v>133.7004590164</v>
      </c>
      <c r="CC63" s="604"/>
      <c r="CD63" s="110"/>
      <c r="CE63" s="333"/>
      <c r="CF63" s="110"/>
      <c r="CG63" s="333"/>
      <c r="CH63" s="110"/>
      <c r="CI63" s="110"/>
      <c r="CJ63" s="110"/>
      <c r="CK63" s="458" t="s">
        <v>1358</v>
      </c>
      <c r="CL63" s="459" t="s">
        <v>1335</v>
      </c>
      <c r="CM63" s="459" t="s">
        <v>1297</v>
      </c>
      <c r="CN63" s="460" t="s">
        <v>1359</v>
      </c>
      <c r="CO63" s="460" t="s">
        <v>1360</v>
      </c>
      <c r="CP63" s="458" t="s">
        <v>1361</v>
      </c>
      <c r="CQ63" s="459" t="s">
        <v>1335</v>
      </c>
      <c r="CR63" s="459" t="s">
        <v>1297</v>
      </c>
      <c r="CS63" s="460" t="s">
        <v>1362</v>
      </c>
      <c r="CT63" s="460" t="s">
        <v>1363</v>
      </c>
      <c r="CU63" s="92"/>
      <c r="CV63" s="92"/>
      <c r="CW63" s="92"/>
      <c r="CX63" s="92"/>
      <c r="CY63" s="92"/>
      <c r="CZ63" s="92"/>
      <c r="DA63" s="461"/>
    </row>
    <row customHeight="1" ht="12.75">
      <c r="C64" s="165"/>
      <c r="D64" s="704"/>
      <c r="E64" s="705"/>
      <c r="L64" s="186"/>
      <c r="M64" s="187"/>
      <c r="N64" s="188"/>
      <c r="O64" s="189" t="s">
        <v>1370</v>
      </c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72"/>
      <c r="BU64" s="172"/>
      <c r="BV64" s="172"/>
      <c r="BW64" s="172"/>
      <c r="BX64" s="172"/>
      <c r="BY64" s="184"/>
      <c r="BZ64" s="184"/>
      <c r="CA64" s="184"/>
      <c r="CB64" s="184"/>
      <c r="CC64" s="172"/>
      <c r="CD64" s="172"/>
      <c r="CE64" s="172"/>
      <c r="CF64" s="172"/>
      <c r="CG64" s="172"/>
      <c r="CH64" s="172"/>
      <c r="CI64" s="172"/>
      <c r="CJ64" s="172"/>
      <c r="CK64" s="184"/>
      <c r="CL64" s="184"/>
      <c r="CM64" s="184"/>
      <c r="CN64" s="184"/>
      <c r="CO64" s="184"/>
      <c r="CP64" s="184"/>
      <c r="CQ64" s="184"/>
      <c r="CR64" s="184"/>
      <c r="CS64" s="184"/>
      <c r="CT64" s="185"/>
      <c r="CU64" s="172"/>
      <c r="CV64" s="172"/>
      <c r="CW64" s="172"/>
      <c r="CX64" s="172"/>
      <c r="CY64" s="172"/>
      <c r="CZ64" s="172"/>
      <c r="DA64" s="169"/>
    </row>
    <row customHeight="1" ht="12">
      <c r="D65" s="190"/>
      <c r="E65" s="542"/>
      <c r="L65" s="192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4"/>
      <c r="BQ65" s="194"/>
      <c r="BR65" s="194"/>
      <c r="BS65" s="194"/>
      <c r="BT65" s="172"/>
      <c r="BU65" s="172"/>
      <c r="BV65" s="172"/>
      <c r="BW65" s="172"/>
      <c r="BX65" s="172"/>
      <c r="BY65" s="194"/>
      <c r="BZ65" s="194"/>
      <c r="CA65" s="194"/>
      <c r="CB65" s="194"/>
      <c r="CC65" s="172"/>
      <c r="CD65" s="172"/>
      <c r="CE65" s="172"/>
      <c r="CF65" s="172"/>
      <c r="CG65" s="172"/>
      <c r="CH65" s="172"/>
      <c r="CI65" s="172"/>
      <c r="CJ65" s="172"/>
      <c r="CK65" s="193"/>
      <c r="CL65" s="193"/>
      <c r="CM65" s="193"/>
      <c r="CN65" s="193"/>
      <c r="CO65" s="193"/>
      <c r="CP65" s="193"/>
      <c r="CQ65" s="193"/>
      <c r="CR65" s="193"/>
      <c r="CS65" s="193"/>
      <c r="CT65" s="195"/>
      <c r="CU65" s="172"/>
      <c r="CV65" s="172"/>
      <c r="CW65" s="172"/>
      <c r="CX65" s="172"/>
      <c r="CY65" s="172"/>
      <c r="CZ65" s="172"/>
      <c r="DA65" s="169"/>
    </row>
    <row customHeight="1" ht="12">
      <c r="C66" s="165"/>
      <c r="D66" s="671" t="s">
        <v>189</v>
      </c>
      <c r="E66" s="605" t="s">
        <v>189</v>
      </c>
      <c r="L66" s="174"/>
      <c r="M66" s="175"/>
      <c r="N66" s="176" t="s">
        <v>1156</v>
      </c>
      <c r="O66" s="709" t="s">
        <v>189</v>
      </c>
      <c r="P66" s="710"/>
      <c r="Q66" s="710"/>
      <c r="R66" s="710"/>
      <c r="S66" s="710"/>
      <c r="T66" s="710"/>
      <c r="U66" s="710"/>
      <c r="V66" s="710"/>
      <c r="W66" s="710"/>
      <c r="X66" s="710"/>
      <c r="Y66" s="710"/>
      <c r="Z66" s="710"/>
      <c r="AA66" s="710"/>
      <c r="AB66" s="710"/>
      <c r="AC66" s="710"/>
      <c r="AD66" s="710"/>
      <c r="AE66" s="710"/>
      <c r="AF66" s="710"/>
      <c r="AG66" s="710"/>
      <c r="AH66" s="710"/>
      <c r="AI66" s="710"/>
      <c r="AJ66" s="710"/>
      <c r="AK66" s="710"/>
      <c r="AL66" s="710"/>
      <c r="AM66" s="710"/>
      <c r="AN66" s="710"/>
      <c r="AO66" s="710"/>
      <c r="AP66" s="710"/>
      <c r="AQ66" s="710"/>
      <c r="AR66" s="710"/>
      <c r="AS66" s="710"/>
      <c r="AT66" s="710"/>
      <c r="AU66" s="710"/>
      <c r="AV66" s="710"/>
      <c r="AW66" s="710"/>
      <c r="AX66" s="710"/>
      <c r="AY66" s="710"/>
      <c r="AZ66" s="710"/>
      <c r="BA66" s="710"/>
      <c r="BB66" s="710"/>
      <c r="BC66" s="710"/>
      <c r="BD66" s="710"/>
      <c r="BE66" s="710"/>
      <c r="BF66" s="710"/>
      <c r="BG66" s="710"/>
      <c r="BH66" s="710"/>
      <c r="BI66" s="710"/>
      <c r="BJ66" s="710"/>
      <c r="BK66" s="710"/>
      <c r="BL66" s="710"/>
      <c r="BM66" s="710"/>
      <c r="BN66" s="710"/>
      <c r="BO66" s="710"/>
      <c r="BP66" s="710"/>
      <c r="BQ66" s="710"/>
      <c r="BR66" s="710"/>
      <c r="BS66" s="711"/>
      <c r="BT66" s="172"/>
      <c r="BU66" s="172"/>
      <c r="BV66" s="172"/>
      <c r="BW66" s="172"/>
      <c r="BX66" s="172"/>
      <c r="BY66" s="177"/>
      <c r="BZ66" s="177"/>
      <c r="CA66" s="177"/>
      <c r="CB66" s="177"/>
      <c r="CC66" s="172"/>
      <c r="CD66" s="172"/>
      <c r="CE66" s="172"/>
      <c r="CF66" s="172"/>
      <c r="CG66" s="172"/>
      <c r="CH66" s="172"/>
      <c r="CI66" s="172"/>
      <c r="CJ66" s="172"/>
      <c r="CK66" s="178"/>
      <c r="CL66" s="178"/>
      <c r="CM66" s="178"/>
      <c r="CN66" s="178"/>
      <c r="CO66" s="178"/>
      <c r="CP66" s="178"/>
      <c r="CQ66" s="178"/>
      <c r="CR66" s="178"/>
      <c r="CS66" s="178"/>
      <c r="CT66" s="179"/>
      <c r="CU66" s="172"/>
      <c r="CV66" s="172"/>
      <c r="CW66" s="172"/>
      <c r="CX66" s="172"/>
      <c r="CY66" s="172"/>
      <c r="CZ66" s="172"/>
      <c r="DA66" s="169"/>
    </row>
    <row customHeight="1" ht="10.5" hidden="1">
      <c r="C67" s="165"/>
      <c r="D67" s="672"/>
      <c r="E67" s="673"/>
      <c r="K67" s="180"/>
      <c r="L67" s="181"/>
      <c r="M67" s="182"/>
      <c r="N67" s="183" t="s">
        <v>1371</v>
      </c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72"/>
      <c r="BU67" s="172"/>
      <c r="BV67" s="172"/>
      <c r="BW67" s="172"/>
      <c r="BX67" s="172"/>
      <c r="BY67" s="184"/>
      <c r="BZ67" s="184"/>
      <c r="CA67" s="184"/>
      <c r="CB67" s="184"/>
      <c r="CC67" s="172"/>
      <c r="CD67" s="172"/>
      <c r="CE67" s="172"/>
      <c r="CF67" s="172"/>
      <c r="CG67" s="172"/>
      <c r="CH67" s="172"/>
      <c r="CI67" s="172"/>
      <c r="CJ67" s="172"/>
      <c r="CK67" s="184"/>
      <c r="CL67" s="184"/>
      <c r="CM67" s="184"/>
      <c r="CN67" s="184"/>
      <c r="CO67" s="184"/>
      <c r="CP67" s="184"/>
      <c r="CQ67" s="184"/>
      <c r="CR67" s="184"/>
      <c r="CS67" s="184"/>
      <c r="CT67" s="185"/>
      <c r="CU67" s="172"/>
      <c r="CV67" s="172"/>
      <c r="CW67" s="172"/>
      <c r="CX67" s="172"/>
      <c r="CY67" s="172"/>
      <c r="CZ67" s="172"/>
      <c r="DA67" s="169"/>
    </row>
    <row customHeight="1" ht="12">
      <c r="A68" s="326" t="s">
        <v>1372</v>
      </c>
      <c r="B68" s="993"/>
      <c r="C68" s="321"/>
      <c r="D68" s="719"/>
      <c r="E68" s="721"/>
      <c r="F68" s="993"/>
      <c r="G68" s="993"/>
      <c r="H68" s="993"/>
      <c r="I68" s="993"/>
      <c r="J68" s="993"/>
      <c r="K68" s="993"/>
      <c r="L68" s="449"/>
      <c r="M68" s="500" t="s">
        <v>1281</v>
      </c>
      <c r="N68" s="770" t="s">
        <v>1372</v>
      </c>
      <c r="O68" s="630" t="s">
        <v>1282</v>
      </c>
      <c r="P68" s="452"/>
      <c r="Q68" s="453" t="s">
        <v>1283</v>
      </c>
      <c r="R68" s="453" t="s">
        <v>1284</v>
      </c>
      <c r="S68" s="630" t="s">
        <v>34</v>
      </c>
      <c r="T68" s="630"/>
      <c r="U68" s="630" t="s">
        <v>1373</v>
      </c>
      <c r="V68" s="630" t="s">
        <v>1374</v>
      </c>
      <c r="W68" s="452"/>
      <c r="X68" s="452"/>
      <c r="Y68" s="450" t="s">
        <v>1366</v>
      </c>
      <c r="Z68" s="798"/>
      <c r="AA68" s="798"/>
      <c r="AB68" s="798"/>
      <c r="AC68" s="452"/>
      <c r="AD68" s="452"/>
      <c r="AE68" s="452"/>
      <c r="AF68" s="798"/>
      <c r="AG68" s="445" t="s">
        <v>1289</v>
      </c>
      <c r="AH68" s="798"/>
      <c r="AI68" s="630" t="s">
        <v>1282</v>
      </c>
      <c r="AJ68" s="452"/>
      <c r="AK68" s="453" t="s">
        <v>1283</v>
      </c>
      <c r="AL68" s="453" t="s">
        <v>1284</v>
      </c>
      <c r="AM68" s="630" t="s">
        <v>34</v>
      </c>
      <c r="AN68" s="630"/>
      <c r="AO68" s="630" t="s">
        <v>1373</v>
      </c>
      <c r="AP68" s="630" t="s">
        <v>1374</v>
      </c>
      <c r="AQ68" s="452"/>
      <c r="AR68" s="452"/>
      <c r="AS68" s="450" t="s">
        <v>1366</v>
      </c>
      <c r="AT68" s="798"/>
      <c r="AU68" s="798"/>
      <c r="AV68" s="798"/>
      <c r="AW68" s="452"/>
      <c r="AX68" s="452"/>
      <c r="AY68" s="452"/>
      <c r="AZ68" s="798"/>
      <c r="BA68" s="445" t="s">
        <v>1289</v>
      </c>
      <c r="BB68" s="798"/>
      <c r="BC68" s="329" t="s">
        <v>1292</v>
      </c>
      <c r="BD68" s="330" t="str">
        <f>BE68&amp;"::"&amp;N68</f>
        <v>ACTI::8.1</v>
      </c>
      <c r="BE68" s="799" t="s">
        <v>1293</v>
      </c>
      <c r="BF68" s="798"/>
      <c r="BG68" s="798"/>
      <c r="BH68" s="798"/>
      <c r="BI68" s="798"/>
      <c r="BJ68" s="798"/>
      <c r="BK68" s="798"/>
      <c r="BL68" s="798"/>
      <c r="BM68" s="798"/>
      <c r="BN68" s="426"/>
      <c r="BO68" s="426"/>
      <c r="BP68" s="446">
        <v>15441.36</v>
      </c>
      <c r="BQ68" s="446">
        <v>711.28</v>
      </c>
      <c r="BR68" s="446">
        <v>15698.72</v>
      </c>
      <c r="BS68" s="446">
        <v>723.13</v>
      </c>
      <c r="BT68" s="455">
        <v>15441.36</v>
      </c>
      <c r="BU68" s="455">
        <v>711.28</v>
      </c>
      <c r="BV68" s="455">
        <v>15698.72</v>
      </c>
      <c r="BW68" s="455">
        <v>723.13</v>
      </c>
      <c r="BX68" s="110"/>
      <c r="BY68" s="456" t="s">
        <v>1294</v>
      </c>
      <c r="BZ68" s="457"/>
      <c r="CA68" s="447">
        <f>(BR68-BS68)/1.22*'СРЕД 4'!CT93/1000</f>
        <v>412.933481781735</v>
      </c>
      <c r="CB68" s="448">
        <v>1680.2120982844</v>
      </c>
      <c r="CC68" s="604"/>
      <c r="CD68" s="110"/>
      <c r="CE68" s="333"/>
      <c r="CF68" s="110"/>
      <c r="CG68" s="333"/>
      <c r="CH68" s="110"/>
      <c r="CI68" s="110"/>
      <c r="CJ68" s="110"/>
      <c r="CK68" s="458" t="s">
        <v>1375</v>
      </c>
      <c r="CL68" s="459" t="s">
        <v>1376</v>
      </c>
      <c r="CM68" s="459" t="s">
        <v>1297</v>
      </c>
      <c r="CN68" s="460" t="s">
        <v>1377</v>
      </c>
      <c r="CO68" s="460" t="s">
        <v>1378</v>
      </c>
      <c r="CP68" s="458" t="s">
        <v>1379</v>
      </c>
      <c r="CQ68" s="459" t="s">
        <v>1376</v>
      </c>
      <c r="CR68" s="459" t="s">
        <v>1297</v>
      </c>
      <c r="CS68" s="460" t="s">
        <v>1380</v>
      </c>
      <c r="CT68" s="460" t="s">
        <v>1381</v>
      </c>
      <c r="CU68" s="92"/>
      <c r="CV68" s="92"/>
      <c r="CW68" s="92"/>
      <c r="CX68" s="92"/>
      <c r="CY68" s="92"/>
      <c r="CZ68" s="92"/>
      <c r="DA68" s="461"/>
    </row>
    <row customHeight="1" ht="12.75">
      <c r="C69" s="165"/>
      <c r="D69" s="704"/>
      <c r="E69" s="705"/>
      <c r="L69" s="186"/>
      <c r="M69" s="187"/>
      <c r="N69" s="188"/>
      <c r="O69" s="189" t="s">
        <v>1382</v>
      </c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72"/>
      <c r="BU69" s="172"/>
      <c r="BV69" s="172"/>
      <c r="BW69" s="172"/>
      <c r="BX69" s="172"/>
      <c r="BY69" s="184"/>
      <c r="BZ69" s="184"/>
      <c r="CA69" s="184"/>
      <c r="CB69" s="184"/>
      <c r="CC69" s="172"/>
      <c r="CD69" s="172"/>
      <c r="CE69" s="172"/>
      <c r="CF69" s="172"/>
      <c r="CG69" s="172"/>
      <c r="CH69" s="172"/>
      <c r="CI69" s="172"/>
      <c r="CJ69" s="172"/>
      <c r="CK69" s="184"/>
      <c r="CL69" s="184"/>
      <c r="CM69" s="184"/>
      <c r="CN69" s="184"/>
      <c r="CO69" s="184"/>
      <c r="CP69" s="184"/>
      <c r="CQ69" s="184"/>
      <c r="CR69" s="184"/>
      <c r="CS69" s="184"/>
      <c r="CT69" s="185"/>
      <c r="CU69" s="172"/>
      <c r="CV69" s="172"/>
      <c r="CW69" s="172"/>
      <c r="CX69" s="172"/>
      <c r="CY69" s="172"/>
      <c r="CZ69" s="172"/>
      <c r="DA69" s="169"/>
    </row>
    <row customHeight="1" ht="12">
      <c r="C70" s="161"/>
      <c r="L70" s="206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8"/>
      <c r="BQ70" s="208"/>
      <c r="BR70" s="208"/>
      <c r="BS70" s="208"/>
      <c r="BT70" s="209"/>
      <c r="BU70" s="209"/>
      <c r="BV70" s="209"/>
      <c r="BW70" s="209"/>
      <c r="BX70" s="209"/>
      <c r="BY70" s="207"/>
      <c r="BZ70" s="207"/>
      <c r="CA70" s="207"/>
      <c r="CB70" s="207"/>
      <c r="CC70" s="209"/>
      <c r="CD70" s="209"/>
      <c r="CE70" s="209"/>
      <c r="CF70" s="209"/>
      <c r="CG70" s="209"/>
      <c r="CH70" s="209"/>
      <c r="CI70" s="209"/>
      <c r="CJ70" s="209"/>
      <c r="CK70" s="207"/>
      <c r="CL70" s="207"/>
      <c r="CM70" s="207"/>
      <c r="CN70" s="207"/>
      <c r="CO70" s="207"/>
      <c r="CP70" s="207"/>
      <c r="CQ70" s="207"/>
      <c r="CR70" s="207"/>
      <c r="CS70" s="207"/>
      <c r="CT70" s="210"/>
      <c r="CU70" s="209"/>
      <c r="CV70" s="209"/>
      <c r="CW70" s="209"/>
      <c r="CX70" s="209"/>
      <c r="CY70" s="209"/>
      <c r="CZ70" s="209"/>
      <c r="DA70" s="211"/>
    </row>
    <row customHeight="1" ht="11.25">
      <c r="C71" s="13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N71" s="157"/>
      <c r="BO71" s="157"/>
      <c r="BP71" s="157"/>
      <c r="BQ71" s="157"/>
      <c r="BR71" s="546"/>
      <c r="BS71" s="546"/>
      <c r="BT71" s="546"/>
      <c r="BU71" s="546"/>
      <c r="BV71" s="546"/>
      <c r="BW71" s="546"/>
      <c r="BX71" s="546"/>
      <c r="BY71" s="546"/>
      <c r="BZ71" s="546"/>
      <c r="CA71" s="546"/>
      <c r="CB71" s="546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</row>
  </sheetData>
  <sheetProtection formatColumns="0" formatRows="0" sort="0" autoFilter="0" insertRows="0" deleteRows="0" deleteColumns="0"/>
  <mergeCells count="147">
    <mergeCell ref="D59:D64"/>
    <mergeCell ref="E59:E64"/>
    <mergeCell ref="O59:BS59"/>
    <mergeCell ref="D66:D69"/>
    <mergeCell ref="E66:E69"/>
    <mergeCell ref="O66:BS66"/>
    <mergeCell ref="D50:D57"/>
    <mergeCell ref="O50:BS50"/>
    <mergeCell ref="E52:E54"/>
    <mergeCell ref="O52:BS52"/>
    <mergeCell ref="E55:E57"/>
    <mergeCell ref="O55:BS55"/>
    <mergeCell ref="D35:D38"/>
    <mergeCell ref="E35:E38"/>
    <mergeCell ref="O35:BS35"/>
    <mergeCell ref="D40:D48"/>
    <mergeCell ref="O40:BS40"/>
    <mergeCell ref="E42:E45"/>
    <mergeCell ref="O42:BS42"/>
    <mergeCell ref="E46:E48"/>
    <mergeCell ref="O46:BS46"/>
    <mergeCell ref="D23:D33"/>
    <mergeCell ref="O23:BS23"/>
    <mergeCell ref="E25:E27"/>
    <mergeCell ref="O25:BS25"/>
    <mergeCell ref="E28:E30"/>
    <mergeCell ref="O28:BS28"/>
    <mergeCell ref="E31:E33"/>
    <mergeCell ref="O31:BS31"/>
    <mergeCell ref="CB8:CB10"/>
    <mergeCell ref="D14:D17"/>
    <mergeCell ref="E14:E17"/>
    <mergeCell ref="O14:BS14"/>
    <mergeCell ref="D19:D21"/>
    <mergeCell ref="E19:E21"/>
    <mergeCell ref="O19:BS19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dataValidations count="7">
    <dataValidation type="list" allowBlank="1" showInputMessage="1" showErrorMessage="1" promptTitle="Внимание" prompt="Пожалуйста, выберите значение из списка" sqref="BY1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37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44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8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B3E6862-24B8-5DA6-5718-354653817714}" mc:Ignorable="x14ac xr xr2 xr3">
  <sheetPr>
    <tabColor rgb="FF800000"/>
  </sheetPr>
  <dimension ref="A1:DB33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МО'!$E$25="","Не определено",'Список МО'!$E$25)</f>
        <v>"Заполярный район"</v>
      </c>
    </row>
    <row customHeight="1" ht="3">
      <c r="B3" s="805" t="str">
        <f>IF('Список МО'!$F$25="","Не определено",'Список МО'!$F$25)</f>
        <v>Коткинский сельсовет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МО'!$G$25="","Не определено",'Список МО'!$G$25)</f>
        <v>11811452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Коткинский сельсовет, ОКТМО: 11811452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24">
      <c r="A14" s="338" t="s">
        <v>1132</v>
      </c>
      <c r="B14" s="92"/>
      <c r="C14" s="503" t="s">
        <v>1281</v>
      </c>
      <c r="D14" s="92"/>
      <c r="E14" s="472" t="s">
        <v>164</v>
      </c>
      <c r="F14" s="338"/>
      <c r="G14" s="338"/>
      <c r="H14" s="338"/>
      <c r="I14" s="338"/>
      <c r="J14" s="338"/>
      <c r="K14" s="338"/>
      <c r="L14" s="421"/>
      <c r="M14" s="339" t="s">
        <v>1132</v>
      </c>
      <c r="N14" s="797" t="s">
        <v>1646</v>
      </c>
      <c r="O14" s="797" t="s">
        <v>1646</v>
      </c>
      <c r="P14" s="339"/>
      <c r="Q14" s="630" t="s">
        <v>1425</v>
      </c>
      <c r="R14" s="630" t="s">
        <v>1425</v>
      </c>
      <c r="S14" s="340"/>
      <c r="T14" s="390" t="s">
        <v>1075</v>
      </c>
      <c r="U14" s="390" t="s">
        <v>1052</v>
      </c>
      <c r="V14" s="341"/>
      <c r="W14" s="338"/>
      <c r="X14" s="338"/>
      <c r="Y14" s="338"/>
      <c r="Z14" s="338"/>
      <c r="AA14" s="340"/>
      <c r="AB14" s="644" t="s">
        <v>1426</v>
      </c>
      <c r="AC14" s="341"/>
      <c r="AD14" s="338"/>
      <c r="AE14" s="349" t="s">
        <v>1427</v>
      </c>
      <c r="AF14" s="349" t="s">
        <v>1427</v>
      </c>
      <c r="AG14" s="338"/>
      <c r="AH14" s="340"/>
      <c r="AI14" s="344">
        <v>10</v>
      </c>
      <c r="AJ14" s="344">
        <v>10</v>
      </c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5" t="s">
        <v>1333</v>
      </c>
      <c r="BD14" s="330" t="str">
        <f>BE14&amp;"::"&amp;M14</f>
        <v>ACTI::1</v>
      </c>
      <c r="BE14" s="346" t="s">
        <v>1293</v>
      </c>
      <c r="BF14" s="340"/>
      <c r="BG14" s="338"/>
      <c r="BH14" s="338"/>
      <c r="BI14" s="338"/>
      <c r="BJ14" s="777"/>
      <c r="BK14" s="777"/>
      <c r="BL14" s="350">
        <v>0.021</v>
      </c>
      <c r="BM14" s="350">
        <v>0.021</v>
      </c>
      <c r="BN14" s="777"/>
      <c r="BO14" s="777"/>
      <c r="BP14" s="777"/>
      <c r="BQ14" s="777"/>
      <c r="BR14" s="777"/>
      <c r="BS14" s="777"/>
      <c r="BT14" s="347">
        <v>0.021</v>
      </c>
      <c r="BU14" s="347">
        <v>0.021</v>
      </c>
      <c r="BV14" s="347">
        <v>0.021</v>
      </c>
      <c r="BW14" s="347">
        <v>0.021</v>
      </c>
      <c r="BX14" s="347">
        <v>0.021</v>
      </c>
      <c r="BY14" s="347">
        <v>0.021</v>
      </c>
      <c r="BZ14" s="347"/>
      <c r="CA14" s="347"/>
      <c r="CB14" s="347">
        <v>0.021</v>
      </c>
      <c r="CC14" s="347">
        <v>0.021</v>
      </c>
      <c r="CD14" s="347">
        <v>0.021</v>
      </c>
      <c r="CE14" s="347">
        <v>0.021</v>
      </c>
      <c r="CF14" s="777"/>
      <c r="CG14" s="777"/>
      <c r="CH14" s="777"/>
      <c r="CI14" s="777"/>
      <c r="CJ14" s="508"/>
      <c r="CK14" s="529" t="s">
        <v>1428</v>
      </c>
      <c r="CL14" s="529" t="s">
        <v>1428</v>
      </c>
      <c r="CM14" s="530" t="s">
        <v>1429</v>
      </c>
      <c r="CN14" s="458" t="s">
        <v>1429</v>
      </c>
      <c r="CO14" s="777"/>
      <c r="CP14" s="777"/>
      <c r="CQ14" s="777"/>
      <c r="CR14" s="777"/>
      <c r="CS14" s="777"/>
      <c r="CT14" s="777"/>
      <c r="CU14" s="777"/>
      <c r="CV14" s="777"/>
      <c r="CW14" s="777"/>
      <c r="CX14" s="777"/>
      <c r="CY14" s="777"/>
      <c r="CZ14" s="777"/>
      <c r="DA14" s="792"/>
    </row>
    <row customHeight="1" ht="24">
      <c r="A15" s="338" t="s">
        <v>1150</v>
      </c>
      <c r="B15" s="92"/>
      <c r="C15" s="503" t="s">
        <v>1281</v>
      </c>
      <c r="D15" s="92"/>
      <c r="E15" s="472" t="s">
        <v>164</v>
      </c>
      <c r="F15" s="338"/>
      <c r="G15" s="338"/>
      <c r="H15" s="338"/>
      <c r="I15" s="338"/>
      <c r="J15" s="338"/>
      <c r="K15" s="338"/>
      <c r="L15" s="421"/>
      <c r="M15" s="339" t="s">
        <v>1150</v>
      </c>
      <c r="N15" s="797" t="s">
        <v>1432</v>
      </c>
      <c r="O15" s="797" t="s">
        <v>1432</v>
      </c>
      <c r="P15" s="339"/>
      <c r="Q15" s="630" t="s">
        <v>1425</v>
      </c>
      <c r="R15" s="630" t="s">
        <v>1425</v>
      </c>
      <c r="S15" s="340"/>
      <c r="T15" s="390" t="s">
        <v>1643</v>
      </c>
      <c r="U15" s="390" t="s">
        <v>1052</v>
      </c>
      <c r="V15" s="341"/>
      <c r="W15" s="338"/>
      <c r="X15" s="338"/>
      <c r="Y15" s="338"/>
      <c r="Z15" s="338"/>
      <c r="AA15" s="340"/>
      <c r="AB15" s="644" t="s">
        <v>1426</v>
      </c>
      <c r="AC15" s="341"/>
      <c r="AD15" s="338"/>
      <c r="AE15" s="349" t="s">
        <v>1427</v>
      </c>
      <c r="AF15" s="349" t="s">
        <v>1427</v>
      </c>
      <c r="AG15" s="338"/>
      <c r="AH15" s="340"/>
      <c r="AI15" s="344">
        <v>10</v>
      </c>
      <c r="AJ15" s="344">
        <v>10</v>
      </c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5" t="s">
        <v>1333</v>
      </c>
      <c r="BD15" s="330" t="str">
        <f>BE15&amp;"::"&amp;M15</f>
        <v>ACTI::2</v>
      </c>
      <c r="BE15" s="346" t="s">
        <v>1293</v>
      </c>
      <c r="BF15" s="340"/>
      <c r="BG15" s="338"/>
      <c r="BH15" s="338"/>
      <c r="BI15" s="338"/>
      <c r="BJ15" s="777"/>
      <c r="BK15" s="777"/>
      <c r="BL15" s="350">
        <v>0.046</v>
      </c>
      <c r="BM15" s="350">
        <v>0.046</v>
      </c>
      <c r="BN15" s="777"/>
      <c r="BO15" s="777"/>
      <c r="BP15" s="777"/>
      <c r="BQ15" s="777"/>
      <c r="BR15" s="777"/>
      <c r="BS15" s="777"/>
      <c r="BT15" s="347">
        <v>0.046</v>
      </c>
      <c r="BU15" s="347">
        <v>0.046</v>
      </c>
      <c r="BV15" s="347">
        <v>0.046</v>
      </c>
      <c r="BW15" s="347">
        <v>0.046</v>
      </c>
      <c r="BX15" s="347">
        <v>0.046</v>
      </c>
      <c r="BY15" s="347">
        <v>0.046</v>
      </c>
      <c r="BZ15" s="347"/>
      <c r="CA15" s="347"/>
      <c r="CB15" s="347">
        <v>0.046</v>
      </c>
      <c r="CC15" s="347">
        <v>0.046</v>
      </c>
      <c r="CD15" s="347">
        <v>0.046</v>
      </c>
      <c r="CE15" s="347">
        <v>0.046</v>
      </c>
      <c r="CF15" s="777"/>
      <c r="CG15" s="777"/>
      <c r="CH15" s="777"/>
      <c r="CI15" s="777"/>
      <c r="CJ15" s="508"/>
      <c r="CK15" s="529" t="s">
        <v>1428</v>
      </c>
      <c r="CL15" s="529" t="s">
        <v>1428</v>
      </c>
      <c r="CM15" s="530" t="s">
        <v>1429</v>
      </c>
      <c r="CN15" s="458" t="s">
        <v>1429</v>
      </c>
      <c r="CO15" s="777"/>
      <c r="CP15" s="777"/>
      <c r="CQ15" s="777"/>
      <c r="CR15" s="777"/>
      <c r="CS15" s="777"/>
      <c r="CT15" s="777"/>
      <c r="CU15" s="777"/>
      <c r="CV15" s="777"/>
      <c r="CW15" s="777"/>
      <c r="CX15" s="777"/>
      <c r="CY15" s="777"/>
      <c r="CZ15" s="777"/>
      <c r="DA15" s="792"/>
    </row>
    <row customHeight="1" ht="24">
      <c r="A16" s="338" t="s">
        <v>1151</v>
      </c>
      <c r="B16" s="92"/>
      <c r="C16" s="503" t="s">
        <v>1281</v>
      </c>
      <c r="D16" s="92"/>
      <c r="E16" s="472" t="s">
        <v>164</v>
      </c>
      <c r="F16" s="338"/>
      <c r="G16" s="338"/>
      <c r="H16" s="338"/>
      <c r="I16" s="338"/>
      <c r="J16" s="338"/>
      <c r="K16" s="338"/>
      <c r="L16" s="421"/>
      <c r="M16" s="339" t="s">
        <v>1151</v>
      </c>
      <c r="N16" s="797" t="s">
        <v>1431</v>
      </c>
      <c r="O16" s="797" t="s">
        <v>1431</v>
      </c>
      <c r="P16" s="339"/>
      <c r="Q16" s="630" t="s">
        <v>1430</v>
      </c>
      <c r="R16" s="630" t="s">
        <v>1430</v>
      </c>
      <c r="S16" s="340"/>
      <c r="T16" s="390" t="s">
        <v>1075</v>
      </c>
      <c r="U16" s="390" t="s">
        <v>1052</v>
      </c>
      <c r="V16" s="341"/>
      <c r="W16" s="338"/>
      <c r="X16" s="338"/>
      <c r="Y16" s="338"/>
      <c r="Z16" s="338"/>
      <c r="AA16" s="340"/>
      <c r="AB16" s="644" t="s">
        <v>1426</v>
      </c>
      <c r="AC16" s="341"/>
      <c r="AD16" s="338"/>
      <c r="AE16" s="349" t="s">
        <v>1427</v>
      </c>
      <c r="AF16" s="349" t="s">
        <v>1427</v>
      </c>
      <c r="AG16" s="338"/>
      <c r="AH16" s="340"/>
      <c r="AI16" s="344">
        <v>10</v>
      </c>
      <c r="AJ16" s="344">
        <v>10</v>
      </c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45" t="s">
        <v>1333</v>
      </c>
      <c r="BD16" s="330" t="str">
        <f>BE16&amp;"::"&amp;M16</f>
        <v>ACTI::3</v>
      </c>
      <c r="BE16" s="346" t="s">
        <v>1293</v>
      </c>
      <c r="BF16" s="340"/>
      <c r="BG16" s="338"/>
      <c r="BH16" s="338"/>
      <c r="BI16" s="338"/>
      <c r="BJ16" s="777"/>
      <c r="BK16" s="777"/>
      <c r="BL16" s="350"/>
      <c r="BM16" s="350"/>
      <c r="BN16" s="777"/>
      <c r="BO16" s="777"/>
      <c r="BP16" s="777"/>
      <c r="BQ16" s="777"/>
      <c r="BR16" s="777"/>
      <c r="BS16" s="77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777"/>
      <c r="CG16" s="777"/>
      <c r="CH16" s="777"/>
      <c r="CI16" s="777"/>
      <c r="CJ16" s="508"/>
      <c r="CK16" s="529"/>
      <c r="CL16" s="529"/>
      <c r="CM16" s="530"/>
      <c r="CN16" s="458"/>
      <c r="CO16" s="777"/>
      <c r="CP16" s="777"/>
      <c r="CQ16" s="777"/>
      <c r="CR16" s="777"/>
      <c r="CS16" s="777"/>
      <c r="CT16" s="777"/>
      <c r="CU16" s="777"/>
      <c r="CV16" s="777"/>
      <c r="CW16" s="777"/>
      <c r="CX16" s="777"/>
      <c r="CY16" s="777"/>
      <c r="CZ16" s="777"/>
      <c r="DA16" s="792"/>
    </row>
    <row customHeight="1" ht="24">
      <c r="A17" s="338" t="s">
        <v>1152</v>
      </c>
      <c r="B17" s="92"/>
      <c r="C17" s="503" t="s">
        <v>1281</v>
      </c>
      <c r="D17" s="92"/>
      <c r="E17" s="472" t="s">
        <v>164</v>
      </c>
      <c r="F17" s="338"/>
      <c r="G17" s="338"/>
      <c r="H17" s="338"/>
      <c r="I17" s="338"/>
      <c r="J17" s="338"/>
      <c r="K17" s="338"/>
      <c r="L17" s="421"/>
      <c r="M17" s="339" t="s">
        <v>1152</v>
      </c>
      <c r="N17" s="797" t="s">
        <v>1424</v>
      </c>
      <c r="O17" s="797" t="s">
        <v>1424</v>
      </c>
      <c r="P17" s="339"/>
      <c r="Q17" s="630" t="s">
        <v>1425</v>
      </c>
      <c r="R17" s="630" t="s">
        <v>1425</v>
      </c>
      <c r="S17" s="340"/>
      <c r="T17" s="390" t="s">
        <v>1075</v>
      </c>
      <c r="U17" s="390" t="s">
        <v>1052</v>
      </c>
      <c r="V17" s="341"/>
      <c r="W17" s="338"/>
      <c r="X17" s="338"/>
      <c r="Y17" s="338"/>
      <c r="Z17" s="338"/>
      <c r="AA17" s="340"/>
      <c r="AB17" s="644" t="s">
        <v>1426</v>
      </c>
      <c r="AC17" s="341"/>
      <c r="AD17" s="338"/>
      <c r="AE17" s="349" t="s">
        <v>1427</v>
      </c>
      <c r="AF17" s="349" t="s">
        <v>1427</v>
      </c>
      <c r="AG17" s="338"/>
      <c r="AH17" s="340"/>
      <c r="AI17" s="344">
        <v>10</v>
      </c>
      <c r="AJ17" s="344">
        <v>10</v>
      </c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45" t="s">
        <v>1333</v>
      </c>
      <c r="BD17" s="330" t="str">
        <f>BE17&amp;"::"&amp;M17</f>
        <v>ACTI::4</v>
      </c>
      <c r="BE17" s="346" t="s">
        <v>1293</v>
      </c>
      <c r="BF17" s="340"/>
      <c r="BG17" s="338"/>
      <c r="BH17" s="338"/>
      <c r="BI17" s="338"/>
      <c r="BJ17" s="777"/>
      <c r="BK17" s="777"/>
      <c r="BL17" s="350">
        <v>0.049</v>
      </c>
      <c r="BM17" s="350">
        <v>0.049</v>
      </c>
      <c r="BN17" s="777"/>
      <c r="BO17" s="777"/>
      <c r="BP17" s="777"/>
      <c r="BQ17" s="777"/>
      <c r="BR17" s="777"/>
      <c r="BS17" s="777"/>
      <c r="BT17" s="347">
        <v>0.049</v>
      </c>
      <c r="BU17" s="347">
        <v>0.049</v>
      </c>
      <c r="BV17" s="347">
        <v>0.049</v>
      </c>
      <c r="BW17" s="347">
        <v>0.049</v>
      </c>
      <c r="BX17" s="347">
        <v>0.049</v>
      </c>
      <c r="BY17" s="347">
        <v>0.049</v>
      </c>
      <c r="BZ17" s="347"/>
      <c r="CA17" s="347"/>
      <c r="CB17" s="347">
        <v>0.049</v>
      </c>
      <c r="CC17" s="347">
        <v>0.049</v>
      </c>
      <c r="CD17" s="347">
        <v>0.049</v>
      </c>
      <c r="CE17" s="347">
        <v>0.049</v>
      </c>
      <c r="CF17" s="777"/>
      <c r="CG17" s="777"/>
      <c r="CH17" s="777"/>
      <c r="CI17" s="777"/>
      <c r="CJ17" s="508"/>
      <c r="CK17" s="529" t="s">
        <v>1428</v>
      </c>
      <c r="CL17" s="529" t="s">
        <v>1428</v>
      </c>
      <c r="CM17" s="530" t="s">
        <v>1429</v>
      </c>
      <c r="CN17" s="458" t="s">
        <v>1429</v>
      </c>
      <c r="CO17" s="777"/>
      <c r="CP17" s="777"/>
      <c r="CQ17" s="777"/>
      <c r="CR17" s="777"/>
      <c r="CS17" s="777"/>
      <c r="CT17" s="777"/>
      <c r="CU17" s="777"/>
      <c r="CV17" s="777"/>
      <c r="CW17" s="777"/>
      <c r="CX17" s="777"/>
      <c r="CY17" s="777"/>
      <c r="CZ17" s="777"/>
      <c r="DA17" s="792"/>
    </row>
    <row customHeight="1" ht="24">
      <c r="A18" s="338" t="s">
        <v>1153</v>
      </c>
      <c r="B18" s="92"/>
      <c r="C18" s="503" t="s">
        <v>1281</v>
      </c>
      <c r="D18" s="92"/>
      <c r="E18" s="468" t="s">
        <v>126</v>
      </c>
      <c r="F18" s="338"/>
      <c r="G18" s="338"/>
      <c r="H18" s="338"/>
      <c r="I18" s="338"/>
      <c r="J18" s="338"/>
      <c r="K18" s="338"/>
      <c r="L18" s="421"/>
      <c r="M18" s="339" t="s">
        <v>1153</v>
      </c>
      <c r="N18" s="797" t="s">
        <v>1647</v>
      </c>
      <c r="O18" s="797" t="s">
        <v>1647</v>
      </c>
      <c r="P18" s="339"/>
      <c r="Q18" s="630" t="s">
        <v>1430</v>
      </c>
      <c r="R18" s="630" t="s">
        <v>1430</v>
      </c>
      <c r="S18" s="340"/>
      <c r="T18" s="390" t="s">
        <v>1643</v>
      </c>
      <c r="U18" s="390" t="s">
        <v>1052</v>
      </c>
      <c r="V18" s="341"/>
      <c r="W18" s="338"/>
      <c r="X18" s="338"/>
      <c r="Y18" s="338"/>
      <c r="Z18" s="338"/>
      <c r="AA18" s="340"/>
      <c r="AB18" s="614" t="s">
        <v>1434</v>
      </c>
      <c r="AC18" s="341"/>
      <c r="AD18" s="338"/>
      <c r="AE18" s="343"/>
      <c r="AF18" s="343"/>
      <c r="AG18" s="338"/>
      <c r="AH18" s="340"/>
      <c r="AI18" s="344">
        <v>12</v>
      </c>
      <c r="AJ18" s="344">
        <v>12</v>
      </c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45" t="s">
        <v>1333</v>
      </c>
      <c r="BD18" s="330" t="str">
        <f>BE18&amp;"::"&amp;M18</f>
        <v>ACTI::5</v>
      </c>
      <c r="BE18" s="346" t="s">
        <v>1293</v>
      </c>
      <c r="BF18" s="340"/>
      <c r="BG18" s="338"/>
      <c r="BH18" s="338"/>
      <c r="BI18" s="338"/>
      <c r="BJ18" s="777"/>
      <c r="BK18" s="777"/>
      <c r="BL18" s="144"/>
      <c r="BM18" s="144"/>
      <c r="BN18" s="777"/>
      <c r="BO18" s="777"/>
      <c r="BP18" s="777"/>
      <c r="BQ18" s="777"/>
      <c r="BR18" s="777"/>
      <c r="BS18" s="77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777"/>
      <c r="CG18" s="777"/>
      <c r="CH18" s="777"/>
      <c r="CI18" s="777"/>
      <c r="CJ18" s="508"/>
      <c r="CK18" s="529"/>
      <c r="CL18" s="529"/>
      <c r="CM18" s="530"/>
      <c r="CN18" s="458"/>
      <c r="CO18" s="777"/>
      <c r="CP18" s="777"/>
      <c r="CQ18" s="777"/>
      <c r="CR18" s="777"/>
      <c r="CS18" s="777"/>
      <c r="CT18" s="777"/>
      <c r="CU18" s="777"/>
      <c r="CV18" s="777"/>
      <c r="CW18" s="777"/>
      <c r="CX18" s="777"/>
      <c r="CY18" s="777"/>
      <c r="CZ18" s="777"/>
      <c r="DA18" s="792"/>
    </row>
    <row customHeight="1" ht="24">
      <c r="A19" s="338" t="s">
        <v>1154</v>
      </c>
      <c r="B19" s="92"/>
      <c r="C19" s="503" t="s">
        <v>1281</v>
      </c>
      <c r="D19" s="92"/>
      <c r="E19" s="468" t="s">
        <v>126</v>
      </c>
      <c r="F19" s="338"/>
      <c r="G19" s="338"/>
      <c r="H19" s="338"/>
      <c r="I19" s="338"/>
      <c r="J19" s="338"/>
      <c r="K19" s="338"/>
      <c r="L19" s="421"/>
      <c r="M19" s="339" t="s">
        <v>1154</v>
      </c>
      <c r="N19" s="797" t="s">
        <v>1647</v>
      </c>
      <c r="O19" s="797" t="s">
        <v>1647</v>
      </c>
      <c r="P19" s="339"/>
      <c r="Q19" s="630" t="s">
        <v>1430</v>
      </c>
      <c r="R19" s="630" t="s">
        <v>1430</v>
      </c>
      <c r="S19" s="340"/>
      <c r="T19" s="390" t="s">
        <v>1075</v>
      </c>
      <c r="U19" s="390" t="s">
        <v>1052</v>
      </c>
      <c r="V19" s="341"/>
      <c r="W19" s="338"/>
      <c r="X19" s="338"/>
      <c r="Y19" s="338"/>
      <c r="Z19" s="338"/>
      <c r="AA19" s="340"/>
      <c r="AB19" s="614" t="s">
        <v>1434</v>
      </c>
      <c r="AC19" s="341"/>
      <c r="AD19" s="338"/>
      <c r="AE19" s="343" t="s">
        <v>1435</v>
      </c>
      <c r="AF19" s="343" t="s">
        <v>1435</v>
      </c>
      <c r="AG19" s="338"/>
      <c r="AH19" s="340"/>
      <c r="AI19" s="344">
        <v>12</v>
      </c>
      <c r="AJ19" s="344">
        <v>12</v>
      </c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  <c r="AU19" s="340"/>
      <c r="AV19" s="340"/>
      <c r="AW19" s="340"/>
      <c r="AX19" s="340"/>
      <c r="AY19" s="340"/>
      <c r="AZ19" s="340"/>
      <c r="BA19" s="340"/>
      <c r="BB19" s="340"/>
      <c r="BC19" s="345" t="s">
        <v>1333</v>
      </c>
      <c r="BD19" s="330" t="str">
        <f>BE19&amp;"::"&amp;M19</f>
        <v>ACTI::6</v>
      </c>
      <c r="BE19" s="346" t="s">
        <v>1293</v>
      </c>
      <c r="BF19" s="340"/>
      <c r="BG19" s="338"/>
      <c r="BH19" s="338"/>
      <c r="BI19" s="338"/>
      <c r="BJ19" s="777"/>
      <c r="BK19" s="777"/>
      <c r="BL19" s="144">
        <v>2.46</v>
      </c>
      <c r="BM19" s="144">
        <v>2.46</v>
      </c>
      <c r="BN19" s="777"/>
      <c r="BO19" s="777"/>
      <c r="BP19" s="777"/>
      <c r="BQ19" s="777"/>
      <c r="BR19" s="777"/>
      <c r="BS19" s="77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777"/>
      <c r="CG19" s="777"/>
      <c r="CH19" s="777"/>
      <c r="CI19" s="777"/>
      <c r="CJ19" s="508"/>
      <c r="CK19" s="529" t="s">
        <v>1428</v>
      </c>
      <c r="CL19" s="529" t="s">
        <v>1428</v>
      </c>
      <c r="CM19" s="530" t="s">
        <v>1429</v>
      </c>
      <c r="CN19" s="458" t="s">
        <v>1429</v>
      </c>
      <c r="CO19" s="777"/>
      <c r="CP19" s="777"/>
      <c r="CQ19" s="777"/>
      <c r="CR19" s="777"/>
      <c r="CS19" s="777"/>
      <c r="CT19" s="777"/>
      <c r="CU19" s="777"/>
      <c r="CV19" s="777"/>
      <c r="CW19" s="777"/>
      <c r="CX19" s="777"/>
      <c r="CY19" s="777"/>
      <c r="CZ19" s="777"/>
      <c r="DA19" s="792"/>
    </row>
    <row customHeight="1" ht="24">
      <c r="A20" s="338" t="s">
        <v>1155</v>
      </c>
      <c r="B20" s="92"/>
      <c r="C20" s="503" t="s">
        <v>1281</v>
      </c>
      <c r="D20" s="92"/>
      <c r="E20" s="473" t="s">
        <v>1328</v>
      </c>
      <c r="F20" s="338"/>
      <c r="G20" s="338"/>
      <c r="H20" s="338"/>
      <c r="I20" s="338"/>
      <c r="J20" s="338"/>
      <c r="K20" s="338"/>
      <c r="L20" s="421"/>
      <c r="M20" s="339" t="s">
        <v>1155</v>
      </c>
      <c r="N20" s="797" t="s">
        <v>1648</v>
      </c>
      <c r="O20" s="797" t="s">
        <v>1648</v>
      </c>
      <c r="P20" s="339"/>
      <c r="Q20" s="630" t="s">
        <v>1430</v>
      </c>
      <c r="R20" s="630" t="s">
        <v>1430</v>
      </c>
      <c r="S20" s="340"/>
      <c r="T20" s="390" t="s">
        <v>1643</v>
      </c>
      <c r="U20" s="390" t="s">
        <v>1052</v>
      </c>
      <c r="V20" s="341"/>
      <c r="W20" s="338"/>
      <c r="X20" s="338"/>
      <c r="Y20" s="338"/>
      <c r="Z20" s="338"/>
      <c r="AA20" s="340"/>
      <c r="AB20" s="614" t="s">
        <v>1436</v>
      </c>
      <c r="AC20" s="341"/>
      <c r="AD20" s="338"/>
      <c r="AE20" s="343" t="s">
        <v>1435</v>
      </c>
      <c r="AF20" s="343" t="s">
        <v>1435</v>
      </c>
      <c r="AG20" s="338"/>
      <c r="AH20" s="340"/>
      <c r="AI20" s="344">
        <v>12</v>
      </c>
      <c r="AJ20" s="344">
        <v>12</v>
      </c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5" t="s">
        <v>1333</v>
      </c>
      <c r="BD20" s="330" t="str">
        <f>BE20&amp;"::"&amp;M20</f>
        <v>ACTI::7</v>
      </c>
      <c r="BE20" s="346" t="s">
        <v>1293</v>
      </c>
      <c r="BF20" s="340"/>
      <c r="BG20" s="338"/>
      <c r="BH20" s="338"/>
      <c r="BI20" s="338"/>
      <c r="BJ20" s="777"/>
      <c r="BK20" s="777"/>
      <c r="BL20" s="144"/>
      <c r="BM20" s="144"/>
      <c r="BN20" s="777"/>
      <c r="BO20" s="777"/>
      <c r="BP20" s="777"/>
      <c r="BQ20" s="777"/>
      <c r="BR20" s="777"/>
      <c r="BS20" s="77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777"/>
      <c r="CG20" s="777"/>
      <c r="CH20" s="777"/>
      <c r="CI20" s="777"/>
      <c r="CJ20" s="508"/>
      <c r="CK20" s="529"/>
      <c r="CL20" s="529"/>
      <c r="CM20" s="530"/>
      <c r="CN20" s="458"/>
      <c r="CO20" s="777"/>
      <c r="CP20" s="777"/>
      <c r="CQ20" s="777"/>
      <c r="CR20" s="777"/>
      <c r="CS20" s="777"/>
      <c r="CT20" s="777"/>
      <c r="CU20" s="777"/>
      <c r="CV20" s="777"/>
      <c r="CW20" s="777"/>
      <c r="CX20" s="777"/>
      <c r="CY20" s="777"/>
      <c r="CZ20" s="777"/>
      <c r="DA20" s="792"/>
    </row>
    <row customHeight="1" ht="24">
      <c r="A21" s="338" t="s">
        <v>1156</v>
      </c>
      <c r="B21" s="92"/>
      <c r="C21" s="503" t="s">
        <v>1281</v>
      </c>
      <c r="D21" s="92"/>
      <c r="E21" s="473" t="s">
        <v>1328</v>
      </c>
      <c r="F21" s="338"/>
      <c r="G21" s="338"/>
      <c r="H21" s="338"/>
      <c r="I21" s="338"/>
      <c r="J21" s="338"/>
      <c r="K21" s="338"/>
      <c r="L21" s="421"/>
      <c r="M21" s="339" t="s">
        <v>1156</v>
      </c>
      <c r="N21" s="797" t="s">
        <v>1328</v>
      </c>
      <c r="O21" s="797" t="s">
        <v>1328</v>
      </c>
      <c r="P21" s="339"/>
      <c r="Q21" s="630" t="s">
        <v>1430</v>
      </c>
      <c r="R21" s="630" t="s">
        <v>1430</v>
      </c>
      <c r="S21" s="340"/>
      <c r="T21" s="390" t="s">
        <v>1075</v>
      </c>
      <c r="U21" s="390" t="s">
        <v>1052</v>
      </c>
      <c r="V21" s="341"/>
      <c r="W21" s="338"/>
      <c r="X21" s="338"/>
      <c r="Y21" s="338"/>
      <c r="Z21" s="338"/>
      <c r="AA21" s="340"/>
      <c r="AB21" s="614" t="s">
        <v>1436</v>
      </c>
      <c r="AC21" s="341"/>
      <c r="AD21" s="338"/>
      <c r="AE21" s="343" t="s">
        <v>1435</v>
      </c>
      <c r="AF21" s="343" t="s">
        <v>1435</v>
      </c>
      <c r="AG21" s="338"/>
      <c r="AH21" s="340"/>
      <c r="AI21" s="344">
        <v>12</v>
      </c>
      <c r="AJ21" s="344">
        <v>12</v>
      </c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0"/>
      <c r="AW21" s="340"/>
      <c r="AX21" s="340"/>
      <c r="AY21" s="340"/>
      <c r="AZ21" s="340"/>
      <c r="BA21" s="340"/>
      <c r="BB21" s="340"/>
      <c r="BC21" s="345" t="s">
        <v>1333</v>
      </c>
      <c r="BD21" s="330" t="str">
        <f>BE21&amp;"::"&amp;M21</f>
        <v>ACTI::8</v>
      </c>
      <c r="BE21" s="346" t="s">
        <v>1293</v>
      </c>
      <c r="BF21" s="340"/>
      <c r="BG21" s="338"/>
      <c r="BH21" s="338"/>
      <c r="BI21" s="338"/>
      <c r="BJ21" s="777"/>
      <c r="BK21" s="777"/>
      <c r="BL21" s="144"/>
      <c r="BM21" s="144"/>
      <c r="BN21" s="777"/>
      <c r="BO21" s="777"/>
      <c r="BP21" s="777"/>
      <c r="BQ21" s="777"/>
      <c r="BR21" s="777"/>
      <c r="BS21" s="77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777"/>
      <c r="CG21" s="777"/>
      <c r="CH21" s="777"/>
      <c r="CI21" s="777"/>
      <c r="CJ21" s="508"/>
      <c r="CK21" s="529"/>
      <c r="CL21" s="529"/>
      <c r="CM21" s="530"/>
      <c r="CN21" s="458"/>
      <c r="CO21" s="777"/>
      <c r="CP21" s="777"/>
      <c r="CQ21" s="777"/>
      <c r="CR21" s="777"/>
      <c r="CS21" s="777"/>
      <c r="CT21" s="777"/>
      <c r="CU21" s="777"/>
      <c r="CV21" s="777"/>
      <c r="CW21" s="777"/>
      <c r="CX21" s="777"/>
      <c r="CY21" s="777"/>
      <c r="CZ21" s="777"/>
      <c r="DA21" s="792"/>
    </row>
    <row customHeight="1" ht="24">
      <c r="A22" s="338" t="s">
        <v>1157</v>
      </c>
      <c r="B22" s="92"/>
      <c r="C22" s="503" t="s">
        <v>1281</v>
      </c>
      <c r="D22" s="92"/>
      <c r="E22" s="477" t="s">
        <v>183</v>
      </c>
      <c r="F22" s="338"/>
      <c r="G22" s="338"/>
      <c r="H22" s="338"/>
      <c r="I22" s="338"/>
      <c r="J22" s="338"/>
      <c r="K22" s="338"/>
      <c r="L22" s="421"/>
      <c r="M22" s="339" t="s">
        <v>1157</v>
      </c>
      <c r="N22" s="797" t="s">
        <v>183</v>
      </c>
      <c r="O22" s="797" t="s">
        <v>183</v>
      </c>
      <c r="P22" s="339"/>
      <c r="Q22" s="467" t="s">
        <v>1430</v>
      </c>
      <c r="R22" s="467" t="s">
        <v>1430</v>
      </c>
      <c r="S22" s="340"/>
      <c r="T22" s="390" t="s">
        <v>1075</v>
      </c>
      <c r="U22" s="390" t="s">
        <v>1052</v>
      </c>
      <c r="V22" s="341"/>
      <c r="W22" s="338"/>
      <c r="X22" s="338"/>
      <c r="Y22" s="338"/>
      <c r="Z22" s="338"/>
      <c r="AA22" s="340"/>
      <c r="AB22" s="351"/>
      <c r="AC22" s="341"/>
      <c r="AD22" s="338"/>
      <c r="AE22" s="751"/>
      <c r="AF22" s="751"/>
      <c r="AG22" s="338"/>
      <c r="AH22" s="340"/>
      <c r="AI22" s="353"/>
      <c r="AJ22" s="353"/>
      <c r="AK22" s="340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340"/>
      <c r="AY22" s="340"/>
      <c r="AZ22" s="340"/>
      <c r="BA22" s="340"/>
      <c r="BB22" s="340"/>
      <c r="BC22" s="354" t="s">
        <v>1333</v>
      </c>
      <c r="BD22" s="330" t="str">
        <f>BE22&amp;"::"&amp;M22</f>
        <v>ACTI::9</v>
      </c>
      <c r="BE22" s="355" t="s">
        <v>1293</v>
      </c>
      <c r="BF22" s="340"/>
      <c r="BG22" s="338"/>
      <c r="BH22" s="338"/>
      <c r="BI22" s="338"/>
      <c r="BJ22" s="777"/>
      <c r="BK22" s="777"/>
      <c r="BL22" s="509"/>
      <c r="BM22" s="509"/>
      <c r="BN22" s="777"/>
      <c r="BO22" s="777"/>
      <c r="BP22" s="777"/>
      <c r="BQ22" s="777"/>
      <c r="BR22" s="777"/>
      <c r="BS22" s="77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777"/>
      <c r="CG22" s="777"/>
      <c r="CH22" s="777"/>
      <c r="CI22" s="777"/>
      <c r="CJ22" s="508"/>
      <c r="CK22" s="531"/>
      <c r="CL22" s="531"/>
      <c r="CM22" s="532"/>
      <c r="CN22" s="533"/>
      <c r="CO22" s="777"/>
      <c r="CP22" s="777"/>
      <c r="CQ22" s="777"/>
      <c r="CR22" s="777"/>
      <c r="CS22" s="777"/>
      <c r="CT22" s="777"/>
      <c r="CU22" s="777"/>
      <c r="CV22" s="777"/>
      <c r="CW22" s="777"/>
      <c r="CX22" s="777"/>
      <c r="CY22" s="777"/>
      <c r="CZ22" s="777"/>
      <c r="DA22" s="792"/>
    </row>
    <row customHeight="1" ht="24">
      <c r="A23" s="338" t="s">
        <v>1158</v>
      </c>
      <c r="B23" s="92"/>
      <c r="C23" s="503" t="s">
        <v>1281</v>
      </c>
      <c r="D23" s="92"/>
      <c r="E23" s="478" t="s">
        <v>189</v>
      </c>
      <c r="F23" s="338"/>
      <c r="G23" s="338"/>
      <c r="H23" s="338"/>
      <c r="I23" s="338"/>
      <c r="J23" s="338"/>
      <c r="K23" s="338"/>
      <c r="L23" s="421"/>
      <c r="M23" s="339" t="s">
        <v>1158</v>
      </c>
      <c r="N23" s="797" t="s">
        <v>189</v>
      </c>
      <c r="O23" s="797" t="s">
        <v>189</v>
      </c>
      <c r="P23" s="339"/>
      <c r="Q23" s="630" t="s">
        <v>1437</v>
      </c>
      <c r="R23" s="630" t="s">
        <v>1437</v>
      </c>
      <c r="S23" s="340"/>
      <c r="T23" s="390" t="s">
        <v>1643</v>
      </c>
      <c r="U23" s="390" t="s">
        <v>1052</v>
      </c>
      <c r="V23" s="341"/>
      <c r="W23" s="338"/>
      <c r="X23" s="338"/>
      <c r="Y23" s="338"/>
      <c r="Z23" s="338"/>
      <c r="AA23" s="340"/>
      <c r="AB23" s="644" t="s">
        <v>1438</v>
      </c>
      <c r="AC23" s="341"/>
      <c r="AD23" s="338"/>
      <c r="AE23" s="343" t="s">
        <v>1435</v>
      </c>
      <c r="AF23" s="343" t="s">
        <v>1435</v>
      </c>
      <c r="AG23" s="338"/>
      <c r="AH23" s="340"/>
      <c r="AI23" s="344">
        <v>12</v>
      </c>
      <c r="AJ23" s="344">
        <v>12</v>
      </c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54" t="s">
        <v>1333</v>
      </c>
      <c r="BD23" s="330" t="str">
        <f>BE23&amp;"::"&amp;M23</f>
        <v>ACTI::10</v>
      </c>
      <c r="BE23" s="355" t="s">
        <v>1293</v>
      </c>
      <c r="BF23" s="340"/>
      <c r="BG23" s="338"/>
      <c r="BH23" s="338"/>
      <c r="BI23" s="338"/>
      <c r="BJ23" s="777"/>
      <c r="BK23" s="777"/>
      <c r="BL23" s="350">
        <v>0.0966666667</v>
      </c>
      <c r="BM23" s="350">
        <v>0.0966666667</v>
      </c>
      <c r="BN23" s="777"/>
      <c r="BO23" s="777"/>
      <c r="BP23" s="777"/>
      <c r="BQ23" s="777"/>
      <c r="BR23" s="777"/>
      <c r="BS23" s="77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777"/>
      <c r="CG23" s="777"/>
      <c r="CH23" s="777"/>
      <c r="CI23" s="777"/>
      <c r="CJ23" s="508"/>
      <c r="CK23" s="529" t="s">
        <v>1439</v>
      </c>
      <c r="CL23" s="529" t="s">
        <v>1439</v>
      </c>
      <c r="CM23" s="530" t="s">
        <v>1440</v>
      </c>
      <c r="CN23" s="458" t="s">
        <v>1440</v>
      </c>
      <c r="CO23" s="777"/>
      <c r="CP23" s="777"/>
      <c r="CQ23" s="777"/>
      <c r="CR23" s="777"/>
      <c r="CS23" s="777"/>
      <c r="CT23" s="777"/>
      <c r="CU23" s="777"/>
      <c r="CV23" s="777"/>
      <c r="CW23" s="777"/>
      <c r="CX23" s="777"/>
      <c r="CY23" s="777"/>
      <c r="CZ23" s="777"/>
      <c r="DA23" s="792"/>
    </row>
    <row customHeight="1" ht="24">
      <c r="A24" s="338" t="s">
        <v>1159</v>
      </c>
      <c r="B24" s="92"/>
      <c r="C24" s="503" t="s">
        <v>1281</v>
      </c>
      <c r="D24" s="92"/>
      <c r="E24" s="478" t="s">
        <v>189</v>
      </c>
      <c r="F24" s="338"/>
      <c r="G24" s="338"/>
      <c r="H24" s="338"/>
      <c r="I24" s="338"/>
      <c r="J24" s="338"/>
      <c r="K24" s="338"/>
      <c r="L24" s="421"/>
      <c r="M24" s="339" t="s">
        <v>1159</v>
      </c>
      <c r="N24" s="797" t="s">
        <v>189</v>
      </c>
      <c r="O24" s="797" t="s">
        <v>189</v>
      </c>
      <c r="P24" s="339"/>
      <c r="Q24" s="630" t="s">
        <v>1437</v>
      </c>
      <c r="R24" s="630" t="s">
        <v>1437</v>
      </c>
      <c r="S24" s="340"/>
      <c r="T24" s="390" t="s">
        <v>1075</v>
      </c>
      <c r="U24" s="390" t="s">
        <v>1052</v>
      </c>
      <c r="V24" s="341"/>
      <c r="W24" s="338"/>
      <c r="X24" s="338"/>
      <c r="Y24" s="338"/>
      <c r="Z24" s="338"/>
      <c r="AA24" s="340"/>
      <c r="AB24" s="644" t="s">
        <v>1438</v>
      </c>
      <c r="AC24" s="341"/>
      <c r="AD24" s="338"/>
      <c r="AE24" s="343" t="s">
        <v>1435</v>
      </c>
      <c r="AF24" s="343" t="s">
        <v>1435</v>
      </c>
      <c r="AG24" s="338"/>
      <c r="AH24" s="340"/>
      <c r="AI24" s="344">
        <v>12</v>
      </c>
      <c r="AJ24" s="344">
        <v>12</v>
      </c>
      <c r="AK24" s="340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54" t="s">
        <v>1333</v>
      </c>
      <c r="BD24" s="330" t="str">
        <f>BE24&amp;"::"&amp;M24</f>
        <v>ACTI::11</v>
      </c>
      <c r="BE24" s="355" t="s">
        <v>1293</v>
      </c>
      <c r="BF24" s="340"/>
      <c r="BG24" s="338"/>
      <c r="BH24" s="338"/>
      <c r="BI24" s="338"/>
      <c r="BJ24" s="777"/>
      <c r="BK24" s="777"/>
      <c r="BL24" s="350">
        <v>0.0966666667</v>
      </c>
      <c r="BM24" s="350">
        <v>0.0966666667</v>
      </c>
      <c r="BN24" s="777"/>
      <c r="BO24" s="777"/>
      <c r="BP24" s="777"/>
      <c r="BQ24" s="777"/>
      <c r="BR24" s="777"/>
      <c r="BS24" s="77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777"/>
      <c r="CG24" s="777"/>
      <c r="CH24" s="777"/>
      <c r="CI24" s="777"/>
      <c r="CJ24" s="508"/>
      <c r="CK24" s="529" t="s">
        <v>1439</v>
      </c>
      <c r="CL24" s="529" t="s">
        <v>1439</v>
      </c>
      <c r="CM24" s="530" t="s">
        <v>1440</v>
      </c>
      <c r="CN24" s="458" t="s">
        <v>1440</v>
      </c>
      <c r="CO24" s="777"/>
      <c r="CP24" s="777"/>
      <c r="CQ24" s="777"/>
      <c r="CR24" s="777"/>
      <c r="CS24" s="777"/>
      <c r="CT24" s="777"/>
      <c r="CU24" s="777"/>
      <c r="CV24" s="777"/>
      <c r="CW24" s="777"/>
      <c r="CX24" s="777"/>
      <c r="CY24" s="777"/>
      <c r="CZ24" s="777"/>
      <c r="DA24" s="792"/>
    </row>
    <row customHeight="1" ht="11.25">
      <c r="D25" s="222"/>
      <c r="E25" s="224"/>
      <c r="F25" s="184"/>
      <c r="G25" s="184"/>
      <c r="H25" s="184"/>
      <c r="I25" s="184"/>
      <c r="J25" s="184"/>
      <c r="K25" s="184"/>
      <c r="L25" s="184"/>
      <c r="M25" s="225"/>
      <c r="N25" s="189" t="s">
        <v>1441</v>
      </c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5"/>
    </row>
    <row customHeight="1" ht="11.25">
      <c r="D26" s="222"/>
      <c r="E26" s="206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7"/>
      <c r="BN26" s="207"/>
      <c r="BO26" s="207"/>
      <c r="BP26" s="207"/>
      <c r="BQ26" s="207"/>
      <c r="BR26" s="207"/>
      <c r="BS26" s="207"/>
      <c r="BT26" s="207"/>
      <c r="BU26" s="207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10"/>
    </row>
    <row customHeight="1" ht="11.25"/>
    <row customHeight="1" ht="11.25">
      <c r="N28" s="226" t="s">
        <v>1442</v>
      </c>
    </row>
    <row customHeight="1" ht="11.25">
      <c r="N29" s="227" t="s">
        <v>1443</v>
      </c>
    </row>
    <row customHeight="1" ht="11.25">
      <c r="N30" s="227" t="s">
        <v>1444</v>
      </c>
    </row>
    <row customHeight="1" ht="11.25">
      <c r="N31" s="227" t="s">
        <v>1445</v>
      </c>
    </row>
    <row customHeight="1" ht="11.25">
      <c r="N32" s="227" t="s">
        <v>1446</v>
      </c>
    </row>
    <row customHeight="1" ht="11.25">
      <c r="N33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9BC758F-38F8-5188-0B17-BA0BBEC4B4DC}" mc:Ignorable="x14ac xr xr2 xr3">
  <sheetPr>
    <tabColor rgb="FFFFCC99"/>
  </sheetPr>
  <dimension ref="A1:BL259"/>
  <sheetViews>
    <sheetView topLeftCell="A1" showGridLines="0" zoomScale="80" workbookViewId="0">
      <selection activeCell="A1" sqref="A1"/>
    </sheetView>
  </sheetViews>
  <sheetFormatPr customHeight="1" defaultRowHeight="11.100000000000001"/>
  <cols>
    <col min="1" max="1" style="840" width="42.7109375" customWidth="1"/>
    <col min="2" max="2" style="840" width="6.7109375" customWidth="1"/>
    <col min="3" max="3" style="840" width="7.7109375" customWidth="1"/>
    <col min="4" max="4" style="840" width="3.7109375" customWidth="1"/>
    <col min="5" max="5" style="858" width="3.7109375" customWidth="1"/>
    <col min="6" max="6" style="526" width="52.7109375" customWidth="1"/>
    <col min="7" max="7" style="840" width="5.7109375" customWidth="1"/>
    <col min="8" max="8" style="840" width="53.57421875" customWidth="1"/>
    <col min="9" max="9" style="526" width="5.7109375" customWidth="1"/>
    <col min="10" max="10" style="526" width="37.7109375" customWidth="1"/>
    <col min="11" max="11" style="526" width="5.8515625" customWidth="1"/>
    <col min="12" max="12" style="526" width="45.7109375" customWidth="1"/>
    <col min="13" max="13" style="526" width="18.8515625" customWidth="1"/>
    <col min="14" max="14" style="526" width="37.57421875" customWidth="1"/>
    <col min="15" max="15" style="526" width="4.7109375" customWidth="1"/>
    <col min="16" max="16" style="526" width="37.57421875" customWidth="1"/>
    <col min="17" max="17" style="526" width="4.7109375" customWidth="1"/>
    <col min="18" max="18" style="526" width="37.57421875" customWidth="1"/>
    <col min="19" max="19" style="526" width="4.7109375" customWidth="1"/>
    <col min="20" max="20" style="526" width="37.57421875" customWidth="1"/>
    <col min="21" max="21" style="526" width="23.7109375" customWidth="1"/>
    <col min="22" max="22" style="526" width="4.7109375" customWidth="1"/>
    <col min="23" max="23" style="526" width="10.7109375" customWidth="1"/>
    <col min="24" max="24" style="526" width="37.7109375" customWidth="1"/>
    <col min="25" max="25" style="526" width="4.7109375" customWidth="1"/>
    <col min="26" max="26" style="526" width="37.7109375" customWidth="1"/>
    <col min="27" max="27" style="526" width="4.7109375" customWidth="1"/>
    <col min="28" max="28" style="526" width="37.7109375" customWidth="1"/>
    <col min="29" max="33" style="526" width="4.7109375" customWidth="1"/>
    <col min="34" max="34" style="526" width="38.8515625" customWidth="1"/>
    <col min="35" max="35" style="526" width="4.7109375" customWidth="1"/>
    <col min="36" max="36" style="526" width="38.8515625" customWidth="1"/>
    <col min="37" max="37" style="526" width="4.7109375" customWidth="1"/>
    <col min="38" max="38" style="526" width="37.7109375" customWidth="1"/>
    <col min="39" max="39" style="526" width="4.7109375" customWidth="1"/>
    <col min="40" max="40" style="526" width="43.7109375" customWidth="1"/>
    <col min="41" max="41" style="526" width="4.7109375" customWidth="1"/>
    <col min="42" max="42" style="526" width="43.57421875" customWidth="1"/>
    <col min="43" max="43" style="526" width="4.7109375" customWidth="1"/>
    <col min="44" max="44" style="526" width="43.57421875" customWidth="1"/>
    <col min="45" max="45" style="526" width="4.7109375" customWidth="1"/>
    <col min="46" max="46" style="526" width="43.7109375" customWidth="1"/>
    <col min="47" max="47" style="526" width="4.7109375" customWidth="1"/>
    <col min="48" max="48" style="526" width="43.7109375" customWidth="1"/>
    <col min="49" max="49" style="526" width="4.7109375" customWidth="1"/>
    <col min="50" max="50" style="526" width="43.8515625" customWidth="1"/>
    <col min="51" max="51" style="526" width="4.7109375" customWidth="1"/>
    <col min="52" max="52" style="526" width="43.7109375" customWidth="1"/>
    <col min="53" max="53" style="526" width="5.7109375" customWidth="1"/>
    <col min="54" max="63" style="526" width="10.8515625" customWidth="1"/>
    <col min="64" max="64" style="526" width="9.140625"/>
  </cols>
  <sheetData>
    <row customHeight="1" ht="11.25">
      <c r="A1" s="841" t="s">
        <v>15</v>
      </c>
      <c r="B1" s="842" t="s">
        <v>16</v>
      </c>
      <c r="C1" s="843">
        <v>2653</v>
      </c>
      <c r="L1" s="57" t="s">
        <v>17</v>
      </c>
      <c r="M1" s="56" t="s">
        <v>18</v>
      </c>
      <c r="T1" s="494" t="s">
        <v>19</v>
      </c>
      <c r="U1" s="463" t="s">
        <v>20</v>
      </c>
    </row>
    <row customHeight="1" ht="11.25">
      <c r="A2" s="437" t="s">
        <v>21</v>
      </c>
      <c r="B2" s="438" t="s">
        <v>22</v>
      </c>
      <c r="C2" s="53">
        <v>2666</v>
      </c>
      <c r="F2" s="58" t="s">
        <v>23</v>
      </c>
      <c r="H2" s="844" t="s">
        <v>24</v>
      </c>
      <c r="J2" s="58" t="s">
        <v>25</v>
      </c>
      <c r="L2" s="57" t="s">
        <v>26</v>
      </c>
      <c r="M2" s="56" t="s">
        <v>27</v>
      </c>
      <c r="P2" s="56" t="s">
        <v>28</v>
      </c>
      <c r="T2" s="463" t="s">
        <v>29</v>
      </c>
      <c r="U2" s="463" t="s">
        <v>30</v>
      </c>
      <c r="W2" s="564" t="s">
        <v>31</v>
      </c>
      <c r="X2" s="564"/>
    </row>
    <row customHeight="1" ht="11.25">
      <c r="A3" s="437" t="s">
        <v>32</v>
      </c>
      <c r="B3" s="438" t="s">
        <v>33</v>
      </c>
      <c r="C3" s="53">
        <v>2607</v>
      </c>
      <c r="F3" s="61" t="s">
        <v>34</v>
      </c>
      <c r="H3" s="845" t="s">
        <v>35</v>
      </c>
      <c r="J3" s="59" t="s">
        <v>36</v>
      </c>
      <c r="L3" s="57" t="s">
        <v>37</v>
      </c>
      <c r="M3" s="56" t="s">
        <v>38</v>
      </c>
      <c r="P3" s="60">
        <v>2026</v>
      </c>
      <c r="T3" s="464" t="s">
        <v>39</v>
      </c>
      <c r="U3" s="465" t="s">
        <v>40</v>
      </c>
      <c r="W3" s="465" t="s">
        <v>41</v>
      </c>
      <c r="X3" s="465" t="s">
        <v>42</v>
      </c>
    </row>
    <row customHeight="1" ht="11.25">
      <c r="A4" s="437" t="s">
        <v>43</v>
      </c>
      <c r="B4" s="438" t="s">
        <v>44</v>
      </c>
      <c r="C4" s="53">
        <v>2623</v>
      </c>
      <c r="F4" s="61" t="s">
        <v>45</v>
      </c>
      <c r="J4" s="59" t="s">
        <v>46</v>
      </c>
      <c r="L4" s="57" t="s">
        <v>47</v>
      </c>
      <c r="M4" s="56" t="s">
        <v>48</v>
      </c>
      <c r="T4" s="464" t="s">
        <v>39</v>
      </c>
      <c r="U4" s="465" t="s">
        <v>49</v>
      </c>
      <c r="W4" s="465" t="s">
        <v>50</v>
      </c>
      <c r="X4" s="465" t="s">
        <v>51</v>
      </c>
    </row>
    <row customHeight="1" ht="11.25">
      <c r="A5" s="437" t="s">
        <v>52</v>
      </c>
      <c r="B5" s="438" t="s">
        <v>53</v>
      </c>
      <c r="C5" s="53">
        <v>2587</v>
      </c>
      <c r="H5" s="0"/>
      <c r="J5" s="59" t="s">
        <v>54</v>
      </c>
      <c r="P5" s="56" t="s">
        <v>55</v>
      </c>
      <c r="T5" s="464" t="s">
        <v>56</v>
      </c>
      <c r="U5" s="465" t="s">
        <v>57</v>
      </c>
      <c r="W5" s="465" t="s">
        <v>58</v>
      </c>
      <c r="X5" s="465" t="s">
        <v>59</v>
      </c>
    </row>
    <row customHeight="1" ht="11.25">
      <c r="A6" s="437" t="s">
        <v>60</v>
      </c>
      <c r="B6" s="438" t="s">
        <v>61</v>
      </c>
      <c r="C6" s="53">
        <v>2588</v>
      </c>
      <c r="H6" s="0"/>
      <c r="J6" s="59" t="s">
        <v>62</v>
      </c>
      <c r="L6" s="58" t="s">
        <v>63</v>
      </c>
      <c r="M6" s="59">
        <v>2026</v>
      </c>
      <c r="P6" s="60" t="str">
        <f>"01.01."&amp;PERIOD-1</f>
        <v>01.01.2025</v>
      </c>
      <c r="T6" s="464" t="s">
        <v>56</v>
      </c>
      <c r="U6" s="465" t="s">
        <v>64</v>
      </c>
      <c r="W6" s="465" t="s">
        <v>65</v>
      </c>
      <c r="X6" s="465" t="s">
        <v>66</v>
      </c>
    </row>
    <row customHeight="1" ht="11.25">
      <c r="A7" s="437" t="s">
        <v>67</v>
      </c>
      <c r="B7" s="438" t="s">
        <v>68</v>
      </c>
      <c r="C7" s="53">
        <v>2589</v>
      </c>
      <c r="F7" s="58" t="s">
        <v>69</v>
      </c>
      <c r="H7" s="846" t="s">
        <v>70</v>
      </c>
      <c r="J7" s="59" t="s">
        <v>71</v>
      </c>
      <c r="L7" s="58" t="s">
        <v>72</v>
      </c>
      <c r="M7" s="59" t="s">
        <v>71</v>
      </c>
      <c r="N7" s="53" t="s">
        <v>73</v>
      </c>
      <c r="P7" s="60" t="str">
        <f>"31.12."&amp;PERIOD</f>
        <v>31.12.2026</v>
      </c>
      <c r="T7" s="464" t="s">
        <v>74</v>
      </c>
      <c r="U7" s="465" t="s">
        <v>75</v>
      </c>
      <c r="W7" s="465" t="s">
        <v>76</v>
      </c>
      <c r="X7" s="465" t="s">
        <v>77</v>
      </c>
    </row>
    <row customHeight="1" ht="11.25">
      <c r="A8" s="437" t="s">
        <v>78</v>
      </c>
      <c r="B8" s="438" t="s">
        <v>79</v>
      </c>
      <c r="C8" s="53">
        <v>2624</v>
      </c>
      <c r="F8" s="61" t="s">
        <v>80</v>
      </c>
      <c r="H8" s="847" t="s">
        <v>81</v>
      </c>
      <c r="J8" s="59" t="s">
        <v>82</v>
      </c>
      <c r="L8" s="58" t="s">
        <v>83</v>
      </c>
      <c r="M8" s="62" t="s">
        <v>84</v>
      </c>
      <c r="T8" s="464" t="s">
        <v>74</v>
      </c>
      <c r="U8" s="465" t="s">
        <v>85</v>
      </c>
      <c r="W8" s="465" t="s">
        <v>86</v>
      </c>
      <c r="X8" s="465" t="s">
        <v>87</v>
      </c>
    </row>
    <row customHeight="1" ht="11.25">
      <c r="A9" s="437" t="s">
        <v>88</v>
      </c>
      <c r="B9" s="438" t="s">
        <v>89</v>
      </c>
      <c r="C9" s="53">
        <v>2608</v>
      </c>
      <c r="F9" s="61" t="s">
        <v>90</v>
      </c>
      <c r="J9" s="59" t="s">
        <v>91</v>
      </c>
      <c r="L9" s="58" t="s">
        <v>92</v>
      </c>
      <c r="M9" s="62">
        <f>regulation_year-1</f>
        <v>2025</v>
      </c>
      <c r="P9" s="56" t="s">
        <v>93</v>
      </c>
      <c r="T9" s="464" t="s">
        <v>94</v>
      </c>
      <c r="U9" s="465" t="s">
        <v>95</v>
      </c>
      <c r="W9" s="465" t="s">
        <v>96</v>
      </c>
      <c r="X9" s="465" t="s">
        <v>97</v>
      </c>
    </row>
    <row customHeight="1" ht="11.25">
      <c r="A10" s="437" t="s">
        <v>98</v>
      </c>
      <c r="B10" s="438" t="s">
        <v>99</v>
      </c>
      <c r="C10" s="53">
        <v>2590</v>
      </c>
      <c r="H10" s="58" t="s">
        <v>100</v>
      </c>
      <c r="J10" s="59" t="s">
        <v>101</v>
      </c>
      <c r="L10" s="58" t="s">
        <v>102</v>
      </c>
      <c r="M10" s="62" t="s">
        <v>103</v>
      </c>
      <c r="P10" s="60" t="str">
        <f>"01.01."&amp;PERIOD-1</f>
        <v>01.01.2025</v>
      </c>
      <c r="T10" s="464" t="s">
        <v>94</v>
      </c>
      <c r="U10" s="465" t="s">
        <v>104</v>
      </c>
      <c r="W10" s="465" t="s">
        <v>105</v>
      </c>
      <c r="X10" s="465" t="s">
        <v>106</v>
      </c>
    </row>
    <row customHeight="1" ht="11.25">
      <c r="A11" s="848" t="s">
        <v>107</v>
      </c>
      <c r="B11" s="438" t="s">
        <v>108</v>
      </c>
      <c r="C11" s="53">
        <v>2604</v>
      </c>
      <c r="H11" s="442" t="s">
        <v>109</v>
      </c>
      <c r="J11" s="59" t="s">
        <v>110</v>
      </c>
      <c r="L11" s="58" t="s">
        <v>111</v>
      </c>
      <c r="M11" s="62">
        <f>regulation_year-1</f>
        <v>2025</v>
      </c>
      <c r="P11" s="60" t="str">
        <f>"31.12."&amp;PERIOD</f>
        <v>31.12.2026</v>
      </c>
      <c r="T11" s="464" t="s">
        <v>112</v>
      </c>
      <c r="U11" s="465" t="s">
        <v>113</v>
      </c>
      <c r="W11" s="465" t="s">
        <v>114</v>
      </c>
      <c r="X11" s="465" t="s">
        <v>115</v>
      </c>
    </row>
    <row customHeight="1" ht="11.25">
      <c r="A12" s="439" t="s">
        <v>116</v>
      </c>
      <c r="B12" s="438" t="s">
        <v>117</v>
      </c>
      <c r="C12" s="53">
        <v>2672</v>
      </c>
      <c r="F12" s="58" t="s">
        <v>118</v>
      </c>
      <c r="J12" s="59" t="s">
        <v>119</v>
      </c>
      <c r="L12" s="58" t="s">
        <v>120</v>
      </c>
      <c r="M12" s="62" t="s">
        <v>103</v>
      </c>
      <c r="T12" s="464" t="s">
        <v>112</v>
      </c>
      <c r="U12" s="465" t="s">
        <v>121</v>
      </c>
      <c r="W12" s="465" t="s">
        <v>122</v>
      </c>
      <c r="X12" s="465" t="s">
        <v>123</v>
      </c>
    </row>
    <row customHeight="1" ht="11.25">
      <c r="A13" s="439" t="s">
        <v>124</v>
      </c>
      <c r="B13" s="438" t="s">
        <v>125</v>
      </c>
      <c r="C13" s="53">
        <v>2614</v>
      </c>
      <c r="F13" s="61" t="s">
        <v>126</v>
      </c>
      <c r="H13" s="58" t="s">
        <v>127</v>
      </c>
      <c r="J13" s="59" t="s">
        <v>128</v>
      </c>
      <c r="L13" s="58" t="s">
        <v>129</v>
      </c>
      <c r="M13" s="62" t="s">
        <v>130</v>
      </c>
      <c r="P13" s="56" t="s">
        <v>131</v>
      </c>
      <c r="T13" s="464" t="s">
        <v>132</v>
      </c>
      <c r="U13" s="465" t="s">
        <v>40</v>
      </c>
      <c r="W13" s="465" t="s">
        <v>133</v>
      </c>
      <c r="X13" s="465" t="s">
        <v>134</v>
      </c>
    </row>
    <row customHeight="1" ht="11.25">
      <c r="A14" s="439" t="s">
        <v>135</v>
      </c>
      <c r="B14" s="438" t="s">
        <v>136</v>
      </c>
      <c r="C14" s="53">
        <v>2586</v>
      </c>
      <c r="F14" s="61" t="s">
        <v>137</v>
      </c>
      <c r="H14" s="442" t="s">
        <v>138</v>
      </c>
      <c r="J14" s="59" t="s">
        <v>139</v>
      </c>
      <c r="L14" s="58" t="s">
        <v>140</v>
      </c>
      <c r="M14" s="62" t="s">
        <v>103</v>
      </c>
      <c r="P14" s="60" t="str">
        <f>"01.05."&amp;PERIOD</f>
        <v>01.05.2026</v>
      </c>
      <c r="T14" s="464" t="s">
        <v>132</v>
      </c>
      <c r="U14" s="465" t="s">
        <v>49</v>
      </c>
      <c r="W14" s="465" t="s">
        <v>141</v>
      </c>
      <c r="X14" s="465" t="s">
        <v>142</v>
      </c>
    </row>
    <row customHeight="1" ht="11.25">
      <c r="A15" s="849" t="s">
        <v>143</v>
      </c>
      <c r="B15" s="850"/>
      <c r="C15" s="53">
        <v>2575</v>
      </c>
      <c r="F15" s="61" t="s">
        <v>144</v>
      </c>
      <c r="L15" s="58" t="s">
        <v>145</v>
      </c>
      <c r="M15" s="59" t="s">
        <v>146</v>
      </c>
      <c r="P15" s="60" t="str">
        <f>"31.05."&amp;PERIOD</f>
        <v>31.05.2026</v>
      </c>
      <c r="W15" s="465" t="s">
        <v>147</v>
      </c>
      <c r="X15" s="465" t="s">
        <v>148</v>
      </c>
    </row>
    <row customHeight="1" ht="11.25">
      <c r="A16" s="437" t="s">
        <v>149</v>
      </c>
      <c r="B16" s="438" t="s">
        <v>150</v>
      </c>
      <c r="C16" s="53">
        <v>2670</v>
      </c>
      <c r="F16" s="61" t="s">
        <v>151</v>
      </c>
      <c r="H16" s="58" t="s">
        <v>152</v>
      </c>
      <c r="W16" s="465" t="s">
        <v>153</v>
      </c>
      <c r="X16" s="465" t="s">
        <v>154</v>
      </c>
    </row>
    <row customHeight="1" ht="11.25">
      <c r="A17" s="437" t="s">
        <v>155</v>
      </c>
      <c r="B17" s="438" t="s">
        <v>156</v>
      </c>
      <c r="C17" s="53">
        <v>2659</v>
      </c>
      <c r="F17" s="61" t="s">
        <v>157</v>
      </c>
      <c r="H17" s="442" t="s">
        <v>158</v>
      </c>
      <c r="L17" s="519" t="s">
        <v>159</v>
      </c>
      <c r="M17" s="520" t="s">
        <v>160</v>
      </c>
      <c r="W17" s="465" t="s">
        <v>161</v>
      </c>
      <c r="X17" s="465" t="s">
        <v>162</v>
      </c>
    </row>
    <row customHeight="1" ht="11.25">
      <c r="A18" s="440" t="s">
        <v>163</v>
      </c>
      <c r="B18" s="850"/>
      <c r="C18" s="53">
        <v>2573</v>
      </c>
      <c r="F18" s="61" t="s">
        <v>164</v>
      </c>
      <c r="L18" s="519" t="s">
        <v>165</v>
      </c>
      <c r="M18" s="520" t="s">
        <v>160</v>
      </c>
      <c r="W18" s="465" t="s">
        <v>166</v>
      </c>
      <c r="X18" s="465" t="s">
        <v>167</v>
      </c>
    </row>
    <row customHeight="1" ht="11.25">
      <c r="A19" s="437" t="s">
        <v>168</v>
      </c>
      <c r="B19" s="438" t="s">
        <v>169</v>
      </c>
      <c r="C19" s="53">
        <v>2591</v>
      </c>
      <c r="F19" s="61" t="s">
        <v>170</v>
      </c>
      <c r="L19" s="519" t="s">
        <v>171</v>
      </c>
      <c r="M19" s="520" t="s">
        <v>160</v>
      </c>
      <c r="W19" s="465" t="s">
        <v>172</v>
      </c>
      <c r="X19" s="465" t="s">
        <v>173</v>
      </c>
    </row>
    <row customHeight="1" ht="11.25">
      <c r="A20" s="437" t="s">
        <v>174</v>
      </c>
      <c r="B20" s="438" t="s">
        <v>175</v>
      </c>
      <c r="C20" s="53">
        <v>2661</v>
      </c>
      <c r="F20" s="61" t="s">
        <v>176</v>
      </c>
      <c r="H20" s="851" t="s">
        <v>177</v>
      </c>
      <c r="L20" s="519" t="s">
        <v>178</v>
      </c>
      <c r="M20" s="520" t="s">
        <v>160</v>
      </c>
      <c r="W20" s="465" t="s">
        <v>179</v>
      </c>
      <c r="X20" s="465" t="s">
        <v>180</v>
      </c>
    </row>
    <row customHeight="1" ht="11.25">
      <c r="A21" s="437" t="s">
        <v>181</v>
      </c>
      <c r="B21" s="438" t="s">
        <v>182</v>
      </c>
      <c r="C21" s="53">
        <v>2618</v>
      </c>
      <c r="F21" s="61" t="s">
        <v>183</v>
      </c>
      <c r="H21" s="852" t="str">
        <f>"https://eias.ru/files/shablon/instruction_orep_ku_"&amp;PERIOD&amp;"_monthly.pdf"</f>
        <v>https://eias.ru/files/shablon/instruction_orep_ku_2026_monthly.pdf</v>
      </c>
      <c r="L21" s="519" t="s">
        <v>184</v>
      </c>
      <c r="M21" s="520" t="s">
        <v>160</v>
      </c>
      <c r="W21" s="465" t="s">
        <v>185</v>
      </c>
      <c r="X21" s="465" t="s">
        <v>186</v>
      </c>
    </row>
    <row customHeight="1" ht="11.25">
      <c r="A22" s="437" t="s">
        <v>187</v>
      </c>
      <c r="B22" s="438" t="s">
        <v>188</v>
      </c>
      <c r="C22" s="53">
        <v>2609</v>
      </c>
      <c r="F22" s="61" t="s">
        <v>189</v>
      </c>
      <c r="H22" s="853"/>
      <c r="L22" s="519" t="s">
        <v>190</v>
      </c>
      <c r="M22" s="520" t="s">
        <v>160</v>
      </c>
      <c r="W22" s="465" t="s">
        <v>191</v>
      </c>
      <c r="X22" s="465" t="s">
        <v>192</v>
      </c>
    </row>
    <row customHeight="1" ht="11.25">
      <c r="A23" s="437" t="s">
        <v>193</v>
      </c>
      <c r="B23" s="438" t="s">
        <v>194</v>
      </c>
      <c r="C23" s="53">
        <v>2592</v>
      </c>
      <c r="H23" s="523" t="s">
        <v>195</v>
      </c>
      <c r="L23" s="519" t="s">
        <v>196</v>
      </c>
      <c r="M23" s="520" t="s">
        <v>160</v>
      </c>
      <c r="W23" s="465" t="s">
        <v>197</v>
      </c>
      <c r="X23" s="465" t="s">
        <v>198</v>
      </c>
    </row>
    <row customHeight="1" ht="11.25">
      <c r="A24" s="437" t="s">
        <v>199</v>
      </c>
      <c r="B24" s="438" t="s">
        <v>200</v>
      </c>
      <c r="C24" s="53">
        <v>2667</v>
      </c>
      <c r="H24" s="524" t="s">
        <v>201</v>
      </c>
      <c r="L24" s="519" t="s">
        <v>202</v>
      </c>
      <c r="M24" s="520" t="s">
        <v>160</v>
      </c>
      <c r="W24" s="465" t="s">
        <v>203</v>
      </c>
      <c r="X24" s="465" t="s">
        <v>204</v>
      </c>
    </row>
    <row customHeight="1" ht="11.25">
      <c r="A25" s="437" t="s">
        <v>205</v>
      </c>
      <c r="B25" s="438" t="s">
        <v>206</v>
      </c>
      <c r="C25" s="53">
        <v>2620</v>
      </c>
      <c r="F25" s="58" t="s">
        <v>207</v>
      </c>
      <c r="H25" s="526"/>
      <c r="L25" s="519" t="s">
        <v>208</v>
      </c>
      <c r="M25" s="520" t="s">
        <v>160</v>
      </c>
    </row>
    <row customHeight="1" ht="11.25">
      <c r="A26" s="437" t="s">
        <v>209</v>
      </c>
      <c r="B26" s="438" t="s">
        <v>210</v>
      </c>
      <c r="C26" s="53">
        <v>2655</v>
      </c>
      <c r="F26" s="66" t="str">
        <f>'Список МО'!G89</f>
        <v>Управление по государственному регулированию цен (тарифов) Ненецкого автономного округа</v>
      </c>
      <c r="H26" s="523" t="s">
        <v>211</v>
      </c>
      <c r="L26" s="519" t="s">
        <v>212</v>
      </c>
      <c r="M26" s="520" t="s">
        <v>160</v>
      </c>
    </row>
    <row customHeight="1" ht="11.25">
      <c r="A27" s="437" t="s">
        <v>213</v>
      </c>
      <c r="B27" s="438" t="s">
        <v>214</v>
      </c>
      <c r="C27" s="53">
        <v>2633</v>
      </c>
      <c r="F27" s="66" t="str">
        <f>'Список МО'!G98</f>
        <v>Управление по государственному регулированию цен (тарифов) Ненецкого автономного округа</v>
      </c>
      <c r="H27" s="524" t="s">
        <v>215</v>
      </c>
      <c r="L27" s="519" t="s">
        <v>216</v>
      </c>
      <c r="M27" s="520" t="s">
        <v>217</v>
      </c>
    </row>
    <row customHeight="1" ht="11.25">
      <c r="A28" s="437" t="s">
        <v>218</v>
      </c>
      <c r="B28" s="438" t="s">
        <v>219</v>
      </c>
      <c r="C28" s="53">
        <v>2593</v>
      </c>
      <c r="F28" s="61" t="s">
        <v>220</v>
      </c>
      <c r="H28" s="526"/>
      <c r="L28" s="519" t="s">
        <v>221</v>
      </c>
      <c r="M28" s="520" t="s">
        <v>217</v>
      </c>
    </row>
    <row customHeight="1" ht="11.25">
      <c r="A29" s="437" t="s">
        <v>222</v>
      </c>
      <c r="B29" s="438" t="s">
        <v>223</v>
      </c>
      <c r="C29" s="53">
        <v>2622</v>
      </c>
      <c r="F29" s="61" t="s">
        <v>224</v>
      </c>
      <c r="H29" s="523" t="s">
        <v>225</v>
      </c>
      <c r="L29" s="519" t="s">
        <v>226</v>
      </c>
      <c r="M29" s="520"/>
    </row>
    <row customHeight="1" ht="11.25">
      <c r="A30" s="437" t="s">
        <v>227</v>
      </c>
      <c r="B30" s="438" t="s">
        <v>228</v>
      </c>
      <c r="C30" s="53">
        <v>2654</v>
      </c>
      <c r="F30" s="61" t="s">
        <v>229</v>
      </c>
      <c r="H30" s="524" t="s">
        <v>230</v>
      </c>
      <c r="L30" s="519" t="s">
        <v>231</v>
      </c>
      <c r="M30" s="520"/>
    </row>
    <row customHeight="1" ht="11.25">
      <c r="A31" s="437" t="s">
        <v>232</v>
      </c>
      <c r="B31" s="438" t="s">
        <v>233</v>
      </c>
      <c r="C31" s="53">
        <v>2643</v>
      </c>
      <c r="H31" s="0"/>
      <c r="L31" s="519" t="s">
        <v>234</v>
      </c>
      <c r="M31" s="520" t="s">
        <v>160</v>
      </c>
    </row>
    <row customHeight="1" ht="11.25">
      <c r="A32" s="437" t="s">
        <v>235</v>
      </c>
      <c r="B32" s="438" t="s">
        <v>236</v>
      </c>
      <c r="C32" s="53">
        <v>2594</v>
      </c>
      <c r="H32" s="0"/>
      <c r="L32" s="519" t="s">
        <v>237</v>
      </c>
      <c r="M32" s="520" t="s">
        <v>160</v>
      </c>
    </row>
    <row customHeight="1" ht="11.25">
      <c r="A33" s="437" t="s">
        <v>238</v>
      </c>
      <c r="B33" s="438" t="s">
        <v>239</v>
      </c>
      <c r="C33" s="53">
        <v>2610</v>
      </c>
      <c r="H33" s="0"/>
      <c r="L33" s="519" t="s">
        <v>240</v>
      </c>
      <c r="M33" s="520" t="s">
        <v>160</v>
      </c>
    </row>
    <row customHeight="1" ht="11.25">
      <c r="A34" s="437" t="s">
        <v>241</v>
      </c>
      <c r="B34" s="438" t="s">
        <v>242</v>
      </c>
      <c r="C34" s="53">
        <v>2595</v>
      </c>
      <c r="L34" s="519" t="s">
        <v>243</v>
      </c>
      <c r="M34" s="520" t="s">
        <v>160</v>
      </c>
    </row>
    <row customHeight="1" ht="11.25">
      <c r="A35" s="440" t="s">
        <v>244</v>
      </c>
      <c r="B35" s="850"/>
      <c r="C35" s="53">
        <v>2574</v>
      </c>
      <c r="L35" s="519" t="s">
        <v>245</v>
      </c>
      <c r="M35" s="520" t="s">
        <v>160</v>
      </c>
    </row>
    <row customHeight="1" ht="11.25">
      <c r="A36" s="437" t="s">
        <v>246</v>
      </c>
      <c r="B36" s="438" t="s">
        <v>247</v>
      </c>
      <c r="C36" s="53">
        <v>2668</v>
      </c>
      <c r="L36" s="519" t="s">
        <v>248</v>
      </c>
      <c r="M36" s="520" t="s">
        <v>160</v>
      </c>
    </row>
    <row customHeight="1" ht="11.25">
      <c r="A37" s="437" t="s">
        <v>249</v>
      </c>
      <c r="B37" s="438" t="s">
        <v>250</v>
      </c>
      <c r="C37" s="53">
        <v>2596</v>
      </c>
      <c r="L37" s="519" t="s">
        <v>251</v>
      </c>
      <c r="M37" s="520" t="s">
        <v>160</v>
      </c>
    </row>
    <row customHeight="1" ht="11.25">
      <c r="A38" s="437" t="s">
        <v>252</v>
      </c>
      <c r="B38" s="438" t="s">
        <v>253</v>
      </c>
      <c r="C38" s="53">
        <v>2611</v>
      </c>
      <c r="L38" s="519" t="s">
        <v>254</v>
      </c>
      <c r="M38" s="520" t="s">
        <v>160</v>
      </c>
    </row>
    <row customHeight="1" ht="11.25">
      <c r="A39" s="437" t="s">
        <v>255</v>
      </c>
      <c r="B39" s="438" t="s">
        <v>256</v>
      </c>
      <c r="C39" s="53">
        <v>36326</v>
      </c>
      <c r="L39" s="519" t="s">
        <v>257</v>
      </c>
      <c r="M39" s="520" t="s">
        <v>160</v>
      </c>
    </row>
    <row customHeight="1" ht="11.25">
      <c r="A40" s="437" t="s">
        <v>258</v>
      </c>
      <c r="B40" s="438" t="s">
        <v>259</v>
      </c>
      <c r="C40" s="53">
        <v>2634</v>
      </c>
      <c r="L40" s="519" t="s">
        <v>260</v>
      </c>
      <c r="M40" s="520" t="s">
        <v>160</v>
      </c>
    </row>
    <row customHeight="1" ht="11.25">
      <c r="A41" s="437" t="s">
        <v>261</v>
      </c>
      <c r="B41" s="438" t="s">
        <v>262</v>
      </c>
      <c r="C41" s="53">
        <v>2612</v>
      </c>
      <c r="L41" s="519" t="s">
        <v>263</v>
      </c>
      <c r="M41" s="520" t="s">
        <v>160</v>
      </c>
    </row>
    <row customHeight="1" ht="11.25">
      <c r="A42" s="437" t="s">
        <v>264</v>
      </c>
      <c r="B42" s="438" t="s">
        <v>265</v>
      </c>
      <c r="C42" s="53">
        <v>2656</v>
      </c>
      <c r="AZ42" s="63" t="s">
        <v>266</v>
      </c>
    </row>
    <row customHeight="1" ht="11.25">
      <c r="A43" s="437" t="s">
        <v>267</v>
      </c>
      <c r="B43" s="438" t="s">
        <v>268</v>
      </c>
      <c r="C43" s="53">
        <v>2657</v>
      </c>
      <c r="AZ43" s="62" t="s">
        <v>269</v>
      </c>
    </row>
    <row customHeight="1" ht="11.25">
      <c r="A44" s="437" t="s">
        <v>270</v>
      </c>
      <c r="B44" s="438" t="s">
        <v>271</v>
      </c>
      <c r="C44" s="53">
        <v>2635</v>
      </c>
      <c r="AZ44" s="62" t="s">
        <v>272</v>
      </c>
    </row>
    <row customHeight="1" ht="11.25">
      <c r="A45" s="437" t="s">
        <v>273</v>
      </c>
      <c r="B45" s="438" t="s">
        <v>274</v>
      </c>
      <c r="C45" s="53">
        <v>2597</v>
      </c>
    </row>
    <row customHeight="1" ht="11.25">
      <c r="A46" s="437" t="s">
        <v>275</v>
      </c>
      <c r="B46" s="438" t="s">
        <v>276</v>
      </c>
      <c r="C46" s="53">
        <v>2636</v>
      </c>
      <c r="AH46" s="63" t="s">
        <v>277</v>
      </c>
      <c r="AJ46" s="63" t="s">
        <v>277</v>
      </c>
      <c r="AL46" s="63" t="s">
        <v>278</v>
      </c>
    </row>
    <row customHeight="1" ht="11.25">
      <c r="A47" s="437" t="s">
        <v>279</v>
      </c>
      <c r="B47" s="438" t="s">
        <v>280</v>
      </c>
      <c r="C47" s="53">
        <v>137564</v>
      </c>
      <c r="H47" s="58" t="s">
        <v>281</v>
      </c>
      <c r="J47" s="63" t="s">
        <v>282</v>
      </c>
      <c r="L47" s="63" t="s">
        <v>283</v>
      </c>
      <c r="N47" s="63" t="s">
        <v>284</v>
      </c>
      <c r="P47" s="63" t="s">
        <v>285</v>
      </c>
      <c r="T47" s="63" t="s">
        <v>286</v>
      </c>
      <c r="X47" s="63" t="s">
        <v>287</v>
      </c>
      <c r="Z47" s="63" t="s">
        <v>288</v>
      </c>
      <c r="AB47" s="63" t="s">
        <v>289</v>
      </c>
      <c r="AH47" s="63" t="s">
        <v>290</v>
      </c>
      <c r="AJ47" s="63" t="s">
        <v>290</v>
      </c>
      <c r="AL47" s="63" t="s">
        <v>291</v>
      </c>
      <c r="AN47" s="63" t="s">
        <v>292</v>
      </c>
      <c r="AP47" s="63" t="s">
        <v>293</v>
      </c>
      <c r="AR47" s="63" t="s">
        <v>294</v>
      </c>
      <c r="AT47" s="63" t="s">
        <v>295</v>
      </c>
      <c r="AV47" s="63" t="s">
        <v>296</v>
      </c>
      <c r="AX47" s="63" t="s">
        <v>297</v>
      </c>
      <c r="AZ47" s="63" t="s">
        <v>298</v>
      </c>
      <c r="BB47" s="67" t="s">
        <v>299</v>
      </c>
      <c r="BC47" s="68" t="s">
        <v>300</v>
      </c>
      <c r="BD47" s="69" t="s">
        <v>301</v>
      </c>
      <c r="BE47" s="70" t="s">
        <v>302</v>
      </c>
      <c r="BF47" s="71" t="s">
        <v>303</v>
      </c>
      <c r="BG47" s="71" t="s">
        <v>304</v>
      </c>
      <c r="BH47" s="72" t="s">
        <v>305</v>
      </c>
      <c r="BI47" s="73" t="s">
        <v>306</v>
      </c>
      <c r="BJ47" s="74" t="s">
        <v>307</v>
      </c>
      <c r="BK47" s="75" t="s">
        <v>308</v>
      </c>
      <c r="BL47" s="76" t="s">
        <v>309</v>
      </c>
    </row>
    <row customHeight="1" ht="11.25">
      <c r="A48" s="437" t="s">
        <v>310</v>
      </c>
      <c r="B48" s="438" t="s">
        <v>311</v>
      </c>
      <c r="C48" s="53">
        <v>2664</v>
      </c>
      <c r="G48" s="854" t="s">
        <v>4</v>
      </c>
      <c r="H48" s="855" t="s">
        <v>312</v>
      </c>
      <c r="I48" s="77" t="s">
        <v>4</v>
      </c>
      <c r="J48" s="59" t="s">
        <v>313</v>
      </c>
      <c r="K48" s="77" t="s">
        <v>4</v>
      </c>
      <c r="L48" s="62" t="s">
        <v>312</v>
      </c>
      <c r="M48" s="77" t="s">
        <v>4</v>
      </c>
      <c r="N48" s="59" t="s">
        <v>313</v>
      </c>
      <c r="O48" s="77" t="s">
        <v>4</v>
      </c>
      <c r="P48" s="59" t="s">
        <v>313</v>
      </c>
      <c r="S48" s="77" t="s">
        <v>4</v>
      </c>
      <c r="T48" s="59" t="s">
        <v>313</v>
      </c>
      <c r="W48" s="77" t="s">
        <v>4</v>
      </c>
      <c r="X48" s="59" t="s">
        <v>313</v>
      </c>
      <c r="Y48" s="77" t="s">
        <v>4</v>
      </c>
      <c r="Z48" s="59" t="s">
        <v>313</v>
      </c>
      <c r="AA48" s="77" t="s">
        <v>4</v>
      </c>
      <c r="AB48" s="59" t="s">
        <v>313</v>
      </c>
      <c r="AG48" s="77" t="s">
        <v>4</v>
      </c>
      <c r="AH48" s="59" t="s">
        <v>269</v>
      </c>
      <c r="AI48" s="77" t="s">
        <v>4</v>
      </c>
      <c r="AJ48" s="59" t="s">
        <v>269</v>
      </c>
      <c r="AK48" s="77" t="s">
        <v>4</v>
      </c>
      <c r="AL48" s="59" t="s">
        <v>269</v>
      </c>
      <c r="AN48" s="64" t="s">
        <v>314</v>
      </c>
      <c r="AP48" s="62" t="s">
        <v>312</v>
      </c>
      <c r="AR48" s="62" t="s">
        <v>315</v>
      </c>
      <c r="AT48" s="62" t="s">
        <v>316</v>
      </c>
      <c r="AV48" s="62" t="s">
        <v>317</v>
      </c>
      <c r="AX48" s="59" t="s">
        <v>269</v>
      </c>
      <c r="AY48" s="77" t="s">
        <v>4</v>
      </c>
      <c r="AZ48" s="62" t="s">
        <v>269</v>
      </c>
      <c r="BA48" s="53">
        <v>0</v>
      </c>
      <c r="BB48" s="78"/>
      <c r="BC48" s="78"/>
      <c r="BD48" s="78"/>
      <c r="BE48" s="78"/>
      <c r="BF48" s="78"/>
      <c r="BG48" s="78"/>
      <c r="BH48" s="78"/>
      <c r="BI48" s="78"/>
      <c r="BJ48" s="78"/>
      <c r="BK48" s="79"/>
      <c r="BL48" s="80">
        <v>0</v>
      </c>
    </row>
    <row customHeight="1" ht="11.25">
      <c r="A49" s="437" t="s">
        <v>318</v>
      </c>
      <c r="B49" s="438" t="s">
        <v>319</v>
      </c>
      <c r="C49" s="53">
        <v>2613</v>
      </c>
      <c r="G49" s="77" t="s">
        <v>320</v>
      </c>
      <c r="H49" s="62" t="s">
        <v>313</v>
      </c>
      <c r="I49" s="77" t="s">
        <v>320</v>
      </c>
      <c r="J49" s="59" t="s">
        <v>321</v>
      </c>
      <c r="K49" s="77" t="s">
        <v>320</v>
      </c>
      <c r="L49" s="62" t="s">
        <v>313</v>
      </c>
      <c r="M49" s="77" t="s">
        <v>320</v>
      </c>
      <c r="N49" s="59" t="s">
        <v>321</v>
      </c>
      <c r="O49" s="77" t="s">
        <v>320</v>
      </c>
      <c r="P49" s="59" t="s">
        <v>321</v>
      </c>
      <c r="S49" s="77" t="s">
        <v>320</v>
      </c>
      <c r="T49" s="59" t="s">
        <v>321</v>
      </c>
      <c r="W49" s="77" t="s">
        <v>320</v>
      </c>
      <c r="X49" s="81" t="s">
        <v>321</v>
      </c>
      <c r="Y49" s="77" t="s">
        <v>320</v>
      </c>
      <c r="Z49" s="81" t="s">
        <v>321</v>
      </c>
      <c r="AA49" s="77" t="s">
        <v>320</v>
      </c>
      <c r="AB49" s="81" t="s">
        <v>321</v>
      </c>
      <c r="AG49" s="77" t="s">
        <v>320</v>
      </c>
      <c r="AH49" s="59" t="s">
        <v>322</v>
      </c>
      <c r="AI49" s="77" t="s">
        <v>320</v>
      </c>
      <c r="AJ49" s="59" t="s">
        <v>322</v>
      </c>
      <c r="AK49" s="77" t="s">
        <v>320</v>
      </c>
      <c r="AL49" s="59" t="s">
        <v>312</v>
      </c>
      <c r="AN49" s="64" t="s">
        <v>323</v>
      </c>
      <c r="AP49" s="62" t="s">
        <v>313</v>
      </c>
      <c r="AR49" s="62" t="s">
        <v>324</v>
      </c>
      <c r="AT49" s="62" t="s">
        <v>325</v>
      </c>
      <c r="AV49" s="62" t="s">
        <v>326</v>
      </c>
      <c r="AX49" s="59" t="s">
        <v>321</v>
      </c>
      <c r="AY49" s="77" t="s">
        <v>320</v>
      </c>
      <c r="AZ49" s="62" t="s">
        <v>327</v>
      </c>
      <c r="BA49" s="53">
        <v>1</v>
      </c>
      <c r="BB49" s="78"/>
      <c r="BC49" s="78"/>
      <c r="BD49" s="78"/>
      <c r="BE49" s="78"/>
      <c r="BF49" s="78"/>
      <c r="BG49" s="78"/>
      <c r="BH49" s="78"/>
      <c r="BI49" s="78"/>
      <c r="BJ49" s="78"/>
      <c r="BK49" s="79"/>
      <c r="BL49" s="82">
        <v>0</v>
      </c>
    </row>
    <row customHeight="1" ht="11.25">
      <c r="A50" s="437" t="s">
        <v>328</v>
      </c>
      <c r="B50" s="438" t="s">
        <v>329</v>
      </c>
      <c r="C50" s="53">
        <v>2615</v>
      </c>
      <c r="G50" s="77" t="s">
        <v>330</v>
      </c>
      <c r="H50" s="62" t="s">
        <v>321</v>
      </c>
      <c r="I50" s="77" t="s">
        <v>330</v>
      </c>
      <c r="J50" s="59" t="s">
        <v>269</v>
      </c>
      <c r="K50" s="77" t="s">
        <v>330</v>
      </c>
      <c r="L50" s="62" t="s">
        <v>321</v>
      </c>
      <c r="M50" s="77" t="s">
        <v>330</v>
      </c>
      <c r="N50" s="59" t="s">
        <v>269</v>
      </c>
      <c r="O50" s="77" t="s">
        <v>330</v>
      </c>
      <c r="P50" s="59" t="s">
        <v>269</v>
      </c>
      <c r="S50" s="77" t="s">
        <v>330</v>
      </c>
      <c r="T50" s="59" t="s">
        <v>269</v>
      </c>
      <c r="W50" s="77" t="s">
        <v>330</v>
      </c>
      <c r="X50" s="81" t="s">
        <v>269</v>
      </c>
      <c r="Y50" s="77" t="s">
        <v>330</v>
      </c>
      <c r="Z50" s="81" t="s">
        <v>269</v>
      </c>
      <c r="AA50" s="77" t="s">
        <v>330</v>
      </c>
      <c r="AB50" s="81" t="s">
        <v>269</v>
      </c>
      <c r="AG50" s="77" t="s">
        <v>330</v>
      </c>
      <c r="AH50" s="59" t="s">
        <v>312</v>
      </c>
      <c r="AI50" s="77" t="s">
        <v>330</v>
      </c>
      <c r="AJ50" s="59" t="s">
        <v>312</v>
      </c>
      <c r="AK50" s="77" t="s">
        <v>330</v>
      </c>
      <c r="AL50" s="59" t="s">
        <v>313</v>
      </c>
      <c r="AN50" s="64" t="s">
        <v>331</v>
      </c>
      <c r="AP50" s="62" t="s">
        <v>321</v>
      </c>
      <c r="AR50" s="62" t="s">
        <v>317</v>
      </c>
      <c r="AT50" s="62" t="s">
        <v>332</v>
      </c>
      <c r="AV50" s="62" t="s">
        <v>333</v>
      </c>
      <c r="AX50" s="59" t="s">
        <v>334</v>
      </c>
      <c r="AY50" s="77" t="s">
        <v>330</v>
      </c>
      <c r="AZ50" s="62" t="s">
        <v>335</v>
      </c>
      <c r="BA50" s="53">
        <v>2</v>
      </c>
      <c r="BB50" s="82" t="s">
        <v>336</v>
      </c>
      <c r="BC50" s="82" t="s">
        <v>336</v>
      </c>
      <c r="BD50" s="82" t="s">
        <v>336</v>
      </c>
      <c r="BE50" s="82" t="s">
        <v>336</v>
      </c>
      <c r="BF50" s="82" t="s">
        <v>336</v>
      </c>
      <c r="BG50" s="82" t="s">
        <v>336</v>
      </c>
      <c r="BH50" s="82" t="s">
        <v>336</v>
      </c>
      <c r="BI50" s="82" t="s">
        <v>336</v>
      </c>
      <c r="BJ50" s="82" t="s">
        <v>336</v>
      </c>
      <c r="BK50" s="83" t="s">
        <v>336</v>
      </c>
      <c r="BL50" s="82">
        <v>35</v>
      </c>
    </row>
    <row customHeight="1" ht="11.25">
      <c r="A51" s="437" t="s">
        <v>337</v>
      </c>
      <c r="B51" s="438" t="s">
        <v>338</v>
      </c>
      <c r="C51" s="53">
        <v>2649</v>
      </c>
      <c r="G51" s="77" t="s">
        <v>339</v>
      </c>
      <c r="H51" s="62" t="s">
        <v>340</v>
      </c>
      <c r="I51" s="77" t="s">
        <v>339</v>
      </c>
      <c r="J51" s="59" t="s">
        <v>341</v>
      </c>
      <c r="K51" s="77" t="s">
        <v>339</v>
      </c>
      <c r="L51" s="62" t="s">
        <v>342</v>
      </c>
      <c r="M51" s="77" t="s">
        <v>339</v>
      </c>
      <c r="N51" s="59" t="s">
        <v>343</v>
      </c>
      <c r="O51" s="77" t="s">
        <v>339</v>
      </c>
      <c r="P51" s="81" t="s">
        <v>343</v>
      </c>
      <c r="S51" s="77" t="s">
        <v>339</v>
      </c>
      <c r="T51" s="81" t="s">
        <v>335</v>
      </c>
      <c r="W51" s="77" t="s">
        <v>339</v>
      </c>
      <c r="X51" s="81" t="s">
        <v>335</v>
      </c>
      <c r="Y51" s="77" t="s">
        <v>339</v>
      </c>
      <c r="Z51" s="59" t="s">
        <v>344</v>
      </c>
      <c r="AA51" s="77" t="s">
        <v>339</v>
      </c>
      <c r="AB51" s="81" t="s">
        <v>335</v>
      </c>
      <c r="AG51" s="77" t="s">
        <v>339</v>
      </c>
      <c r="AH51" s="59" t="s">
        <v>313</v>
      </c>
      <c r="AI51" s="77" t="s">
        <v>339</v>
      </c>
      <c r="AJ51" s="59" t="s">
        <v>313</v>
      </c>
      <c r="AK51" s="77" t="s">
        <v>339</v>
      </c>
      <c r="AL51" s="59" t="s">
        <v>321</v>
      </c>
      <c r="AN51" s="64" t="s">
        <v>345</v>
      </c>
      <c r="AP51" s="62" t="s">
        <v>315</v>
      </c>
      <c r="AR51" s="62" t="s">
        <v>326</v>
      </c>
      <c r="AV51" s="62" t="s">
        <v>316</v>
      </c>
      <c r="AY51" s="77" t="s">
        <v>339</v>
      </c>
      <c r="AZ51" s="62" t="s">
        <v>346</v>
      </c>
      <c r="BA51" s="53">
        <v>3</v>
      </c>
      <c r="BB51" s="78"/>
      <c r="BC51" s="78"/>
      <c r="BD51" s="78"/>
      <c r="BE51" s="78"/>
      <c r="BF51" s="78"/>
      <c r="BG51" s="78"/>
      <c r="BH51" s="78"/>
      <c r="BI51" s="78"/>
      <c r="BJ51" s="78"/>
      <c r="BK51" s="79"/>
      <c r="BL51" s="82">
        <v>0</v>
      </c>
    </row>
    <row customHeight="1" ht="11.25">
      <c r="A52" s="437" t="s">
        <v>347</v>
      </c>
      <c r="B52" s="438" t="s">
        <v>348</v>
      </c>
      <c r="C52" s="53">
        <v>2628</v>
      </c>
      <c r="G52" s="77" t="s">
        <v>349</v>
      </c>
      <c r="H52" s="62" t="s">
        <v>350</v>
      </c>
      <c r="I52" s="77" t="s">
        <v>349</v>
      </c>
      <c r="J52" s="59" t="s">
        <v>351</v>
      </c>
      <c r="K52" s="77" t="s">
        <v>349</v>
      </c>
      <c r="L52" s="62" t="s">
        <v>352</v>
      </c>
      <c r="M52" s="77" t="s">
        <v>349</v>
      </c>
      <c r="N52" s="59" t="s">
        <v>353</v>
      </c>
      <c r="O52" s="77" t="s">
        <v>349</v>
      </c>
      <c r="P52" s="59" t="s">
        <v>353</v>
      </c>
      <c r="S52" s="77" t="s">
        <v>349</v>
      </c>
      <c r="T52" s="59" t="s">
        <v>353</v>
      </c>
      <c r="W52" s="77" t="s">
        <v>349</v>
      </c>
      <c r="X52" s="81" t="s">
        <v>343</v>
      </c>
      <c r="Y52" s="77" t="s">
        <v>349</v>
      </c>
      <c r="Z52" s="59" t="s">
        <v>354</v>
      </c>
      <c r="AA52" s="77" t="s">
        <v>349</v>
      </c>
      <c r="AB52" s="81" t="s">
        <v>343</v>
      </c>
      <c r="AG52" s="77" t="s">
        <v>349</v>
      </c>
      <c r="AH52" s="59" t="s">
        <v>321</v>
      </c>
      <c r="AI52" s="77" t="s">
        <v>349</v>
      </c>
      <c r="AJ52" s="59" t="s">
        <v>321</v>
      </c>
      <c r="AK52" s="77" t="s">
        <v>349</v>
      </c>
      <c r="AL52" s="59" t="s">
        <v>355</v>
      </c>
      <c r="AN52" s="64" t="s">
        <v>356</v>
      </c>
      <c r="AP52" s="62" t="s">
        <v>324</v>
      </c>
      <c r="AR52" s="62" t="s">
        <v>333</v>
      </c>
      <c r="AV52" s="62" t="s">
        <v>325</v>
      </c>
      <c r="AY52" s="77" t="s">
        <v>349</v>
      </c>
      <c r="AZ52" s="62" t="s">
        <v>357</v>
      </c>
      <c r="BA52" s="53">
        <v>4</v>
      </c>
      <c r="BB52" s="78"/>
      <c r="BC52" s="78"/>
      <c r="BD52" s="78"/>
      <c r="BE52" s="78"/>
      <c r="BF52" s="78"/>
      <c r="BG52" s="78"/>
      <c r="BH52" s="78"/>
      <c r="BI52" s="78"/>
      <c r="BJ52" s="78"/>
      <c r="BK52" s="79"/>
      <c r="BL52" s="82">
        <v>0</v>
      </c>
    </row>
    <row customHeight="1" ht="11.25">
      <c r="A53" s="437" t="s">
        <v>358</v>
      </c>
      <c r="B53" s="438" t="s">
        <v>359</v>
      </c>
      <c r="C53" s="53">
        <v>2650</v>
      </c>
      <c r="G53" s="77" t="s">
        <v>360</v>
      </c>
      <c r="H53" s="62" t="s">
        <v>361</v>
      </c>
      <c r="I53" s="77" t="s">
        <v>360</v>
      </c>
      <c r="J53" s="59" t="s">
        <v>362</v>
      </c>
      <c r="K53" s="77" t="s">
        <v>360</v>
      </c>
      <c r="L53" s="62" t="s">
        <v>363</v>
      </c>
      <c r="M53" s="77" t="s">
        <v>360</v>
      </c>
      <c r="N53" s="59" t="s">
        <v>364</v>
      </c>
      <c r="O53" s="77" t="s">
        <v>360</v>
      </c>
      <c r="P53" s="59" t="s">
        <v>364</v>
      </c>
      <c r="S53" s="77" t="s">
        <v>360</v>
      </c>
      <c r="T53" s="81" t="s">
        <v>365</v>
      </c>
      <c r="W53" s="77" t="s">
        <v>360</v>
      </c>
      <c r="X53" s="59" t="s">
        <v>366</v>
      </c>
      <c r="Y53" s="77" t="s">
        <v>360</v>
      </c>
      <c r="Z53" s="59" t="s">
        <v>367</v>
      </c>
      <c r="AA53" s="77" t="s">
        <v>360</v>
      </c>
      <c r="AB53" s="59" t="s">
        <v>368</v>
      </c>
      <c r="AG53" s="77" t="s">
        <v>360</v>
      </c>
      <c r="AH53" s="59" t="s">
        <v>369</v>
      </c>
      <c r="AI53" s="77" t="s">
        <v>360</v>
      </c>
      <c r="AJ53" s="59" t="s">
        <v>369</v>
      </c>
      <c r="AN53" s="64" t="s">
        <v>370</v>
      </c>
      <c r="AP53" s="62" t="s">
        <v>317</v>
      </c>
      <c r="AR53" s="62" t="s">
        <v>316</v>
      </c>
      <c r="AV53" s="62" t="s">
        <v>332</v>
      </c>
      <c r="AY53" s="77" t="s">
        <v>360</v>
      </c>
      <c r="AZ53" s="62" t="s">
        <v>371</v>
      </c>
      <c r="BA53" s="53">
        <v>5</v>
      </c>
      <c r="BB53" s="82" t="s">
        <v>372</v>
      </c>
      <c r="BC53" s="82" t="s">
        <v>372</v>
      </c>
      <c r="BD53" s="82" t="s">
        <v>372</v>
      </c>
      <c r="BE53" s="82" t="s">
        <v>372</v>
      </c>
      <c r="BF53" s="82" t="s">
        <v>372</v>
      </c>
      <c r="BG53" s="82" t="s">
        <v>372</v>
      </c>
      <c r="BH53" s="82" t="s">
        <v>372</v>
      </c>
      <c r="BI53" s="82" t="s">
        <v>372</v>
      </c>
      <c r="BJ53" s="82" t="s">
        <v>372</v>
      </c>
      <c r="BK53" s="83" t="s">
        <v>372</v>
      </c>
      <c r="BL53" s="82">
        <v>60</v>
      </c>
    </row>
    <row customHeight="1" ht="11.25">
      <c r="A54" s="437" t="s">
        <v>373</v>
      </c>
      <c r="B54" s="438" t="s">
        <v>374</v>
      </c>
      <c r="C54" s="53">
        <v>2616</v>
      </c>
      <c r="G54" s="77" t="s">
        <v>375</v>
      </c>
      <c r="H54" s="62" t="s">
        <v>376</v>
      </c>
      <c r="I54" s="77" t="s">
        <v>375</v>
      </c>
      <c r="J54" s="59" t="s">
        <v>377</v>
      </c>
      <c r="K54" s="77" t="s">
        <v>375</v>
      </c>
      <c r="L54" s="62" t="s">
        <v>378</v>
      </c>
      <c r="M54" s="77" t="s">
        <v>375</v>
      </c>
      <c r="N54" s="59" t="s">
        <v>379</v>
      </c>
      <c r="O54" s="77" t="s">
        <v>375</v>
      </c>
      <c r="P54" s="59" t="s">
        <v>379</v>
      </c>
      <c r="S54" s="77" t="s">
        <v>375</v>
      </c>
      <c r="T54" s="59" t="s">
        <v>380</v>
      </c>
      <c r="W54" s="77" t="s">
        <v>375</v>
      </c>
      <c r="X54" s="59" t="s">
        <v>353</v>
      </c>
      <c r="Y54" s="77" t="s">
        <v>375</v>
      </c>
      <c r="Z54" s="59" t="s">
        <v>381</v>
      </c>
      <c r="AA54" s="77" t="s">
        <v>375</v>
      </c>
      <c r="AB54" s="59" t="s">
        <v>382</v>
      </c>
      <c r="AG54" s="77" t="s">
        <v>375</v>
      </c>
      <c r="AH54" s="59" t="s">
        <v>383</v>
      </c>
      <c r="AI54" s="77" t="s">
        <v>375</v>
      </c>
      <c r="AJ54" s="59" t="s">
        <v>383</v>
      </c>
      <c r="AN54" s="64" t="s">
        <v>384</v>
      </c>
      <c r="AP54" s="62" t="s">
        <v>326</v>
      </c>
      <c r="AR54" s="62" t="s">
        <v>325</v>
      </c>
      <c r="AV54" s="62" t="s">
        <v>385</v>
      </c>
      <c r="AY54" s="77" t="s">
        <v>375</v>
      </c>
      <c r="AZ54" s="62" t="s">
        <v>386</v>
      </c>
      <c r="BA54" s="53">
        <v>6</v>
      </c>
      <c r="BB54" s="78"/>
      <c r="BC54" s="78"/>
      <c r="BD54" s="78"/>
      <c r="BE54" s="78"/>
      <c r="BF54" s="78"/>
      <c r="BG54" s="78"/>
      <c r="BH54" s="78"/>
      <c r="BI54" s="78"/>
      <c r="BJ54" s="78"/>
      <c r="BK54" s="83" t="s">
        <v>387</v>
      </c>
      <c r="BL54" s="82">
        <v>60</v>
      </c>
    </row>
    <row customHeight="1" ht="11.25">
      <c r="A55" s="437" t="s">
        <v>388</v>
      </c>
      <c r="B55" s="438" t="s">
        <v>389</v>
      </c>
      <c r="C55" s="53">
        <v>2617</v>
      </c>
      <c r="G55" s="77" t="s">
        <v>390</v>
      </c>
      <c r="H55" s="856" t="s">
        <v>391</v>
      </c>
      <c r="I55" s="77" t="s">
        <v>390</v>
      </c>
      <c r="J55" s="59" t="s">
        <v>392</v>
      </c>
      <c r="K55" s="77" t="s">
        <v>390</v>
      </c>
      <c r="L55" s="62" t="s">
        <v>393</v>
      </c>
      <c r="M55" s="77" t="s">
        <v>390</v>
      </c>
      <c r="N55" s="59" t="s">
        <v>394</v>
      </c>
      <c r="O55" s="77" t="s">
        <v>390</v>
      </c>
      <c r="P55" s="59" t="s">
        <v>394</v>
      </c>
      <c r="S55" s="77" t="s">
        <v>390</v>
      </c>
      <c r="T55" s="59" t="s">
        <v>395</v>
      </c>
      <c r="W55" s="77" t="s">
        <v>390</v>
      </c>
      <c r="X55" s="59" t="s">
        <v>368</v>
      </c>
      <c r="Y55" s="77" t="s">
        <v>390</v>
      </c>
      <c r="Z55" s="59" t="s">
        <v>396</v>
      </c>
      <c r="AA55" s="77" t="s">
        <v>390</v>
      </c>
      <c r="AB55" s="59" t="s">
        <v>397</v>
      </c>
      <c r="AG55" s="77" t="s">
        <v>390</v>
      </c>
      <c r="AH55" s="59" t="s">
        <v>398</v>
      </c>
      <c r="AI55" s="77" t="s">
        <v>390</v>
      </c>
      <c r="AJ55" s="59" t="s">
        <v>398</v>
      </c>
      <c r="AN55" s="64" t="s">
        <v>399</v>
      </c>
      <c r="AP55" s="62" t="s">
        <v>333</v>
      </c>
      <c r="AR55" s="62" t="s">
        <v>332</v>
      </c>
      <c r="AV55" s="62" t="s">
        <v>400</v>
      </c>
      <c r="AY55" s="77" t="s">
        <v>390</v>
      </c>
      <c r="AZ55" s="62" t="s">
        <v>401</v>
      </c>
      <c r="BA55" s="53">
        <v>7</v>
      </c>
      <c r="BB55" s="78"/>
      <c r="BC55" s="78"/>
      <c r="BD55" s="78"/>
      <c r="BE55" s="78"/>
      <c r="BF55" s="78"/>
      <c r="BG55" s="78"/>
      <c r="BH55" s="78"/>
      <c r="BI55" s="78"/>
      <c r="BJ55" s="78"/>
      <c r="BK55" s="83" t="s">
        <v>402</v>
      </c>
      <c r="BL55" s="82">
        <v>60</v>
      </c>
    </row>
    <row customHeight="1" ht="11.25">
      <c r="A56" s="437" t="s">
        <v>403</v>
      </c>
      <c r="B56" s="438" t="s">
        <v>404</v>
      </c>
      <c r="C56" s="53">
        <v>2619</v>
      </c>
      <c r="G56" s="77" t="s">
        <v>405</v>
      </c>
      <c r="H56" s="59" t="s">
        <v>406</v>
      </c>
      <c r="I56" s="77" t="s">
        <v>405</v>
      </c>
      <c r="J56" s="59" t="s">
        <v>407</v>
      </c>
      <c r="K56" s="77" t="s">
        <v>405</v>
      </c>
      <c r="L56" s="62" t="s">
        <v>408</v>
      </c>
      <c r="M56" s="77" t="s">
        <v>405</v>
      </c>
      <c r="N56" s="59" t="s">
        <v>409</v>
      </c>
      <c r="O56" s="77" t="s">
        <v>405</v>
      </c>
      <c r="P56" s="59" t="s">
        <v>409</v>
      </c>
      <c r="S56" s="77" t="s">
        <v>405</v>
      </c>
      <c r="T56" s="59" t="s">
        <v>410</v>
      </c>
      <c r="W56" s="77" t="s">
        <v>405</v>
      </c>
      <c r="X56" s="59" t="s">
        <v>411</v>
      </c>
      <c r="Y56" s="77" t="s">
        <v>405</v>
      </c>
      <c r="Z56" s="59" t="s">
        <v>412</v>
      </c>
      <c r="AA56" s="77" t="s">
        <v>405</v>
      </c>
      <c r="AB56" s="59" t="s">
        <v>413</v>
      </c>
      <c r="AG56" s="77" t="s">
        <v>405</v>
      </c>
      <c r="AH56" s="59" t="s">
        <v>316</v>
      </c>
      <c r="AI56" s="77" t="s">
        <v>405</v>
      </c>
      <c r="AJ56" s="59" t="s">
        <v>316</v>
      </c>
      <c r="AN56" s="64" t="s">
        <v>414</v>
      </c>
      <c r="AP56" s="62" t="s">
        <v>316</v>
      </c>
      <c r="AR56" s="62" t="s">
        <v>415</v>
      </c>
      <c r="AV56" s="62" t="s">
        <v>416</v>
      </c>
      <c r="AY56" s="77" t="s">
        <v>405</v>
      </c>
      <c r="AZ56" s="62" t="s">
        <v>417</v>
      </c>
      <c r="BA56" s="53">
        <v>8</v>
      </c>
      <c r="BB56" s="82" t="s">
        <v>418</v>
      </c>
      <c r="BC56" s="82" t="s">
        <v>418</v>
      </c>
      <c r="BD56" s="82" t="s">
        <v>418</v>
      </c>
      <c r="BE56" s="82" t="s">
        <v>418</v>
      </c>
      <c r="BF56" s="78"/>
      <c r="BG56" s="78"/>
      <c r="BH56" s="82" t="s">
        <v>418</v>
      </c>
      <c r="BI56" s="82" t="s">
        <v>418</v>
      </c>
      <c r="BJ56" s="82" t="s">
        <v>418</v>
      </c>
      <c r="BK56" s="83" t="s">
        <v>418</v>
      </c>
      <c r="BL56" s="82">
        <v>90</v>
      </c>
    </row>
    <row customHeight="1" ht="11.25">
      <c r="A57" s="437" t="s">
        <v>419</v>
      </c>
      <c r="B57" s="438" t="s">
        <v>420</v>
      </c>
      <c r="C57" s="53">
        <v>2605</v>
      </c>
      <c r="G57" s="77" t="s">
        <v>421</v>
      </c>
      <c r="H57" s="59" t="s">
        <v>422</v>
      </c>
      <c r="I57" s="77" t="s">
        <v>421</v>
      </c>
      <c r="J57" s="59" t="s">
        <v>423</v>
      </c>
      <c r="K57" s="77" t="s">
        <v>421</v>
      </c>
      <c r="L57" s="62" t="s">
        <v>424</v>
      </c>
      <c r="M57" s="77" t="s">
        <v>421</v>
      </c>
      <c r="N57" s="59" t="s">
        <v>425</v>
      </c>
      <c r="O57" s="77" t="s">
        <v>421</v>
      </c>
      <c r="P57" s="59" t="s">
        <v>425</v>
      </c>
      <c r="S57" s="77" t="s">
        <v>421</v>
      </c>
      <c r="T57" s="59" t="s">
        <v>426</v>
      </c>
      <c r="W57" s="77" t="s">
        <v>421</v>
      </c>
      <c r="X57" s="59" t="s">
        <v>382</v>
      </c>
      <c r="Y57" s="77" t="s">
        <v>421</v>
      </c>
      <c r="Z57" s="59" t="s">
        <v>427</v>
      </c>
      <c r="AA57" s="77" t="s">
        <v>421</v>
      </c>
      <c r="AB57" s="59" t="s">
        <v>428</v>
      </c>
      <c r="AG57" s="77" t="s">
        <v>421</v>
      </c>
      <c r="AH57" s="59" t="s">
        <v>325</v>
      </c>
      <c r="AI57" s="77" t="s">
        <v>421</v>
      </c>
      <c r="AJ57" s="59" t="s">
        <v>325</v>
      </c>
      <c r="AN57" s="64" t="s">
        <v>429</v>
      </c>
      <c r="AP57" s="62" t="s">
        <v>325</v>
      </c>
      <c r="AY57" s="77" t="s">
        <v>421</v>
      </c>
      <c r="AZ57" s="62" t="s">
        <v>430</v>
      </c>
      <c r="BA57" s="53">
        <v>9</v>
      </c>
      <c r="BB57" s="78"/>
      <c r="BC57" s="78"/>
      <c r="BD57" s="78"/>
      <c r="BE57" s="78"/>
      <c r="BF57" s="78"/>
      <c r="BG57" s="78"/>
      <c r="BH57" s="78"/>
      <c r="BI57" s="78"/>
      <c r="BJ57" s="78"/>
      <c r="BK57" s="79"/>
      <c r="BL57" s="82">
        <v>0</v>
      </c>
    </row>
    <row customHeight="1" ht="11.25">
      <c r="A58" s="437" t="s">
        <v>431</v>
      </c>
      <c r="B58" s="438" t="s">
        <v>432</v>
      </c>
      <c r="C58" s="53">
        <v>2606</v>
      </c>
      <c r="G58" s="77" t="s">
        <v>433</v>
      </c>
      <c r="H58" s="59" t="s">
        <v>434</v>
      </c>
      <c r="I58" s="77" t="s">
        <v>433</v>
      </c>
      <c r="J58" s="59" t="s">
        <v>435</v>
      </c>
      <c r="K58" s="77" t="s">
        <v>433</v>
      </c>
      <c r="L58" s="62" t="s">
        <v>436</v>
      </c>
      <c r="M58" s="77" t="s">
        <v>433</v>
      </c>
      <c r="N58" s="59" t="s">
        <v>437</v>
      </c>
      <c r="O58" s="77" t="s">
        <v>433</v>
      </c>
      <c r="P58" s="59" t="s">
        <v>437</v>
      </c>
      <c r="S58" s="77" t="s">
        <v>433</v>
      </c>
      <c r="T58" s="59" t="s">
        <v>438</v>
      </c>
      <c r="W58" s="77" t="s">
        <v>433</v>
      </c>
      <c r="X58" s="59" t="s">
        <v>397</v>
      </c>
      <c r="Y58" s="77" t="s">
        <v>433</v>
      </c>
      <c r="Z58" s="59" t="s">
        <v>439</v>
      </c>
      <c r="AA58" s="77" t="s">
        <v>433</v>
      </c>
      <c r="AB58" s="59" t="s">
        <v>440</v>
      </c>
      <c r="AG58" s="77" t="s">
        <v>433</v>
      </c>
      <c r="AH58" s="59" t="s">
        <v>332</v>
      </c>
      <c r="AI58" s="77" t="s">
        <v>433</v>
      </c>
      <c r="AJ58" s="59" t="s">
        <v>332</v>
      </c>
      <c r="AN58" s="64" t="s">
        <v>441</v>
      </c>
      <c r="AP58" s="62" t="s">
        <v>332</v>
      </c>
      <c r="AY58" s="77" t="s">
        <v>433</v>
      </c>
      <c r="AZ58" s="62" t="s">
        <v>442</v>
      </c>
      <c r="BA58" s="53">
        <v>10</v>
      </c>
      <c r="BB58" s="82" t="s">
        <v>443</v>
      </c>
      <c r="BC58" s="82" t="s">
        <v>443</v>
      </c>
      <c r="BD58" s="82" t="s">
        <v>443</v>
      </c>
      <c r="BE58" s="82" t="s">
        <v>443</v>
      </c>
      <c r="BF58" s="78"/>
      <c r="BG58" s="82" t="s">
        <v>443</v>
      </c>
      <c r="BH58" s="82" t="s">
        <v>443</v>
      </c>
      <c r="BI58" s="82" t="s">
        <v>443</v>
      </c>
      <c r="BJ58" s="82" t="s">
        <v>443</v>
      </c>
      <c r="BK58" s="83" t="s">
        <v>443</v>
      </c>
      <c r="BL58" s="82">
        <v>400</v>
      </c>
    </row>
    <row customHeight="1" ht="11.25">
      <c r="A59" s="437" t="s">
        <v>444</v>
      </c>
      <c r="B59" s="438" t="s">
        <v>445</v>
      </c>
      <c r="C59" s="53">
        <v>2585</v>
      </c>
      <c r="G59" s="77" t="s">
        <v>446</v>
      </c>
      <c r="H59" s="59" t="s">
        <v>447</v>
      </c>
      <c r="I59" s="77" t="s">
        <v>446</v>
      </c>
      <c r="J59" s="59" t="s">
        <v>448</v>
      </c>
      <c r="K59" s="77" t="s">
        <v>446</v>
      </c>
      <c r="L59" s="62" t="s">
        <v>449</v>
      </c>
      <c r="M59" s="77" t="s">
        <v>446</v>
      </c>
      <c r="N59" s="59" t="s">
        <v>450</v>
      </c>
      <c r="O59" s="77" t="s">
        <v>446</v>
      </c>
      <c r="P59" s="59" t="s">
        <v>450</v>
      </c>
      <c r="S59" s="77" t="s">
        <v>446</v>
      </c>
      <c r="T59" s="81" t="s">
        <v>451</v>
      </c>
      <c r="W59" s="77" t="s">
        <v>446</v>
      </c>
      <c r="X59" s="59" t="s">
        <v>452</v>
      </c>
      <c r="Y59" s="77" t="s">
        <v>446</v>
      </c>
      <c r="Z59" s="59" t="s">
        <v>453</v>
      </c>
      <c r="AA59" s="77" t="s">
        <v>446</v>
      </c>
      <c r="AB59" s="59" t="s">
        <v>454</v>
      </c>
      <c r="AG59" s="77" t="s">
        <v>446</v>
      </c>
      <c r="AH59" s="59" t="s">
        <v>455</v>
      </c>
      <c r="AI59" s="77" t="s">
        <v>446</v>
      </c>
      <c r="AJ59" s="59" t="s">
        <v>455</v>
      </c>
      <c r="AN59" s="64" t="s">
        <v>456</v>
      </c>
      <c r="AP59" s="62" t="s">
        <v>415</v>
      </c>
      <c r="AY59" s="77" t="s">
        <v>446</v>
      </c>
      <c r="AZ59" s="62" t="s">
        <v>457</v>
      </c>
      <c r="BA59" s="53">
        <v>11</v>
      </c>
      <c r="BB59" s="82" t="s">
        <v>458</v>
      </c>
      <c r="BC59" s="78"/>
      <c r="BD59" s="78"/>
      <c r="BE59" s="78"/>
      <c r="BF59" s="78"/>
      <c r="BG59" s="78"/>
      <c r="BH59" s="78"/>
      <c r="BI59" s="82" t="s">
        <v>458</v>
      </c>
      <c r="BJ59" s="82" t="s">
        <v>458</v>
      </c>
      <c r="BK59" s="79"/>
      <c r="BL59" s="82">
        <v>150</v>
      </c>
    </row>
    <row customHeight="1" ht="11.25">
      <c r="A60" s="437" t="s">
        <v>459</v>
      </c>
      <c r="B60" s="438" t="s">
        <v>460</v>
      </c>
      <c r="C60" s="53">
        <v>2629</v>
      </c>
      <c r="G60" s="77" t="s">
        <v>461</v>
      </c>
      <c r="H60" s="59" t="s">
        <v>462</v>
      </c>
      <c r="I60" s="77" t="s">
        <v>461</v>
      </c>
      <c r="J60" s="59" t="s">
        <v>463</v>
      </c>
      <c r="K60" s="77" t="s">
        <v>461</v>
      </c>
      <c r="L60" s="62" t="s">
        <v>464</v>
      </c>
      <c r="M60" s="77" t="s">
        <v>461</v>
      </c>
      <c r="N60" s="59" t="s">
        <v>395</v>
      </c>
      <c r="O60" s="77" t="s">
        <v>461</v>
      </c>
      <c r="P60" s="59" t="s">
        <v>395</v>
      </c>
      <c r="S60" s="77" t="s">
        <v>461</v>
      </c>
      <c r="T60" s="81" t="s">
        <v>465</v>
      </c>
      <c r="W60" s="77" t="s">
        <v>461</v>
      </c>
      <c r="X60" s="59" t="s">
        <v>466</v>
      </c>
      <c r="Y60" s="77" t="s">
        <v>461</v>
      </c>
      <c r="Z60" s="59" t="s">
        <v>467</v>
      </c>
      <c r="AA60" s="77" t="s">
        <v>461</v>
      </c>
      <c r="AB60" s="59" t="s">
        <v>468</v>
      </c>
      <c r="AG60" s="77" t="s">
        <v>461</v>
      </c>
      <c r="AH60" s="59" t="s">
        <v>469</v>
      </c>
      <c r="AI60" s="77" t="s">
        <v>461</v>
      </c>
      <c r="AJ60" s="59" t="s">
        <v>469</v>
      </c>
      <c r="AN60" s="64" t="s">
        <v>470</v>
      </c>
      <c r="AY60" s="77" t="s">
        <v>461</v>
      </c>
      <c r="AZ60" s="62" t="s">
        <v>471</v>
      </c>
      <c r="BA60" s="53">
        <v>12</v>
      </c>
      <c r="BB60" s="82" t="s">
        <v>472</v>
      </c>
      <c r="BC60" s="82" t="s">
        <v>472</v>
      </c>
      <c r="BD60" s="82" t="s">
        <v>472</v>
      </c>
      <c r="BE60" s="82" t="s">
        <v>472</v>
      </c>
      <c r="BF60" s="82" t="s">
        <v>472</v>
      </c>
      <c r="BG60" s="82" t="s">
        <v>472</v>
      </c>
      <c r="BH60" s="82" t="s">
        <v>472</v>
      </c>
      <c r="BI60" s="82" t="s">
        <v>472</v>
      </c>
      <c r="BJ60" s="82" t="s">
        <v>472</v>
      </c>
      <c r="BK60" s="79"/>
      <c r="BL60" s="82">
        <v>200</v>
      </c>
    </row>
    <row customHeight="1" ht="11.25">
      <c r="A61" s="437" t="s">
        <v>473</v>
      </c>
      <c r="B61" s="438" t="s">
        <v>474</v>
      </c>
      <c r="C61" s="53">
        <v>2630</v>
      </c>
      <c r="G61" s="77" t="s">
        <v>475</v>
      </c>
      <c r="H61" s="59" t="s">
        <v>476</v>
      </c>
      <c r="I61" s="77" t="s">
        <v>475</v>
      </c>
      <c r="J61" s="59" t="s">
        <v>477</v>
      </c>
      <c r="K61" s="77" t="s">
        <v>475</v>
      </c>
      <c r="L61" s="62" t="s">
        <v>478</v>
      </c>
      <c r="M61" s="77" t="s">
        <v>475</v>
      </c>
      <c r="N61" s="59" t="s">
        <v>397</v>
      </c>
      <c r="O61" s="77" t="s">
        <v>475</v>
      </c>
      <c r="P61" s="59" t="s">
        <v>397</v>
      </c>
      <c r="S61" s="77" t="s">
        <v>475</v>
      </c>
      <c r="T61" s="81" t="s">
        <v>479</v>
      </c>
      <c r="W61" s="77" t="s">
        <v>475</v>
      </c>
      <c r="X61" s="59" t="s">
        <v>413</v>
      </c>
      <c r="Y61" s="77" t="s">
        <v>475</v>
      </c>
      <c r="Z61" s="59" t="s">
        <v>480</v>
      </c>
      <c r="AA61" s="77" t="s">
        <v>475</v>
      </c>
      <c r="AB61" s="59" t="s">
        <v>481</v>
      </c>
      <c r="AG61" s="77" t="s">
        <v>475</v>
      </c>
      <c r="AH61" s="59" t="s">
        <v>482</v>
      </c>
      <c r="AI61" s="77" t="s">
        <v>475</v>
      </c>
      <c r="AJ61" s="59" t="s">
        <v>482</v>
      </c>
      <c r="AN61" s="64" t="s">
        <v>483</v>
      </c>
      <c r="AY61" s="77" t="s">
        <v>475</v>
      </c>
      <c r="AZ61" s="62" t="s">
        <v>484</v>
      </c>
      <c r="BA61" s="53">
        <v>13</v>
      </c>
      <c r="BB61" s="82" t="s">
        <v>485</v>
      </c>
      <c r="BC61" s="82" t="s">
        <v>485</v>
      </c>
      <c r="BD61" s="82" t="s">
        <v>485</v>
      </c>
      <c r="BE61" s="82" t="s">
        <v>485</v>
      </c>
      <c r="BF61" s="78"/>
      <c r="BG61" s="82" t="s">
        <v>485</v>
      </c>
      <c r="BH61" s="78"/>
      <c r="BI61" s="78"/>
      <c r="BJ61" s="78"/>
      <c r="BK61" s="79"/>
      <c r="BL61" s="82">
        <v>80</v>
      </c>
    </row>
    <row customHeight="1" ht="11.25">
      <c r="A62" s="437" t="s">
        <v>486</v>
      </c>
      <c r="B62" s="438" t="s">
        <v>487</v>
      </c>
      <c r="C62" s="53">
        <v>2663</v>
      </c>
      <c r="G62" s="77" t="s">
        <v>488</v>
      </c>
      <c r="H62" s="59" t="s">
        <v>489</v>
      </c>
      <c r="I62" s="77" t="s">
        <v>488</v>
      </c>
      <c r="J62" s="59" t="s">
        <v>490</v>
      </c>
      <c r="K62" s="77" t="s">
        <v>488</v>
      </c>
      <c r="L62" s="62" t="s">
        <v>491</v>
      </c>
      <c r="M62" s="77" t="s">
        <v>488</v>
      </c>
      <c r="N62" s="59" t="s">
        <v>492</v>
      </c>
      <c r="O62" s="77" t="s">
        <v>488</v>
      </c>
      <c r="P62" s="59" t="s">
        <v>492</v>
      </c>
      <c r="S62" s="77" t="s">
        <v>488</v>
      </c>
      <c r="T62" s="81" t="s">
        <v>493</v>
      </c>
      <c r="W62" s="77" t="s">
        <v>488</v>
      </c>
      <c r="X62" s="59" t="s">
        <v>428</v>
      </c>
      <c r="Y62" s="77" t="s">
        <v>488</v>
      </c>
      <c r="Z62" s="59" t="s">
        <v>494</v>
      </c>
      <c r="AG62" s="77" t="s">
        <v>488</v>
      </c>
      <c r="AH62" s="59" t="s">
        <v>495</v>
      </c>
      <c r="AI62" s="77" t="s">
        <v>488</v>
      </c>
      <c r="AJ62" s="59" t="s">
        <v>495</v>
      </c>
      <c r="AN62" s="64" t="s">
        <v>496</v>
      </c>
      <c r="AY62" s="77" t="s">
        <v>488</v>
      </c>
      <c r="AZ62" s="62" t="s">
        <v>497</v>
      </c>
      <c r="BA62" s="53">
        <v>14</v>
      </c>
      <c r="BB62" s="78"/>
      <c r="BC62" s="78"/>
      <c r="BD62" s="78"/>
      <c r="BE62" s="78"/>
      <c r="BF62" s="78"/>
      <c r="BG62" s="82" t="s">
        <v>498</v>
      </c>
      <c r="BH62" s="78"/>
      <c r="BI62" s="78"/>
      <c r="BJ62" s="78"/>
      <c r="BK62" s="79"/>
      <c r="BL62" s="82">
        <v>80</v>
      </c>
    </row>
    <row customHeight="1" ht="11.25">
      <c r="A63" s="437" t="s">
        <v>499</v>
      </c>
      <c r="B63" s="438" t="s">
        <v>500</v>
      </c>
      <c r="C63" s="53">
        <v>2621</v>
      </c>
      <c r="G63" s="77" t="s">
        <v>501</v>
      </c>
      <c r="H63" s="59" t="s">
        <v>502</v>
      </c>
      <c r="I63" s="77" t="s">
        <v>501</v>
      </c>
      <c r="J63" s="59" t="s">
        <v>503</v>
      </c>
      <c r="K63" s="77" t="s">
        <v>501</v>
      </c>
      <c r="L63" s="62" t="s">
        <v>504</v>
      </c>
      <c r="M63" s="77" t="s">
        <v>501</v>
      </c>
      <c r="N63" s="59" t="s">
        <v>505</v>
      </c>
      <c r="O63" s="77" t="s">
        <v>501</v>
      </c>
      <c r="P63" s="59" t="s">
        <v>505</v>
      </c>
      <c r="S63" s="77" t="s">
        <v>501</v>
      </c>
      <c r="T63" s="81" t="s">
        <v>506</v>
      </c>
      <c r="W63" s="77" t="s">
        <v>501</v>
      </c>
      <c r="X63" s="59" t="s">
        <v>440</v>
      </c>
      <c r="Y63" s="77" t="s">
        <v>501</v>
      </c>
      <c r="Z63" s="59" t="s">
        <v>507</v>
      </c>
      <c r="AG63" s="77" t="s">
        <v>501</v>
      </c>
      <c r="AH63" s="59" t="s">
        <v>508</v>
      </c>
      <c r="AI63" s="77" t="s">
        <v>501</v>
      </c>
      <c r="AJ63" s="65" t="s">
        <v>508</v>
      </c>
      <c r="AN63" s="64" t="s">
        <v>509</v>
      </c>
      <c r="AY63" s="77" t="s">
        <v>501</v>
      </c>
      <c r="AZ63" s="62" t="s">
        <v>510</v>
      </c>
      <c r="BA63" s="53">
        <v>15</v>
      </c>
      <c r="BB63" s="78"/>
      <c r="BC63" s="78"/>
      <c r="BD63" s="78"/>
      <c r="BE63" s="78"/>
      <c r="BF63" s="78"/>
      <c r="BG63" s="82" t="s">
        <v>511</v>
      </c>
      <c r="BH63" s="78"/>
      <c r="BI63" s="78"/>
      <c r="BJ63" s="78"/>
      <c r="BK63" s="79"/>
      <c r="BL63" s="82">
        <v>80</v>
      </c>
    </row>
    <row customHeight="1" ht="11.25">
      <c r="A64" s="437" t="s">
        <v>512</v>
      </c>
      <c r="B64" s="438" t="s">
        <v>513</v>
      </c>
      <c r="C64" s="53">
        <v>2642</v>
      </c>
      <c r="G64" s="77" t="s">
        <v>514</v>
      </c>
      <c r="H64" s="59" t="s">
        <v>515</v>
      </c>
      <c r="K64" s="77" t="s">
        <v>514</v>
      </c>
      <c r="L64" s="62" t="s">
        <v>516</v>
      </c>
      <c r="M64" s="77" t="s">
        <v>514</v>
      </c>
      <c r="N64" s="59" t="s">
        <v>517</v>
      </c>
      <c r="O64" s="77" t="s">
        <v>514</v>
      </c>
      <c r="P64" s="59" t="s">
        <v>517</v>
      </c>
      <c r="S64" s="77" t="s">
        <v>514</v>
      </c>
      <c r="T64" s="81" t="s">
        <v>518</v>
      </c>
      <c r="W64" s="77" t="s">
        <v>514</v>
      </c>
      <c r="X64" s="59" t="s">
        <v>454</v>
      </c>
      <c r="Y64" s="77" t="s">
        <v>514</v>
      </c>
      <c r="Z64" s="59" t="s">
        <v>519</v>
      </c>
      <c r="AG64" s="77" t="s">
        <v>514</v>
      </c>
      <c r="AH64" s="59" t="s">
        <v>520</v>
      </c>
      <c r="AI64" s="77" t="s">
        <v>514</v>
      </c>
      <c r="AJ64" s="59" t="s">
        <v>520</v>
      </c>
      <c r="AN64" s="64" t="s">
        <v>521</v>
      </c>
      <c r="AY64" s="77" t="s">
        <v>514</v>
      </c>
      <c r="AZ64" s="62" t="s">
        <v>522</v>
      </c>
      <c r="BA64" s="53">
        <v>16</v>
      </c>
      <c r="BB64" s="78"/>
      <c r="BC64" s="78"/>
      <c r="BD64" s="82" t="s">
        <v>523</v>
      </c>
      <c r="BE64" s="82" t="s">
        <v>523</v>
      </c>
      <c r="BF64" s="82" t="s">
        <v>523</v>
      </c>
      <c r="BG64" s="78"/>
      <c r="BH64" s="78"/>
      <c r="BI64" s="78"/>
      <c r="BJ64" s="78"/>
      <c r="BK64" s="79"/>
      <c r="BL64" s="82">
        <v>170</v>
      </c>
    </row>
    <row customHeight="1" ht="11.25">
      <c r="A65" s="437" t="s">
        <v>524</v>
      </c>
      <c r="B65" s="438" t="s">
        <v>525</v>
      </c>
      <c r="C65" s="53">
        <v>2651</v>
      </c>
      <c r="G65" s="77" t="s">
        <v>526</v>
      </c>
      <c r="H65" s="857" t="s">
        <v>527</v>
      </c>
      <c r="K65" s="77" t="s">
        <v>526</v>
      </c>
      <c r="L65" s="62" t="s">
        <v>528</v>
      </c>
      <c r="M65" s="77" t="s">
        <v>526</v>
      </c>
      <c r="N65" s="59" t="s">
        <v>529</v>
      </c>
      <c r="O65" s="77" t="s">
        <v>526</v>
      </c>
      <c r="P65" s="59" t="s">
        <v>529</v>
      </c>
      <c r="S65" s="77" t="s">
        <v>526</v>
      </c>
      <c r="T65" s="81" t="s">
        <v>530</v>
      </c>
      <c r="W65" s="77" t="s">
        <v>526</v>
      </c>
      <c r="X65" s="59" t="s">
        <v>468</v>
      </c>
      <c r="Y65" s="77" t="s">
        <v>526</v>
      </c>
      <c r="Z65" s="59" t="s">
        <v>531</v>
      </c>
      <c r="AG65" s="77" t="s">
        <v>526</v>
      </c>
      <c r="AH65" s="59" t="s">
        <v>532</v>
      </c>
      <c r="AI65" s="77" t="s">
        <v>526</v>
      </c>
      <c r="AJ65" s="59" t="s">
        <v>532</v>
      </c>
      <c r="AN65" s="64" t="s">
        <v>533</v>
      </c>
      <c r="AY65" s="77" t="s">
        <v>526</v>
      </c>
      <c r="AZ65" s="62" t="s">
        <v>534</v>
      </c>
      <c r="BA65" s="53">
        <v>17</v>
      </c>
      <c r="BB65" s="78"/>
      <c r="BC65" s="78"/>
      <c r="BD65" s="82" t="s">
        <v>535</v>
      </c>
      <c r="BE65" s="82" t="s">
        <v>535</v>
      </c>
      <c r="BF65" s="82" t="s">
        <v>535</v>
      </c>
      <c r="BG65" s="78"/>
      <c r="BH65" s="78"/>
      <c r="BI65" s="78"/>
      <c r="BJ65" s="78"/>
      <c r="BK65" s="79"/>
      <c r="BL65" s="82">
        <v>130</v>
      </c>
    </row>
    <row customHeight="1" ht="11.25">
      <c r="A66" s="437" t="s">
        <v>536</v>
      </c>
      <c r="B66" s="438" t="s">
        <v>537</v>
      </c>
      <c r="C66" s="53">
        <v>2652</v>
      </c>
      <c r="G66" s="77" t="s">
        <v>538</v>
      </c>
      <c r="H66" s="59" t="s">
        <v>539</v>
      </c>
      <c r="K66" s="77" t="s">
        <v>538</v>
      </c>
      <c r="L66" s="62" t="s">
        <v>540</v>
      </c>
      <c r="M66" s="77" t="s">
        <v>538</v>
      </c>
      <c r="N66" s="59" t="s">
        <v>541</v>
      </c>
      <c r="O66" s="77" t="s">
        <v>538</v>
      </c>
      <c r="P66" s="59" t="s">
        <v>541</v>
      </c>
      <c r="S66" s="77" t="s">
        <v>538</v>
      </c>
      <c r="T66" s="81" t="s">
        <v>542</v>
      </c>
      <c r="W66" s="77" t="s">
        <v>538</v>
      </c>
      <c r="X66" s="59" t="s">
        <v>481</v>
      </c>
      <c r="Y66" s="77" t="s">
        <v>538</v>
      </c>
      <c r="Z66" s="59" t="s">
        <v>543</v>
      </c>
      <c r="AG66" s="77" t="s">
        <v>538</v>
      </c>
      <c r="AH66" s="59" t="s">
        <v>544</v>
      </c>
      <c r="AI66" s="77" t="s">
        <v>538</v>
      </c>
      <c r="AJ66" s="59" t="s">
        <v>544</v>
      </c>
      <c r="AN66" s="64" t="s">
        <v>545</v>
      </c>
      <c r="AY66" s="77" t="s">
        <v>538</v>
      </c>
      <c r="AZ66" s="62" t="s">
        <v>546</v>
      </c>
      <c r="BA66" s="53">
        <v>18</v>
      </c>
      <c r="BB66" s="78"/>
      <c r="BC66" s="78"/>
      <c r="BD66" s="82" t="s">
        <v>547</v>
      </c>
      <c r="BE66" s="82" t="s">
        <v>547</v>
      </c>
      <c r="BF66" s="82" t="s">
        <v>547</v>
      </c>
      <c r="BG66" s="78"/>
      <c r="BH66" s="78"/>
      <c r="BI66" s="78"/>
      <c r="BJ66" s="78"/>
      <c r="BK66" s="79"/>
      <c r="BL66" s="82">
        <v>140</v>
      </c>
    </row>
    <row customHeight="1" ht="11.25">
      <c r="A67" s="437" t="s">
        <v>548</v>
      </c>
      <c r="B67" s="438" t="s">
        <v>549</v>
      </c>
      <c r="C67" s="53">
        <v>2625</v>
      </c>
      <c r="G67" s="77" t="s">
        <v>550</v>
      </c>
      <c r="H67" s="59" t="s">
        <v>551</v>
      </c>
      <c r="K67" s="77" t="s">
        <v>550</v>
      </c>
      <c r="L67" s="62" t="s">
        <v>552</v>
      </c>
      <c r="M67" s="77" t="s">
        <v>550</v>
      </c>
      <c r="N67" s="59" t="s">
        <v>553</v>
      </c>
      <c r="O67" s="77" t="s">
        <v>550</v>
      </c>
      <c r="P67" s="59" t="s">
        <v>553</v>
      </c>
      <c r="S67" s="77" t="s">
        <v>550</v>
      </c>
      <c r="T67" s="81" t="s">
        <v>554</v>
      </c>
      <c r="W67" s="77" t="s">
        <v>550</v>
      </c>
      <c r="X67" s="59" t="s">
        <v>555</v>
      </c>
      <c r="AG67" s="77" t="s">
        <v>550</v>
      </c>
      <c r="AH67" s="59" t="s">
        <v>556</v>
      </c>
      <c r="AI67" s="77" t="s">
        <v>550</v>
      </c>
      <c r="AJ67" s="59" t="s">
        <v>556</v>
      </c>
      <c r="AN67" s="64" t="s">
        <v>557</v>
      </c>
      <c r="AY67" s="77" t="s">
        <v>550</v>
      </c>
      <c r="AZ67" s="62" t="s">
        <v>558</v>
      </c>
      <c r="BA67" s="53">
        <v>19</v>
      </c>
      <c r="BB67" s="78"/>
      <c r="BC67" s="78"/>
      <c r="BD67" s="82" t="s">
        <v>559</v>
      </c>
      <c r="BE67" s="82" t="s">
        <v>559</v>
      </c>
      <c r="BF67" s="82" t="s">
        <v>559</v>
      </c>
      <c r="BG67" s="78"/>
      <c r="BH67" s="78"/>
      <c r="BI67" s="78"/>
      <c r="BJ67" s="78"/>
      <c r="BK67" s="79"/>
      <c r="BL67" s="82">
        <v>80</v>
      </c>
    </row>
    <row customHeight="1" ht="11.25">
      <c r="A68" s="437" t="s">
        <v>560</v>
      </c>
      <c r="B68" s="438" t="s">
        <v>561</v>
      </c>
      <c r="C68" s="53">
        <v>2598</v>
      </c>
      <c r="G68" s="77" t="s">
        <v>562</v>
      </c>
      <c r="H68" s="59" t="s">
        <v>563</v>
      </c>
      <c r="K68" s="77" t="s">
        <v>562</v>
      </c>
      <c r="L68" s="62" t="s">
        <v>564</v>
      </c>
      <c r="M68" s="77" t="s">
        <v>562</v>
      </c>
      <c r="N68" s="59" t="s">
        <v>565</v>
      </c>
      <c r="O68" s="77" t="s">
        <v>562</v>
      </c>
      <c r="P68" s="59" t="s">
        <v>565</v>
      </c>
      <c r="S68" s="77" t="s">
        <v>562</v>
      </c>
      <c r="T68" s="81" t="s">
        <v>566</v>
      </c>
      <c r="W68" s="77" t="s">
        <v>562</v>
      </c>
      <c r="X68" s="59" t="s">
        <v>567</v>
      </c>
      <c r="AG68" s="77" t="s">
        <v>562</v>
      </c>
      <c r="AH68" s="59" t="s">
        <v>568</v>
      </c>
      <c r="AI68" s="77" t="s">
        <v>562</v>
      </c>
      <c r="AJ68" s="59" t="s">
        <v>568</v>
      </c>
      <c r="AN68" s="64" t="s">
        <v>569</v>
      </c>
      <c r="AY68" s="77" t="s">
        <v>562</v>
      </c>
      <c r="AZ68" s="62" t="s">
        <v>570</v>
      </c>
      <c r="BA68" s="53">
        <v>20</v>
      </c>
      <c r="BB68" s="78"/>
      <c r="BC68" s="78"/>
      <c r="BD68" s="78"/>
      <c r="BE68" s="78"/>
      <c r="BF68" s="78"/>
      <c r="BG68" s="78"/>
      <c r="BH68" s="82" t="s">
        <v>571</v>
      </c>
      <c r="BI68" s="78"/>
      <c r="BJ68" s="78"/>
      <c r="BK68" s="79"/>
      <c r="BL68" s="82">
        <v>80</v>
      </c>
    </row>
    <row customHeight="1" ht="11.25">
      <c r="A69" s="437" t="s">
        <v>572</v>
      </c>
      <c r="B69" s="438" t="s">
        <v>573</v>
      </c>
      <c r="C69" s="53">
        <v>2638</v>
      </c>
      <c r="G69" s="77" t="s">
        <v>574</v>
      </c>
      <c r="H69" s="59" t="s">
        <v>575</v>
      </c>
      <c r="M69" s="77" t="s">
        <v>574</v>
      </c>
      <c r="N69" s="59" t="s">
        <v>576</v>
      </c>
      <c r="O69" s="77" t="s">
        <v>574</v>
      </c>
      <c r="P69" s="59" t="s">
        <v>576</v>
      </c>
      <c r="S69" s="77" t="s">
        <v>574</v>
      </c>
      <c r="T69" s="81" t="s">
        <v>577</v>
      </c>
      <c r="W69" s="77" t="s">
        <v>574</v>
      </c>
      <c r="X69" s="59" t="s">
        <v>578</v>
      </c>
      <c r="AG69" s="77" t="s">
        <v>574</v>
      </c>
      <c r="AH69" s="59" t="s">
        <v>579</v>
      </c>
      <c r="AI69" s="77" t="s">
        <v>574</v>
      </c>
      <c r="AJ69" s="59" t="s">
        <v>579</v>
      </c>
      <c r="AN69" s="64" t="s">
        <v>580</v>
      </c>
      <c r="AY69" s="77" t="s">
        <v>574</v>
      </c>
      <c r="AZ69" s="62" t="s">
        <v>581</v>
      </c>
      <c r="BA69" s="53">
        <v>21</v>
      </c>
      <c r="BB69" s="78"/>
      <c r="BC69" s="78"/>
      <c r="BD69" s="78"/>
      <c r="BE69" s="78"/>
      <c r="BF69" s="78"/>
      <c r="BG69" s="78"/>
      <c r="BH69" s="82" t="s">
        <v>582</v>
      </c>
      <c r="BI69" s="78"/>
      <c r="BJ69" s="78"/>
      <c r="BK69" s="79"/>
      <c r="BL69" s="82">
        <v>80</v>
      </c>
    </row>
    <row customHeight="1" ht="11.25">
      <c r="A70" s="437" t="s">
        <v>583</v>
      </c>
      <c r="B70" s="438" t="s">
        <v>584</v>
      </c>
      <c r="C70" s="53">
        <v>2639</v>
      </c>
      <c r="G70" s="77" t="s">
        <v>585</v>
      </c>
      <c r="H70" s="59" t="s">
        <v>586</v>
      </c>
      <c r="M70" s="77" t="s">
        <v>585</v>
      </c>
      <c r="N70" s="59" t="s">
        <v>587</v>
      </c>
      <c r="O70" s="77" t="s">
        <v>585</v>
      </c>
      <c r="P70" s="59" t="s">
        <v>587</v>
      </c>
      <c r="S70" s="77" t="s">
        <v>585</v>
      </c>
      <c r="T70" s="81" t="s">
        <v>588</v>
      </c>
      <c r="W70" s="77" t="s">
        <v>585</v>
      </c>
      <c r="X70" s="59" t="s">
        <v>589</v>
      </c>
      <c r="AG70" s="77" t="s">
        <v>585</v>
      </c>
      <c r="AH70" s="59" t="s">
        <v>590</v>
      </c>
      <c r="AI70" s="77" t="s">
        <v>585</v>
      </c>
      <c r="AJ70" s="59" t="s">
        <v>590</v>
      </c>
      <c r="AN70" s="64" t="s">
        <v>591</v>
      </c>
      <c r="AY70" s="77" t="s">
        <v>585</v>
      </c>
      <c r="AZ70" s="62" t="s">
        <v>592</v>
      </c>
      <c r="BA70" s="53">
        <v>22</v>
      </c>
      <c r="BB70" s="78"/>
      <c r="BC70" s="78"/>
      <c r="BD70" s="78"/>
      <c r="BE70" s="78"/>
      <c r="BF70" s="78"/>
      <c r="BG70" s="78"/>
      <c r="BH70" s="78"/>
      <c r="BI70" s="78"/>
      <c r="BJ70" s="78"/>
      <c r="BK70" s="79"/>
      <c r="BL70" s="82">
        <v>0</v>
      </c>
    </row>
    <row customHeight="1" ht="11.25">
      <c r="A71" s="437" t="s">
        <v>593</v>
      </c>
      <c r="B71" s="438" t="s">
        <v>594</v>
      </c>
      <c r="C71" s="53">
        <v>2669</v>
      </c>
      <c r="G71" s="77" t="s">
        <v>595</v>
      </c>
      <c r="H71" s="59" t="s">
        <v>596</v>
      </c>
      <c r="M71" s="77" t="s">
        <v>595</v>
      </c>
      <c r="N71" s="59" t="s">
        <v>597</v>
      </c>
      <c r="O71" s="77" t="s">
        <v>595</v>
      </c>
      <c r="P71" s="59" t="s">
        <v>597</v>
      </c>
      <c r="S71" s="77" t="s">
        <v>595</v>
      </c>
      <c r="T71" s="81" t="s">
        <v>598</v>
      </c>
      <c r="W71" s="77" t="s">
        <v>595</v>
      </c>
      <c r="X71" s="59" t="s">
        <v>599</v>
      </c>
      <c r="AG71" s="77" t="s">
        <v>595</v>
      </c>
      <c r="AH71" s="59" t="s">
        <v>600</v>
      </c>
      <c r="AI71" s="77" t="s">
        <v>595</v>
      </c>
      <c r="AJ71" s="59" t="s">
        <v>600</v>
      </c>
      <c r="AN71" s="64" t="s">
        <v>601</v>
      </c>
      <c r="AY71" s="77" t="s">
        <v>595</v>
      </c>
      <c r="AZ71" s="62" t="s">
        <v>530</v>
      </c>
      <c r="BA71" s="53">
        <v>23</v>
      </c>
      <c r="BB71" s="82" t="s">
        <v>602</v>
      </c>
      <c r="BC71" s="82" t="s">
        <v>602</v>
      </c>
      <c r="BD71" s="82" t="s">
        <v>602</v>
      </c>
      <c r="BE71" s="82" t="s">
        <v>602</v>
      </c>
      <c r="BF71" s="82" t="s">
        <v>602</v>
      </c>
      <c r="BG71" s="82" t="s">
        <v>602</v>
      </c>
      <c r="BH71" s="82" t="s">
        <v>602</v>
      </c>
      <c r="BI71" s="82" t="s">
        <v>602</v>
      </c>
      <c r="BJ71" s="82" t="s">
        <v>602</v>
      </c>
      <c r="BK71" s="79"/>
      <c r="BL71" s="82">
        <v>0</v>
      </c>
    </row>
    <row customHeight="1" ht="11.25">
      <c r="A72" s="437" t="s">
        <v>603</v>
      </c>
      <c r="B72" s="438" t="s">
        <v>604</v>
      </c>
      <c r="C72" s="53">
        <v>2644</v>
      </c>
      <c r="G72" s="77" t="s">
        <v>605</v>
      </c>
      <c r="H72" s="84" t="s">
        <v>606</v>
      </c>
      <c r="M72" s="77" t="s">
        <v>605</v>
      </c>
      <c r="N72" s="59" t="s">
        <v>607</v>
      </c>
      <c r="O72" s="77" t="s">
        <v>605</v>
      </c>
      <c r="P72" s="59" t="s">
        <v>607</v>
      </c>
      <c r="S72" s="77" t="s">
        <v>605</v>
      </c>
      <c r="T72" s="81" t="s">
        <v>608</v>
      </c>
      <c r="W72" s="77" t="s">
        <v>605</v>
      </c>
      <c r="X72" s="59" t="s">
        <v>609</v>
      </c>
      <c r="AG72" s="77" t="s">
        <v>605</v>
      </c>
      <c r="AH72" s="59" t="s">
        <v>610</v>
      </c>
      <c r="AI72" s="77" t="s">
        <v>605</v>
      </c>
      <c r="AJ72" s="59" t="s">
        <v>610</v>
      </c>
      <c r="AN72" s="64" t="s">
        <v>611</v>
      </c>
      <c r="AY72" s="77" t="s">
        <v>605</v>
      </c>
      <c r="AZ72" s="62" t="s">
        <v>542</v>
      </c>
      <c r="BA72" s="53">
        <v>24</v>
      </c>
      <c r="BB72" s="82" t="s">
        <v>612</v>
      </c>
      <c r="BC72" s="82" t="s">
        <v>612</v>
      </c>
      <c r="BD72" s="82" t="s">
        <v>612</v>
      </c>
      <c r="BE72" s="82" t="s">
        <v>612</v>
      </c>
      <c r="BF72" s="82" t="s">
        <v>612</v>
      </c>
      <c r="BG72" s="82" t="s">
        <v>612</v>
      </c>
      <c r="BH72" s="82" t="s">
        <v>612</v>
      </c>
      <c r="BI72" s="82" t="s">
        <v>612</v>
      </c>
      <c r="BJ72" s="82" t="s">
        <v>612</v>
      </c>
      <c r="BK72" s="79"/>
      <c r="BL72" s="82">
        <v>0</v>
      </c>
    </row>
    <row customHeight="1" ht="11.25">
      <c r="A73" s="437" t="s">
        <v>613</v>
      </c>
      <c r="B73" s="438" t="s">
        <v>614</v>
      </c>
      <c r="C73" s="53">
        <v>2599</v>
      </c>
      <c r="G73" s="77" t="s">
        <v>615</v>
      </c>
      <c r="H73" s="84" t="s">
        <v>616</v>
      </c>
      <c r="M73" s="77" t="s">
        <v>615</v>
      </c>
      <c r="N73" s="59" t="s">
        <v>617</v>
      </c>
      <c r="O73" s="77" t="s">
        <v>615</v>
      </c>
      <c r="P73" s="59" t="s">
        <v>617</v>
      </c>
      <c r="S73" s="77" t="s">
        <v>615</v>
      </c>
      <c r="T73" s="81" t="s">
        <v>618</v>
      </c>
      <c r="W73" s="77" t="s">
        <v>615</v>
      </c>
      <c r="X73" s="59" t="s">
        <v>619</v>
      </c>
      <c r="AG73" s="77" t="s">
        <v>615</v>
      </c>
      <c r="AH73" s="59" t="s">
        <v>620</v>
      </c>
      <c r="AI73" s="77" t="s">
        <v>615</v>
      </c>
      <c r="AJ73" s="59" t="s">
        <v>620</v>
      </c>
      <c r="AN73" s="64" t="s">
        <v>621</v>
      </c>
      <c r="AY73" s="77" t="s">
        <v>615</v>
      </c>
      <c r="AZ73" s="62" t="s">
        <v>554</v>
      </c>
      <c r="BA73" s="53">
        <v>25</v>
      </c>
      <c r="BB73" s="82" t="s">
        <v>622</v>
      </c>
      <c r="BC73" s="82" t="s">
        <v>622</v>
      </c>
      <c r="BD73" s="82" t="s">
        <v>622</v>
      </c>
      <c r="BE73" s="82" t="s">
        <v>622</v>
      </c>
      <c r="BF73" s="82" t="s">
        <v>622</v>
      </c>
      <c r="BG73" s="82" t="s">
        <v>622</v>
      </c>
      <c r="BH73" s="82" t="s">
        <v>622</v>
      </c>
      <c r="BI73" s="82" t="s">
        <v>622</v>
      </c>
      <c r="BJ73" s="82" t="s">
        <v>622</v>
      </c>
      <c r="BK73" s="79"/>
      <c r="BL73" s="82">
        <v>0</v>
      </c>
    </row>
    <row customHeight="1" ht="11.25">
      <c r="A74" s="437" t="s">
        <v>623</v>
      </c>
      <c r="B74" s="438" t="s">
        <v>624</v>
      </c>
      <c r="C74" s="53">
        <v>2627</v>
      </c>
      <c r="G74" s="77" t="s">
        <v>625</v>
      </c>
      <c r="H74" s="84" t="s">
        <v>626</v>
      </c>
      <c r="M74" s="77" t="s">
        <v>625</v>
      </c>
      <c r="N74" s="59" t="s">
        <v>410</v>
      </c>
      <c r="O74" s="77" t="s">
        <v>625</v>
      </c>
      <c r="P74" s="59" t="s">
        <v>410</v>
      </c>
      <c r="S74" s="77" t="s">
        <v>625</v>
      </c>
      <c r="T74" s="81" t="s">
        <v>627</v>
      </c>
      <c r="W74" s="77" t="s">
        <v>625</v>
      </c>
      <c r="X74" s="59" t="s">
        <v>628</v>
      </c>
      <c r="AG74" s="77" t="s">
        <v>625</v>
      </c>
      <c r="AH74" s="59" t="s">
        <v>629</v>
      </c>
      <c r="AI74" s="77" t="s">
        <v>625</v>
      </c>
      <c r="AJ74" s="59" t="s">
        <v>629</v>
      </c>
      <c r="AN74" s="64" t="s">
        <v>630</v>
      </c>
      <c r="AY74" s="77" t="s">
        <v>625</v>
      </c>
      <c r="AZ74" s="62" t="s">
        <v>566</v>
      </c>
      <c r="BA74" s="53">
        <v>26</v>
      </c>
      <c r="BB74" s="82" t="s">
        <v>631</v>
      </c>
      <c r="BC74" s="82" t="s">
        <v>631</v>
      </c>
      <c r="BD74" s="82" t="s">
        <v>631</v>
      </c>
      <c r="BE74" s="82" t="s">
        <v>631</v>
      </c>
      <c r="BF74" s="82" t="s">
        <v>631</v>
      </c>
      <c r="BG74" s="82" t="s">
        <v>631</v>
      </c>
      <c r="BH74" s="82" t="s">
        <v>631</v>
      </c>
      <c r="BI74" s="82" t="s">
        <v>631</v>
      </c>
      <c r="BJ74" s="82" t="s">
        <v>631</v>
      </c>
      <c r="BK74" s="79"/>
      <c r="BL74" s="82">
        <v>0</v>
      </c>
    </row>
    <row customHeight="1" ht="11.25">
      <c r="A75" s="437" t="s">
        <v>632</v>
      </c>
      <c r="B75" s="438" t="s">
        <v>633</v>
      </c>
      <c r="C75" s="53">
        <v>2600</v>
      </c>
      <c r="G75" s="77" t="s">
        <v>634</v>
      </c>
      <c r="H75" s="84" t="s">
        <v>635</v>
      </c>
      <c r="M75" s="77" t="s">
        <v>634</v>
      </c>
      <c r="N75" s="59" t="s">
        <v>382</v>
      </c>
      <c r="O75" s="77" t="s">
        <v>634</v>
      </c>
      <c r="P75" s="59" t="s">
        <v>382</v>
      </c>
      <c r="S75" s="77" t="s">
        <v>634</v>
      </c>
      <c r="T75" s="81" t="s">
        <v>636</v>
      </c>
      <c r="AN75" s="64" t="s">
        <v>637</v>
      </c>
      <c r="AY75" s="77" t="s">
        <v>634</v>
      </c>
      <c r="AZ75" s="62" t="s">
        <v>577</v>
      </c>
      <c r="BA75" s="53">
        <v>27</v>
      </c>
      <c r="BB75" s="82" t="s">
        <v>638</v>
      </c>
      <c r="BC75" s="82" t="s">
        <v>638</v>
      </c>
      <c r="BD75" s="82" t="s">
        <v>638</v>
      </c>
      <c r="BE75" s="82" t="s">
        <v>638</v>
      </c>
      <c r="BF75" s="82" t="s">
        <v>638</v>
      </c>
      <c r="BG75" s="82" t="s">
        <v>638</v>
      </c>
      <c r="BH75" s="82" t="s">
        <v>638</v>
      </c>
      <c r="BI75" s="82" t="s">
        <v>638</v>
      </c>
      <c r="BJ75" s="82" t="s">
        <v>638</v>
      </c>
      <c r="BK75" s="79"/>
      <c r="BL75" s="82">
        <v>0</v>
      </c>
    </row>
    <row customHeight="1" ht="11.25">
      <c r="A76" s="437" t="s">
        <v>639</v>
      </c>
      <c r="B76" s="438" t="s">
        <v>640</v>
      </c>
      <c r="C76" s="53">
        <v>2601</v>
      </c>
      <c r="G76" s="77" t="s">
        <v>641</v>
      </c>
      <c r="H76" s="84" t="s">
        <v>642</v>
      </c>
      <c r="M76" s="77" t="s">
        <v>641</v>
      </c>
      <c r="N76" s="59" t="s">
        <v>643</v>
      </c>
      <c r="O76" s="77" t="s">
        <v>641</v>
      </c>
      <c r="P76" s="59" t="s">
        <v>643</v>
      </c>
      <c r="S76" s="77" t="s">
        <v>641</v>
      </c>
      <c r="T76" s="81" t="s">
        <v>644</v>
      </c>
      <c r="AN76" s="64" t="s">
        <v>645</v>
      </c>
      <c r="AY76" s="77" t="s">
        <v>641</v>
      </c>
      <c r="AZ76" s="62" t="s">
        <v>588</v>
      </c>
      <c r="BA76" s="53">
        <v>28</v>
      </c>
      <c r="BB76" s="82" t="s">
        <v>646</v>
      </c>
      <c r="BC76" s="82" t="s">
        <v>646</v>
      </c>
      <c r="BD76" s="82" t="s">
        <v>646</v>
      </c>
      <c r="BE76" s="82" t="s">
        <v>646</v>
      </c>
      <c r="BF76" s="82" t="s">
        <v>646</v>
      </c>
      <c r="BG76" s="82" t="s">
        <v>646</v>
      </c>
      <c r="BH76" s="82" t="s">
        <v>646</v>
      </c>
      <c r="BI76" s="82" t="s">
        <v>646</v>
      </c>
      <c r="BJ76" s="82" t="s">
        <v>646</v>
      </c>
      <c r="BK76" s="79"/>
      <c r="BL76" s="82">
        <v>0</v>
      </c>
    </row>
    <row customHeight="1" ht="11.25">
      <c r="A77" s="437" t="s">
        <v>647</v>
      </c>
      <c r="B77" s="438" t="s">
        <v>648</v>
      </c>
      <c r="C77" s="53">
        <v>2658</v>
      </c>
      <c r="G77" s="77" t="s">
        <v>649</v>
      </c>
      <c r="H77" s="84" t="s">
        <v>650</v>
      </c>
      <c r="M77" s="77" t="s">
        <v>649</v>
      </c>
      <c r="N77" s="59" t="s">
        <v>651</v>
      </c>
      <c r="O77" s="77" t="s">
        <v>649</v>
      </c>
      <c r="P77" s="59" t="s">
        <v>651</v>
      </c>
      <c r="S77" s="77" t="s">
        <v>649</v>
      </c>
      <c r="T77" s="81" t="s">
        <v>652</v>
      </c>
      <c r="AN77" s="64" t="s">
        <v>653</v>
      </c>
      <c r="AY77" s="77" t="s">
        <v>649</v>
      </c>
      <c r="AZ77" s="62" t="s">
        <v>598</v>
      </c>
      <c r="BA77" s="53">
        <v>29</v>
      </c>
      <c r="BB77" s="82" t="s">
        <v>654</v>
      </c>
      <c r="BC77" s="82" t="s">
        <v>654</v>
      </c>
      <c r="BD77" s="82" t="s">
        <v>654</v>
      </c>
      <c r="BE77" s="82" t="s">
        <v>654</v>
      </c>
      <c r="BF77" s="82" t="s">
        <v>654</v>
      </c>
      <c r="BG77" s="82" t="s">
        <v>654</v>
      </c>
      <c r="BH77" s="82" t="s">
        <v>654</v>
      </c>
      <c r="BI77" s="82" t="s">
        <v>654</v>
      </c>
      <c r="BJ77" s="82" t="s">
        <v>654</v>
      </c>
      <c r="BK77" s="79"/>
      <c r="BL77" s="82">
        <v>0</v>
      </c>
    </row>
    <row customHeight="1" ht="11.25">
      <c r="A78" s="437" t="s">
        <v>655</v>
      </c>
      <c r="B78" s="438" t="s">
        <v>656</v>
      </c>
      <c r="C78" s="53">
        <v>2602</v>
      </c>
      <c r="G78" s="77" t="s">
        <v>657</v>
      </c>
      <c r="H78" s="84" t="s">
        <v>658</v>
      </c>
      <c r="M78" s="77" t="s">
        <v>657</v>
      </c>
      <c r="N78" s="59" t="s">
        <v>659</v>
      </c>
      <c r="O78" s="77" t="s">
        <v>657</v>
      </c>
      <c r="P78" s="59" t="s">
        <v>659</v>
      </c>
      <c r="S78" s="77" t="s">
        <v>657</v>
      </c>
      <c r="T78" s="81" t="s">
        <v>660</v>
      </c>
      <c r="AN78" s="64" t="s">
        <v>661</v>
      </c>
      <c r="AY78" s="77" t="s">
        <v>657</v>
      </c>
      <c r="AZ78" s="62" t="s">
        <v>608</v>
      </c>
      <c r="BA78" s="53">
        <v>30</v>
      </c>
      <c r="BB78" s="82" t="s">
        <v>662</v>
      </c>
      <c r="BC78" s="82" t="s">
        <v>662</v>
      </c>
      <c r="BD78" s="82" t="s">
        <v>662</v>
      </c>
      <c r="BE78" s="82" t="s">
        <v>662</v>
      </c>
      <c r="BF78" s="82" t="s">
        <v>662</v>
      </c>
      <c r="BG78" s="82" t="s">
        <v>662</v>
      </c>
      <c r="BH78" s="82" t="s">
        <v>662</v>
      </c>
      <c r="BI78" s="82" t="s">
        <v>662</v>
      </c>
      <c r="BJ78" s="82" t="s">
        <v>662</v>
      </c>
      <c r="BK78" s="79"/>
      <c r="BL78" s="82">
        <v>0</v>
      </c>
    </row>
    <row customHeight="1" ht="11.25">
      <c r="A79" s="437" t="s">
        <v>663</v>
      </c>
      <c r="B79" s="438" t="s">
        <v>664</v>
      </c>
      <c r="C79" s="53">
        <v>2645</v>
      </c>
      <c r="G79" s="77" t="s">
        <v>665</v>
      </c>
      <c r="H79" s="84" t="s">
        <v>666</v>
      </c>
      <c r="M79" s="77" t="s">
        <v>665</v>
      </c>
      <c r="N79" s="59" t="s">
        <v>667</v>
      </c>
      <c r="O79" s="77" t="s">
        <v>665</v>
      </c>
      <c r="P79" s="59" t="s">
        <v>667</v>
      </c>
      <c r="S79" s="77" t="s">
        <v>665</v>
      </c>
      <c r="T79" s="81" t="s">
        <v>668</v>
      </c>
      <c r="AN79" s="64" t="s">
        <v>669</v>
      </c>
      <c r="AY79" s="77" t="s">
        <v>665</v>
      </c>
      <c r="AZ79" s="62" t="s">
        <v>618</v>
      </c>
      <c r="BA79" s="53">
        <v>31</v>
      </c>
      <c r="BB79" s="82" t="s">
        <v>670</v>
      </c>
      <c r="BC79" s="82" t="s">
        <v>670</v>
      </c>
      <c r="BD79" s="82" t="s">
        <v>670</v>
      </c>
      <c r="BE79" s="82" t="s">
        <v>670</v>
      </c>
      <c r="BF79" s="82" t="s">
        <v>670</v>
      </c>
      <c r="BG79" s="82" t="s">
        <v>670</v>
      </c>
      <c r="BH79" s="82" t="s">
        <v>670</v>
      </c>
      <c r="BI79" s="82" t="s">
        <v>670</v>
      </c>
      <c r="BJ79" s="82" t="s">
        <v>670</v>
      </c>
      <c r="BK79" s="79"/>
      <c r="BL79" s="82">
        <v>0</v>
      </c>
    </row>
    <row customHeight="1" ht="11.25">
      <c r="A80" s="437" t="s">
        <v>671</v>
      </c>
      <c r="B80" s="438" t="s">
        <v>672</v>
      </c>
      <c r="C80" s="53">
        <v>2631</v>
      </c>
      <c r="G80" s="77" t="s">
        <v>673</v>
      </c>
      <c r="H80" s="59" t="s">
        <v>674</v>
      </c>
      <c r="M80" s="77" t="s">
        <v>673</v>
      </c>
      <c r="N80" s="59" t="s">
        <v>675</v>
      </c>
      <c r="O80" s="77" t="s">
        <v>673</v>
      </c>
      <c r="P80" s="59" t="s">
        <v>675</v>
      </c>
      <c r="S80" s="77" t="s">
        <v>673</v>
      </c>
      <c r="T80" s="81" t="s">
        <v>676</v>
      </c>
      <c r="AN80" s="64" t="s">
        <v>677</v>
      </c>
      <c r="AY80" s="77" t="s">
        <v>673</v>
      </c>
      <c r="AZ80" s="62" t="s">
        <v>627</v>
      </c>
      <c r="BA80" s="53">
        <v>32</v>
      </c>
      <c r="BB80" s="82" t="s">
        <v>678</v>
      </c>
      <c r="BC80" s="82" t="s">
        <v>678</v>
      </c>
      <c r="BD80" s="82" t="s">
        <v>678</v>
      </c>
      <c r="BE80" s="82" t="s">
        <v>678</v>
      </c>
      <c r="BF80" s="82" t="s">
        <v>678</v>
      </c>
      <c r="BG80" s="82" t="s">
        <v>678</v>
      </c>
      <c r="BH80" s="82" t="s">
        <v>678</v>
      </c>
      <c r="BI80" s="82" t="s">
        <v>678</v>
      </c>
      <c r="BJ80" s="82" t="s">
        <v>678</v>
      </c>
      <c r="BK80" s="79"/>
      <c r="BL80" s="82">
        <v>0</v>
      </c>
    </row>
    <row customHeight="1" ht="11.25">
      <c r="A81" s="437" t="s">
        <v>679</v>
      </c>
      <c r="B81" s="438" t="s">
        <v>680</v>
      </c>
      <c r="C81" s="53">
        <v>2640</v>
      </c>
      <c r="G81" s="77" t="s">
        <v>681</v>
      </c>
      <c r="H81" s="59" t="s">
        <v>682</v>
      </c>
      <c r="M81" s="77" t="s">
        <v>681</v>
      </c>
      <c r="N81" s="59" t="s">
        <v>683</v>
      </c>
      <c r="AN81" s="64" t="s">
        <v>684</v>
      </c>
      <c r="AY81" s="77" t="s">
        <v>681</v>
      </c>
      <c r="AZ81" s="62" t="s">
        <v>636</v>
      </c>
      <c r="BA81" s="53">
        <v>33</v>
      </c>
      <c r="BB81" s="82" t="s">
        <v>685</v>
      </c>
      <c r="BC81" s="82" t="s">
        <v>685</v>
      </c>
      <c r="BD81" s="82" t="s">
        <v>685</v>
      </c>
      <c r="BE81" s="82" t="s">
        <v>685</v>
      </c>
      <c r="BF81" s="82" t="s">
        <v>685</v>
      </c>
      <c r="BG81" s="82" t="s">
        <v>685</v>
      </c>
      <c r="BH81" s="82" t="s">
        <v>685</v>
      </c>
      <c r="BI81" s="82" t="s">
        <v>685</v>
      </c>
      <c r="BJ81" s="82" t="s">
        <v>685</v>
      </c>
      <c r="BK81" s="79"/>
      <c r="BL81" s="82">
        <v>0</v>
      </c>
    </row>
    <row customHeight="1" ht="11.25">
      <c r="A82" s="437" t="s">
        <v>686</v>
      </c>
      <c r="B82" s="438" t="s">
        <v>687</v>
      </c>
      <c r="C82" s="53">
        <v>2665</v>
      </c>
      <c r="G82" s="77" t="s">
        <v>688</v>
      </c>
      <c r="H82" s="59" t="s">
        <v>689</v>
      </c>
      <c r="M82" s="77" t="s">
        <v>688</v>
      </c>
      <c r="N82" s="59" t="s">
        <v>690</v>
      </c>
      <c r="AN82" s="64" t="s">
        <v>691</v>
      </c>
      <c r="AY82" s="77" t="s">
        <v>688</v>
      </c>
      <c r="AZ82" s="62" t="s">
        <v>644</v>
      </c>
      <c r="BA82" s="53">
        <v>34</v>
      </c>
      <c r="BB82" s="82" t="s">
        <v>692</v>
      </c>
      <c r="BC82" s="82" t="s">
        <v>692</v>
      </c>
      <c r="BD82" s="82" t="s">
        <v>692</v>
      </c>
      <c r="BE82" s="82" t="s">
        <v>692</v>
      </c>
      <c r="BF82" s="82" t="s">
        <v>692</v>
      </c>
      <c r="BG82" s="82" t="s">
        <v>692</v>
      </c>
      <c r="BH82" s="82" t="s">
        <v>692</v>
      </c>
      <c r="BI82" s="82" t="s">
        <v>692</v>
      </c>
      <c r="BJ82" s="82" t="s">
        <v>692</v>
      </c>
      <c r="BK82" s="79"/>
      <c r="BL82" s="82">
        <v>0</v>
      </c>
    </row>
    <row customHeight="1" ht="11.25">
      <c r="A83" s="437" t="s">
        <v>693</v>
      </c>
      <c r="B83" s="438" t="s">
        <v>694</v>
      </c>
      <c r="C83" s="53">
        <v>2647</v>
      </c>
      <c r="G83" s="77" t="s">
        <v>695</v>
      </c>
      <c r="H83" s="59" t="s">
        <v>696</v>
      </c>
      <c r="M83" s="77" t="s">
        <v>695</v>
      </c>
      <c r="N83" s="59" t="s">
        <v>697</v>
      </c>
      <c r="AN83" s="64" t="s">
        <v>698</v>
      </c>
      <c r="AY83" s="77" t="s">
        <v>695</v>
      </c>
      <c r="AZ83" s="62" t="s">
        <v>699</v>
      </c>
      <c r="BA83" s="53">
        <v>35</v>
      </c>
      <c r="BB83" s="78"/>
      <c r="BC83" s="78"/>
      <c r="BD83" s="78"/>
      <c r="BE83" s="78"/>
      <c r="BF83" s="78"/>
      <c r="BG83" s="78"/>
      <c r="BH83" s="78"/>
      <c r="BI83" s="78"/>
      <c r="BJ83" s="78"/>
      <c r="BK83" s="79"/>
      <c r="BL83" s="82">
        <v>0</v>
      </c>
    </row>
    <row customHeight="1" ht="11.25">
      <c r="A84" s="440" t="s">
        <v>700</v>
      </c>
      <c r="B84" s="850"/>
      <c r="C84" s="53">
        <v>2572</v>
      </c>
      <c r="G84" s="77" t="s">
        <v>701</v>
      </c>
      <c r="H84" s="84" t="s">
        <v>702</v>
      </c>
      <c r="M84" s="77" t="s">
        <v>701</v>
      </c>
      <c r="N84" s="59" t="s">
        <v>703</v>
      </c>
      <c r="AN84" s="64" t="s">
        <v>704</v>
      </c>
      <c r="AY84" s="77" t="s">
        <v>701</v>
      </c>
      <c r="AZ84" s="62" t="s">
        <v>705</v>
      </c>
      <c r="BA84" s="53">
        <v>36</v>
      </c>
      <c r="BB84" s="78"/>
      <c r="BC84" s="78"/>
      <c r="BD84" s="78"/>
      <c r="BE84" s="78"/>
      <c r="BF84" s="78"/>
      <c r="BG84" s="78"/>
      <c r="BH84" s="78"/>
      <c r="BI84" s="78"/>
      <c r="BJ84" s="78"/>
      <c r="BK84" s="79"/>
      <c r="BL84" s="82">
        <v>0</v>
      </c>
    </row>
    <row customHeight="1" ht="11.25">
      <c r="A85" s="437" t="s">
        <v>706</v>
      </c>
      <c r="B85" s="438" t="s">
        <v>707</v>
      </c>
      <c r="C85" s="53">
        <v>2646</v>
      </c>
      <c r="G85" s="77" t="s">
        <v>708</v>
      </c>
      <c r="H85" s="84" t="s">
        <v>709</v>
      </c>
      <c r="M85" s="77" t="s">
        <v>708</v>
      </c>
      <c r="N85" s="59" t="s">
        <v>710</v>
      </c>
      <c r="AN85" s="64" t="s">
        <v>711</v>
      </c>
      <c r="AY85" s="77" t="s">
        <v>708</v>
      </c>
      <c r="AZ85" s="62" t="s">
        <v>712</v>
      </c>
      <c r="BA85" s="53">
        <v>37</v>
      </c>
      <c r="BB85" s="78"/>
      <c r="BC85" s="78"/>
      <c r="BD85" s="78"/>
      <c r="BE85" s="78"/>
      <c r="BF85" s="78"/>
      <c r="BG85" s="78"/>
      <c r="BH85" s="78"/>
      <c r="BI85" s="78"/>
      <c r="BJ85" s="78"/>
      <c r="BK85" s="79"/>
      <c r="BL85" s="82">
        <v>0</v>
      </c>
    </row>
    <row customHeight="1" ht="11.25">
      <c r="A86" s="437" t="s">
        <v>713</v>
      </c>
      <c r="B86" s="438" t="s">
        <v>714</v>
      </c>
      <c r="C86" s="53">
        <v>2626</v>
      </c>
      <c r="G86" s="77" t="s">
        <v>715</v>
      </c>
      <c r="H86" s="84" t="s">
        <v>716</v>
      </c>
      <c r="M86" s="77" t="s">
        <v>715</v>
      </c>
      <c r="N86" s="59" t="s">
        <v>717</v>
      </c>
      <c r="AN86" s="64" t="s">
        <v>718</v>
      </c>
      <c r="AY86" s="77" t="s">
        <v>715</v>
      </c>
      <c r="AZ86" s="62" t="s">
        <v>719</v>
      </c>
      <c r="BA86" s="53">
        <v>38</v>
      </c>
      <c r="BB86" s="78"/>
      <c r="BC86" s="78"/>
      <c r="BD86" s="78"/>
      <c r="BE86" s="78"/>
      <c r="BF86" s="78"/>
      <c r="BG86" s="78"/>
      <c r="BH86" s="78"/>
      <c r="BI86" s="78"/>
      <c r="BJ86" s="78"/>
      <c r="BK86" s="79"/>
      <c r="BL86" s="82">
        <v>0</v>
      </c>
    </row>
    <row customHeight="1" ht="11.25">
      <c r="A87" s="437" t="s">
        <v>720</v>
      </c>
      <c r="B87" s="438" t="s">
        <v>721</v>
      </c>
      <c r="C87" s="53">
        <v>2632</v>
      </c>
      <c r="G87" s="77" t="s">
        <v>722</v>
      </c>
      <c r="H87" s="84" t="s">
        <v>723</v>
      </c>
      <c r="M87" s="77" t="s">
        <v>722</v>
      </c>
      <c r="N87" s="59" t="s">
        <v>724</v>
      </c>
      <c r="AN87" s="64" t="s">
        <v>725</v>
      </c>
      <c r="AY87" s="77" t="s">
        <v>722</v>
      </c>
      <c r="AZ87" s="62" t="s">
        <v>726</v>
      </c>
      <c r="BA87" s="53">
        <v>39</v>
      </c>
      <c r="BB87" s="78"/>
      <c r="BC87" s="78"/>
      <c r="BD87" s="78"/>
      <c r="BE87" s="78"/>
      <c r="BF87" s="78"/>
      <c r="BG87" s="78"/>
      <c r="BH87" s="78"/>
      <c r="BI87" s="78"/>
      <c r="BJ87" s="78"/>
      <c r="BK87" s="79"/>
      <c r="BL87" s="82">
        <v>0</v>
      </c>
    </row>
    <row customHeight="1" ht="11.25">
      <c r="A88" s="437" t="s">
        <v>727</v>
      </c>
      <c r="B88" s="438" t="s">
        <v>728</v>
      </c>
      <c r="C88" s="53">
        <v>2671</v>
      </c>
      <c r="G88" s="77" t="s">
        <v>729</v>
      </c>
      <c r="H88" s="84" t="s">
        <v>730</v>
      </c>
      <c r="M88" s="77" t="s">
        <v>729</v>
      </c>
      <c r="N88" s="59" t="s">
        <v>731</v>
      </c>
      <c r="AN88" s="64" t="s">
        <v>732</v>
      </c>
      <c r="AY88" s="77" t="s">
        <v>729</v>
      </c>
      <c r="AZ88" s="62" t="s">
        <v>733</v>
      </c>
      <c r="BA88" s="53">
        <v>40</v>
      </c>
      <c r="BB88" s="78"/>
      <c r="BC88" s="78"/>
      <c r="BD88" s="78"/>
      <c r="BE88" s="78"/>
      <c r="BF88" s="78"/>
      <c r="BG88" s="78"/>
      <c r="BH88" s="78"/>
      <c r="BI88" s="78"/>
      <c r="BJ88" s="78"/>
      <c r="BK88" s="79"/>
      <c r="BL88" s="82">
        <v>0</v>
      </c>
    </row>
    <row customHeight="1" ht="11.25">
      <c r="A89" s="437" t="s">
        <v>734</v>
      </c>
      <c r="B89" s="438" t="s">
        <v>735</v>
      </c>
      <c r="C89" s="53">
        <v>2648</v>
      </c>
      <c r="G89" s="77" t="s">
        <v>736</v>
      </c>
      <c r="H89" s="84" t="s">
        <v>737</v>
      </c>
      <c r="M89" s="77" t="s">
        <v>736</v>
      </c>
      <c r="N89" s="59" t="s">
        <v>738</v>
      </c>
      <c r="AN89" s="64" t="s">
        <v>739</v>
      </c>
      <c r="AY89" s="77" t="s">
        <v>736</v>
      </c>
      <c r="AZ89" s="62" t="s">
        <v>740</v>
      </c>
      <c r="BA89" s="53">
        <v>41</v>
      </c>
      <c r="BB89" s="78"/>
      <c r="BC89" s="78"/>
      <c r="BD89" s="78"/>
      <c r="BE89" s="78"/>
      <c r="BF89" s="78"/>
      <c r="BG89" s="78"/>
      <c r="BH89" s="78"/>
      <c r="BI89" s="78"/>
      <c r="BJ89" s="78"/>
      <c r="BK89" s="79"/>
      <c r="BL89" s="82">
        <v>0</v>
      </c>
    </row>
    <row customHeight="1" ht="11.25">
      <c r="A90" s="437" t="s">
        <v>741</v>
      </c>
      <c r="B90" s="438" t="s">
        <v>742</v>
      </c>
      <c r="C90" s="53">
        <v>2603</v>
      </c>
      <c r="G90" s="77" t="s">
        <v>743</v>
      </c>
      <c r="H90" s="84" t="s">
        <v>744</v>
      </c>
      <c r="M90" s="77" t="s">
        <v>743</v>
      </c>
      <c r="N90" s="81" t="s">
        <v>745</v>
      </c>
      <c r="AN90" s="64" t="s">
        <v>746</v>
      </c>
      <c r="AY90" s="77" t="s">
        <v>743</v>
      </c>
      <c r="AZ90" s="62" t="s">
        <v>747</v>
      </c>
      <c r="BA90" s="53">
        <v>42</v>
      </c>
      <c r="BB90" s="78"/>
      <c r="BC90" s="78"/>
      <c r="BD90" s="78"/>
      <c r="BE90" s="78"/>
      <c r="BF90" s="78"/>
      <c r="BG90" s="78"/>
      <c r="BH90" s="78"/>
      <c r="BI90" s="78"/>
      <c r="BJ90" s="78"/>
      <c r="BK90" s="79"/>
      <c r="BL90" s="82">
        <v>0</v>
      </c>
    </row>
    <row customHeight="1" ht="11.25">
      <c r="G91" s="77" t="s">
        <v>748</v>
      </c>
      <c r="H91" s="84" t="s">
        <v>749</v>
      </c>
      <c r="M91" s="77" t="s">
        <v>748</v>
      </c>
      <c r="N91" s="81" t="s">
        <v>750</v>
      </c>
      <c r="AN91" s="64" t="s">
        <v>751</v>
      </c>
      <c r="AY91" s="77" t="s">
        <v>748</v>
      </c>
      <c r="AZ91" s="62" t="s">
        <v>752</v>
      </c>
      <c r="BA91" s="53">
        <v>43</v>
      </c>
      <c r="BB91" s="78"/>
      <c r="BC91" s="78"/>
      <c r="BD91" s="78"/>
      <c r="BE91" s="78"/>
      <c r="BF91" s="78"/>
      <c r="BG91" s="78"/>
      <c r="BH91" s="78"/>
      <c r="BI91" s="78"/>
      <c r="BJ91" s="78"/>
      <c r="BK91" s="79"/>
      <c r="BL91" s="82">
        <v>0</v>
      </c>
    </row>
    <row customHeight="1" ht="11.25">
      <c r="G92" s="77" t="s">
        <v>753</v>
      </c>
      <c r="H92" s="59" t="s">
        <v>754</v>
      </c>
      <c r="M92" s="77" t="s">
        <v>753</v>
      </c>
      <c r="N92" s="81" t="s">
        <v>755</v>
      </c>
      <c r="AN92" s="64" t="s">
        <v>756</v>
      </c>
      <c r="AY92" s="77" t="s">
        <v>753</v>
      </c>
      <c r="AZ92" s="62" t="s">
        <v>757</v>
      </c>
      <c r="BA92" s="53">
        <v>44</v>
      </c>
      <c r="BB92" s="78"/>
      <c r="BC92" s="78"/>
      <c r="BD92" s="78"/>
      <c r="BE92" s="78"/>
      <c r="BF92" s="78"/>
      <c r="BG92" s="78"/>
      <c r="BH92" s="78"/>
      <c r="BI92" s="78"/>
      <c r="BJ92" s="78"/>
      <c r="BK92" s="79"/>
      <c r="BL92" s="82">
        <v>0</v>
      </c>
    </row>
    <row customHeight="1" ht="11.25">
      <c r="G93" s="77" t="s">
        <v>758</v>
      </c>
      <c r="H93" s="59" t="s">
        <v>759</v>
      </c>
      <c r="M93" s="77" t="s">
        <v>758</v>
      </c>
      <c r="N93" s="59" t="s">
        <v>760</v>
      </c>
      <c r="AN93" s="64" t="s">
        <v>761</v>
      </c>
      <c r="AY93" s="77" t="s">
        <v>758</v>
      </c>
      <c r="AZ93" s="62" t="s">
        <v>762</v>
      </c>
      <c r="BA93" s="53">
        <v>45</v>
      </c>
      <c r="BB93" s="78"/>
      <c r="BC93" s="78"/>
      <c r="BD93" s="78"/>
      <c r="BE93" s="78"/>
      <c r="BF93" s="78"/>
      <c r="BG93" s="78"/>
      <c r="BH93" s="78"/>
      <c r="BI93" s="78"/>
      <c r="BJ93" s="78"/>
      <c r="BK93" s="79"/>
      <c r="BL93" s="82">
        <v>0</v>
      </c>
    </row>
    <row customHeight="1" ht="11.25">
      <c r="G94" s="77" t="s">
        <v>763</v>
      </c>
      <c r="H94" s="59" t="s">
        <v>764</v>
      </c>
      <c r="M94" s="77" t="s">
        <v>763</v>
      </c>
      <c r="N94" s="59" t="s">
        <v>765</v>
      </c>
      <c r="AN94" s="64" t="s">
        <v>766</v>
      </c>
      <c r="AY94" s="77" t="s">
        <v>763</v>
      </c>
      <c r="AZ94" s="62" t="s">
        <v>767</v>
      </c>
      <c r="BA94" s="53">
        <v>46</v>
      </c>
      <c r="BB94" s="78"/>
      <c r="BC94" s="78"/>
      <c r="BD94" s="78"/>
      <c r="BE94" s="78"/>
      <c r="BF94" s="78"/>
      <c r="BG94" s="78"/>
      <c r="BH94" s="78"/>
      <c r="BI94" s="78"/>
      <c r="BJ94" s="78"/>
      <c r="BK94" s="79"/>
      <c r="BL94" s="82">
        <v>0</v>
      </c>
    </row>
    <row customHeight="1" ht="11.25">
      <c r="G95" s="77" t="s">
        <v>768</v>
      </c>
      <c r="H95" s="84" t="s">
        <v>769</v>
      </c>
      <c r="M95" s="77" t="s">
        <v>768</v>
      </c>
      <c r="N95" s="59" t="s">
        <v>770</v>
      </c>
      <c r="AN95" s="64" t="s">
        <v>771</v>
      </c>
      <c r="AY95" s="77" t="s">
        <v>768</v>
      </c>
      <c r="AZ95" s="62" t="s">
        <v>772</v>
      </c>
      <c r="BA95" s="53">
        <v>47</v>
      </c>
      <c r="BB95" s="78"/>
      <c r="BC95" s="78"/>
      <c r="BD95" s="78"/>
      <c r="BE95" s="78"/>
      <c r="BF95" s="78"/>
      <c r="BG95" s="78"/>
      <c r="BH95" s="78"/>
      <c r="BI95" s="78"/>
      <c r="BJ95" s="78"/>
      <c r="BK95" s="79"/>
      <c r="BL95" s="82">
        <v>0</v>
      </c>
    </row>
    <row customHeight="1" ht="11.25">
      <c r="G96" s="77" t="s">
        <v>773</v>
      </c>
      <c r="H96" s="84" t="s">
        <v>774</v>
      </c>
      <c r="M96" s="77" t="s">
        <v>773</v>
      </c>
      <c r="N96" s="59" t="s">
        <v>775</v>
      </c>
      <c r="AN96" s="64" t="s">
        <v>776</v>
      </c>
      <c r="AY96" s="77" t="s">
        <v>773</v>
      </c>
      <c r="AZ96" s="62" t="s">
        <v>777</v>
      </c>
      <c r="BA96" s="53">
        <v>48</v>
      </c>
      <c r="BB96" s="78"/>
      <c r="BC96" s="78"/>
      <c r="BD96" s="78"/>
      <c r="BE96" s="78"/>
      <c r="BF96" s="78"/>
      <c r="BG96" s="78"/>
      <c r="BH96" s="78"/>
      <c r="BI96" s="78"/>
      <c r="BJ96" s="78"/>
      <c r="BK96" s="79"/>
      <c r="BL96" s="82">
        <v>0</v>
      </c>
    </row>
    <row customHeight="1" ht="11.25">
      <c r="G97" s="77" t="s">
        <v>778</v>
      </c>
      <c r="H97" s="84" t="s">
        <v>779</v>
      </c>
      <c r="M97" s="77" t="s">
        <v>778</v>
      </c>
      <c r="N97" s="59" t="s">
        <v>780</v>
      </c>
      <c r="AN97" s="64" t="s">
        <v>781</v>
      </c>
      <c r="AY97" s="77" t="s">
        <v>778</v>
      </c>
      <c r="AZ97" s="62" t="s">
        <v>782</v>
      </c>
      <c r="BA97" s="53">
        <v>49</v>
      </c>
      <c r="BB97" s="78"/>
      <c r="BC97" s="78"/>
      <c r="BD97" s="78"/>
      <c r="BE97" s="78"/>
      <c r="BF97" s="78"/>
      <c r="BG97" s="78"/>
      <c r="BH97" s="78"/>
      <c r="BI97" s="78"/>
      <c r="BJ97" s="78"/>
      <c r="BK97" s="79"/>
      <c r="BL97" s="82">
        <v>0</v>
      </c>
    </row>
    <row customHeight="1" ht="11.25">
      <c r="G98" s="77" t="s">
        <v>783</v>
      </c>
      <c r="H98" s="84" t="s">
        <v>784</v>
      </c>
      <c r="M98" s="77" t="s">
        <v>783</v>
      </c>
      <c r="N98" s="59" t="s">
        <v>785</v>
      </c>
      <c r="AN98" s="64" t="s">
        <v>786</v>
      </c>
      <c r="AY98" s="77" t="s">
        <v>783</v>
      </c>
      <c r="AZ98" s="62" t="s">
        <v>787</v>
      </c>
      <c r="BA98" s="53">
        <v>50</v>
      </c>
      <c r="BB98" s="78"/>
      <c r="BC98" s="78"/>
      <c r="BD98" s="78"/>
      <c r="BE98" s="78"/>
      <c r="BF98" s="78"/>
      <c r="BG98" s="78"/>
      <c r="BH98" s="78"/>
      <c r="BI98" s="78"/>
      <c r="BJ98" s="78"/>
      <c r="BK98" s="79"/>
      <c r="BL98" s="82">
        <v>0</v>
      </c>
    </row>
    <row customHeight="1" ht="11.25">
      <c r="G99" s="77" t="s">
        <v>788</v>
      </c>
      <c r="H99" s="84" t="s">
        <v>789</v>
      </c>
      <c r="M99" s="77" t="s">
        <v>788</v>
      </c>
      <c r="N99" s="59" t="s">
        <v>790</v>
      </c>
      <c r="AN99" s="64" t="s">
        <v>791</v>
      </c>
      <c r="AY99" s="77" t="s">
        <v>788</v>
      </c>
      <c r="AZ99" s="62" t="s">
        <v>792</v>
      </c>
      <c r="BA99" s="53">
        <v>51</v>
      </c>
      <c r="BB99" s="78"/>
      <c r="BC99" s="78"/>
      <c r="BD99" s="78"/>
      <c r="BE99" s="78"/>
      <c r="BF99" s="78"/>
      <c r="BG99" s="78"/>
      <c r="BH99" s="78"/>
      <c r="BI99" s="78"/>
      <c r="BJ99" s="78"/>
      <c r="BK99" s="79"/>
      <c r="BL99" s="82">
        <v>0</v>
      </c>
    </row>
    <row customHeight="1" ht="11.25">
      <c r="G100" s="77" t="s">
        <v>793</v>
      </c>
      <c r="H100" s="59" t="s">
        <v>794</v>
      </c>
      <c r="M100" s="77" t="s">
        <v>793</v>
      </c>
      <c r="N100" s="59" t="s">
        <v>795</v>
      </c>
      <c r="AN100" s="64" t="s">
        <v>796</v>
      </c>
      <c r="AY100" s="77" t="s">
        <v>793</v>
      </c>
      <c r="AZ100" s="62" t="s">
        <v>797</v>
      </c>
      <c r="BA100" s="53">
        <v>52</v>
      </c>
      <c r="BB100" s="78"/>
      <c r="BC100" s="78"/>
      <c r="BD100" s="78"/>
      <c r="BE100" s="78"/>
      <c r="BF100" s="78"/>
      <c r="BG100" s="78"/>
      <c r="BH100" s="78"/>
      <c r="BI100" s="78"/>
      <c r="BJ100" s="78"/>
      <c r="BK100" s="79"/>
      <c r="BL100" s="82">
        <v>0</v>
      </c>
    </row>
    <row customHeight="1" ht="11.25">
      <c r="G101" s="77" t="s">
        <v>798</v>
      </c>
      <c r="H101" s="59" t="s">
        <v>799</v>
      </c>
      <c r="M101" s="77" t="s">
        <v>798</v>
      </c>
      <c r="N101" s="59" t="s">
        <v>800</v>
      </c>
      <c r="AN101" s="64" t="s">
        <v>801</v>
      </c>
      <c r="AY101" s="77" t="s">
        <v>798</v>
      </c>
      <c r="AZ101" s="62" t="s">
        <v>802</v>
      </c>
      <c r="BA101" s="53">
        <v>53</v>
      </c>
      <c r="BB101" s="78"/>
      <c r="BC101" s="78"/>
      <c r="BD101" s="78"/>
      <c r="BE101" s="78"/>
      <c r="BF101" s="78"/>
      <c r="BG101" s="78"/>
      <c r="BH101" s="78"/>
      <c r="BI101" s="78"/>
      <c r="BJ101" s="78"/>
      <c r="BK101" s="79"/>
      <c r="BL101" s="82">
        <v>0</v>
      </c>
    </row>
    <row customHeight="1" ht="11.25">
      <c r="G102" s="77" t="s">
        <v>803</v>
      </c>
      <c r="H102" s="59" t="s">
        <v>804</v>
      </c>
      <c r="M102" s="77" t="s">
        <v>803</v>
      </c>
      <c r="N102" s="59" t="s">
        <v>805</v>
      </c>
      <c r="AN102" s="64" t="s">
        <v>806</v>
      </c>
    </row>
    <row customHeight="1" ht="11.25">
      <c r="G103" s="77" t="s">
        <v>807</v>
      </c>
      <c r="H103" s="59" t="s">
        <v>808</v>
      </c>
      <c r="AN103" s="64" t="s">
        <v>809</v>
      </c>
    </row>
    <row customHeight="1" ht="11.25">
      <c r="G104" s="77" t="s">
        <v>810</v>
      </c>
      <c r="H104" s="59" t="s">
        <v>811</v>
      </c>
      <c r="AN104" s="64" t="s">
        <v>812</v>
      </c>
    </row>
    <row customHeight="1" ht="11.25">
      <c r="G105" s="77" t="s">
        <v>813</v>
      </c>
      <c r="H105" s="59" t="s">
        <v>814</v>
      </c>
      <c r="AN105" s="64" t="s">
        <v>815</v>
      </c>
    </row>
    <row customHeight="1" ht="11.25">
      <c r="G106" s="77" t="s">
        <v>816</v>
      </c>
      <c r="H106" s="84" t="s">
        <v>817</v>
      </c>
      <c r="AN106" s="64" t="s">
        <v>818</v>
      </c>
    </row>
    <row customHeight="1" ht="11.25">
      <c r="G107" s="77" t="s">
        <v>819</v>
      </c>
      <c r="H107" s="84" t="s">
        <v>820</v>
      </c>
      <c r="AN107" s="64" t="s">
        <v>821</v>
      </c>
    </row>
    <row customHeight="1" ht="11.25">
      <c r="G108" s="77" t="s">
        <v>822</v>
      </c>
      <c r="H108" s="84" t="s">
        <v>823</v>
      </c>
      <c r="AN108" s="64" t="s">
        <v>824</v>
      </c>
    </row>
    <row customHeight="1" ht="11.25">
      <c r="G109" s="77" t="s">
        <v>825</v>
      </c>
      <c r="H109" s="84" t="s">
        <v>826</v>
      </c>
      <c r="AN109" s="64" t="s">
        <v>827</v>
      </c>
    </row>
    <row customHeight="1" ht="11.25">
      <c r="G110" s="77" t="s">
        <v>828</v>
      </c>
      <c r="H110" s="84" t="s">
        <v>829</v>
      </c>
      <c r="AN110" s="64" t="s">
        <v>830</v>
      </c>
    </row>
    <row customHeight="1" ht="11.25">
      <c r="G111" s="77" t="s">
        <v>831</v>
      </c>
      <c r="H111" s="59" t="s">
        <v>832</v>
      </c>
      <c r="AN111" s="64" t="s">
        <v>833</v>
      </c>
    </row>
    <row customHeight="1" ht="11.25">
      <c r="G112" s="77" t="s">
        <v>834</v>
      </c>
      <c r="H112" s="59" t="s">
        <v>835</v>
      </c>
      <c r="AN112" s="64" t="s">
        <v>836</v>
      </c>
    </row>
    <row customHeight="1" ht="11.25">
      <c r="G113" s="77" t="s">
        <v>837</v>
      </c>
      <c r="H113" s="59" t="s">
        <v>838</v>
      </c>
      <c r="AN113" s="64" t="s">
        <v>839</v>
      </c>
    </row>
    <row customHeight="1" ht="11.25">
      <c r="G114" s="77" t="s">
        <v>840</v>
      </c>
      <c r="H114" s="84" t="s">
        <v>841</v>
      </c>
      <c r="AN114" s="64" t="s">
        <v>842</v>
      </c>
    </row>
    <row customHeight="1" ht="11.25">
      <c r="G115" s="77" t="s">
        <v>843</v>
      </c>
      <c r="H115" s="84" t="s">
        <v>844</v>
      </c>
      <c r="AN115" s="64" t="s">
        <v>845</v>
      </c>
    </row>
    <row customHeight="1" ht="11.25">
      <c r="G116" s="77" t="s">
        <v>846</v>
      </c>
      <c r="H116" s="84" t="s">
        <v>847</v>
      </c>
      <c r="AN116" s="64" t="s">
        <v>848</v>
      </c>
    </row>
    <row customHeight="1" ht="11.25">
      <c r="G117" s="77" t="s">
        <v>849</v>
      </c>
      <c r="H117" s="84" t="s">
        <v>850</v>
      </c>
      <c r="AN117" s="64" t="s">
        <v>851</v>
      </c>
    </row>
    <row customHeight="1" ht="11.25">
      <c r="G118" s="77" t="s">
        <v>852</v>
      </c>
      <c r="H118" s="84" t="s">
        <v>853</v>
      </c>
      <c r="AN118" s="64" t="s">
        <v>854</v>
      </c>
    </row>
    <row customHeight="1" ht="11.25">
      <c r="G119" s="77" t="s">
        <v>855</v>
      </c>
      <c r="H119" s="62" t="s">
        <v>856</v>
      </c>
      <c r="AN119" s="64" t="s">
        <v>857</v>
      </c>
    </row>
    <row customHeight="1" ht="11.25">
      <c r="G120" s="77" t="s">
        <v>858</v>
      </c>
      <c r="H120" s="62" t="s">
        <v>859</v>
      </c>
      <c r="AN120" s="64" t="s">
        <v>860</v>
      </c>
    </row>
    <row customHeight="1" ht="11.25">
      <c r="G121" s="77" t="s">
        <v>861</v>
      </c>
      <c r="H121" s="59" t="s">
        <v>862</v>
      </c>
      <c r="AN121" s="64" t="s">
        <v>863</v>
      </c>
    </row>
    <row customHeight="1" ht="11.25">
      <c r="G122" s="77" t="s">
        <v>864</v>
      </c>
      <c r="H122" s="59" t="s">
        <v>865</v>
      </c>
      <c r="AN122" s="64" t="s">
        <v>866</v>
      </c>
    </row>
    <row customHeight="1" ht="11.25">
      <c r="G123" s="77" t="s">
        <v>867</v>
      </c>
      <c r="H123" s="59" t="s">
        <v>868</v>
      </c>
      <c r="AN123" s="64" t="s">
        <v>869</v>
      </c>
    </row>
    <row customHeight="1" ht="11.25">
      <c r="G124" s="77" t="s">
        <v>870</v>
      </c>
      <c r="H124" s="59" t="s">
        <v>871</v>
      </c>
      <c r="AN124" s="64" t="s">
        <v>872</v>
      </c>
    </row>
    <row customHeight="1" ht="11.25">
      <c r="G125" s="77" t="s">
        <v>873</v>
      </c>
      <c r="H125" s="62" t="s">
        <v>874</v>
      </c>
      <c r="AN125" s="64" t="s">
        <v>875</v>
      </c>
    </row>
    <row customHeight="1" ht="11.25">
      <c r="G126" s="77" t="s">
        <v>876</v>
      </c>
      <c r="H126" s="62" t="s">
        <v>877</v>
      </c>
      <c r="AN126" s="64" t="s">
        <v>878</v>
      </c>
    </row>
    <row customHeight="1" ht="11.25">
      <c r="G127" s="77" t="s">
        <v>879</v>
      </c>
      <c r="H127" s="59" t="s">
        <v>880</v>
      </c>
      <c r="AN127" s="64" t="s">
        <v>881</v>
      </c>
    </row>
    <row customHeight="1" ht="11.25">
      <c r="G128" s="77" t="s">
        <v>882</v>
      </c>
      <c r="H128" s="59" t="s">
        <v>883</v>
      </c>
      <c r="AN128" s="64" t="s">
        <v>884</v>
      </c>
    </row>
    <row customHeight="1" ht="11.25">
      <c r="G129" s="77" t="s">
        <v>885</v>
      </c>
      <c r="H129" s="59" t="s">
        <v>886</v>
      </c>
      <c r="AN129" s="64" t="s">
        <v>887</v>
      </c>
    </row>
    <row customHeight="1" ht="11.25">
      <c r="G130" s="77" t="s">
        <v>532</v>
      </c>
      <c r="H130" s="59" t="s">
        <v>888</v>
      </c>
      <c r="AN130" s="64" t="s">
        <v>889</v>
      </c>
    </row>
    <row customHeight="1" ht="11.25">
      <c r="G131" s="77" t="s">
        <v>890</v>
      </c>
      <c r="H131" s="59" t="s">
        <v>891</v>
      </c>
      <c r="AN131" s="64" t="s">
        <v>892</v>
      </c>
    </row>
    <row customHeight="1" ht="11.25">
      <c r="G132" s="77" t="s">
        <v>893</v>
      </c>
      <c r="H132" s="59" t="s">
        <v>894</v>
      </c>
      <c r="AN132" s="64" t="s">
        <v>895</v>
      </c>
    </row>
    <row customHeight="1" ht="11.25">
      <c r="G133" s="77" t="s">
        <v>896</v>
      </c>
      <c r="H133" s="59" t="s">
        <v>897</v>
      </c>
      <c r="AN133" s="64" t="s">
        <v>898</v>
      </c>
    </row>
    <row customHeight="1" ht="11.25">
      <c r="G134" s="77" t="s">
        <v>899</v>
      </c>
      <c r="H134" s="84" t="s">
        <v>900</v>
      </c>
      <c r="AN134" s="64" t="s">
        <v>901</v>
      </c>
    </row>
    <row customHeight="1" ht="11.25">
      <c r="G135" s="77" t="s">
        <v>902</v>
      </c>
      <c r="H135" s="59" t="s">
        <v>903</v>
      </c>
      <c r="AN135" s="64" t="s">
        <v>904</v>
      </c>
    </row>
    <row customHeight="1" ht="11.25">
      <c r="G136" s="77" t="s">
        <v>905</v>
      </c>
      <c r="H136" s="84" t="s">
        <v>906</v>
      </c>
      <c r="AN136" s="64" t="s">
        <v>907</v>
      </c>
    </row>
    <row customHeight="1" ht="11.25">
      <c r="G137" s="77" t="s">
        <v>908</v>
      </c>
      <c r="H137" s="59" t="s">
        <v>909</v>
      </c>
      <c r="AN137" s="64" t="s">
        <v>910</v>
      </c>
    </row>
    <row customHeight="1" ht="11.25">
      <c r="G138" s="77" t="s">
        <v>911</v>
      </c>
      <c r="H138" s="59" t="s">
        <v>912</v>
      </c>
      <c r="AN138" s="64" t="s">
        <v>913</v>
      </c>
    </row>
    <row customHeight="1" ht="11.25">
      <c r="G139" s="77" t="s">
        <v>914</v>
      </c>
      <c r="H139" s="84" t="s">
        <v>915</v>
      </c>
      <c r="AN139" s="64" t="s">
        <v>916</v>
      </c>
    </row>
    <row customHeight="1" ht="11.25">
      <c r="AN140" s="64" t="s">
        <v>917</v>
      </c>
    </row>
    <row customHeight="1" ht="11.25">
      <c r="AN141" s="64" t="s">
        <v>918</v>
      </c>
    </row>
    <row customHeight="1" ht="11.25">
      <c r="AN142" s="64" t="s">
        <v>919</v>
      </c>
    </row>
    <row customHeight="1" ht="11.25">
      <c r="AN143" s="64" t="s">
        <v>920</v>
      </c>
    </row>
    <row customHeight="1" ht="11.25">
      <c r="AN144" s="64" t="s">
        <v>921</v>
      </c>
    </row>
    <row customHeight="1" ht="11.25">
      <c r="AN145" s="64" t="s">
        <v>922</v>
      </c>
    </row>
    <row customHeight="1" ht="11.25">
      <c r="AN146" s="64" t="s">
        <v>923</v>
      </c>
    </row>
    <row customHeight="1" ht="11.25">
      <c r="AN147" s="64" t="s">
        <v>924</v>
      </c>
    </row>
    <row customHeight="1" ht="11.25">
      <c r="AN148" s="64" t="s">
        <v>925</v>
      </c>
    </row>
    <row customHeight="1" ht="11.25">
      <c r="AN149" s="64" t="s">
        <v>926</v>
      </c>
    </row>
    <row customHeight="1" ht="11.25">
      <c r="AN150" s="64" t="s">
        <v>927</v>
      </c>
    </row>
    <row customHeight="1" ht="11.25">
      <c r="AN151" s="64" t="s">
        <v>928</v>
      </c>
    </row>
    <row customHeight="1" ht="11.25">
      <c r="AN152" s="64" t="s">
        <v>929</v>
      </c>
    </row>
    <row customHeight="1" ht="11.25">
      <c r="AN153" s="64" t="s">
        <v>930</v>
      </c>
    </row>
    <row customHeight="1" ht="11.25">
      <c r="AN154" s="64" t="s">
        <v>931</v>
      </c>
    </row>
    <row customHeight="1" ht="11.25">
      <c r="AN155" s="64" t="s">
        <v>932</v>
      </c>
    </row>
    <row customHeight="1" ht="11.25">
      <c r="AN156" s="64" t="s">
        <v>933</v>
      </c>
    </row>
    <row customHeight="1" ht="11.25">
      <c r="AN157" s="64" t="s">
        <v>934</v>
      </c>
    </row>
    <row customHeight="1" ht="11.25">
      <c r="AN158" s="64" t="s">
        <v>935</v>
      </c>
    </row>
    <row customHeight="1" ht="11.25">
      <c r="AN159" s="64" t="s">
        <v>936</v>
      </c>
    </row>
    <row customHeight="1" ht="11.25">
      <c r="AN160" s="64" t="s">
        <v>937</v>
      </c>
    </row>
    <row customHeight="1" ht="11.25">
      <c r="AN161" s="64" t="s">
        <v>938</v>
      </c>
    </row>
    <row customHeight="1" ht="11.25">
      <c r="AN162" s="64" t="s">
        <v>939</v>
      </c>
    </row>
    <row customHeight="1" ht="11.25">
      <c r="AN163" s="64" t="s">
        <v>940</v>
      </c>
    </row>
    <row customHeight="1" ht="11.25">
      <c r="AN164" s="64" t="s">
        <v>941</v>
      </c>
    </row>
    <row customHeight="1" ht="11.25">
      <c r="AN165" s="64" t="s">
        <v>942</v>
      </c>
    </row>
    <row customHeight="1" ht="11.25">
      <c r="AN166" s="64" t="s">
        <v>943</v>
      </c>
    </row>
    <row customHeight="1" ht="11.25">
      <c r="AN167" s="64" t="s">
        <v>944</v>
      </c>
    </row>
    <row customHeight="1" ht="11.25">
      <c r="AN168" s="64" t="s">
        <v>945</v>
      </c>
    </row>
    <row customHeight="1" ht="11.25">
      <c r="AN169" s="64" t="s">
        <v>946</v>
      </c>
    </row>
    <row customHeight="1" ht="11.25">
      <c r="AN170" s="64" t="s">
        <v>947</v>
      </c>
    </row>
    <row customHeight="1" ht="11.25">
      <c r="AN171" s="64" t="s">
        <v>948</v>
      </c>
    </row>
    <row customHeight="1" ht="11.25">
      <c r="AN172" s="64" t="s">
        <v>949</v>
      </c>
    </row>
    <row customHeight="1" ht="11.25">
      <c r="AN173" s="64" t="s">
        <v>950</v>
      </c>
    </row>
    <row customHeight="1" ht="11.25">
      <c r="AN174" s="64" t="s">
        <v>951</v>
      </c>
    </row>
    <row customHeight="1" ht="11.25">
      <c r="AN175" s="64" t="s">
        <v>952</v>
      </c>
    </row>
    <row customHeight="1" ht="11.25">
      <c r="AN176" s="64" t="s">
        <v>953</v>
      </c>
    </row>
    <row customHeight="1" ht="11.25">
      <c r="AN177" s="64" t="s">
        <v>954</v>
      </c>
    </row>
    <row customHeight="1" ht="11.25">
      <c r="AN178" s="64" t="s">
        <v>955</v>
      </c>
    </row>
    <row customHeight="1" ht="11.25">
      <c r="AN179" s="64" t="s">
        <v>956</v>
      </c>
    </row>
    <row customHeight="1" ht="11.25">
      <c r="AN180" s="64" t="s">
        <v>957</v>
      </c>
    </row>
    <row customHeight="1" ht="11.25">
      <c r="AN181" s="64" t="s">
        <v>958</v>
      </c>
    </row>
    <row customHeight="1" ht="11.25">
      <c r="AN182" s="64" t="s">
        <v>959</v>
      </c>
    </row>
    <row customHeight="1" ht="11.25">
      <c r="AN183" s="64" t="s">
        <v>960</v>
      </c>
    </row>
    <row customHeight="1" ht="11.25">
      <c r="AN184" s="64" t="s">
        <v>961</v>
      </c>
    </row>
    <row customHeight="1" ht="11.25">
      <c r="AN185" s="64" t="s">
        <v>962</v>
      </c>
    </row>
    <row customHeight="1" ht="11.25">
      <c r="AN186" s="64" t="s">
        <v>963</v>
      </c>
    </row>
    <row customHeight="1" ht="11.25">
      <c r="AN187" s="64" t="s">
        <v>964</v>
      </c>
    </row>
    <row customHeight="1" ht="11.25">
      <c r="AN188" s="64" t="s">
        <v>965</v>
      </c>
    </row>
    <row customHeight="1" ht="11.25">
      <c r="AN189" s="64" t="s">
        <v>966</v>
      </c>
    </row>
    <row customHeight="1" ht="11.25">
      <c r="AN190" s="64" t="s">
        <v>967</v>
      </c>
    </row>
    <row customHeight="1" ht="11.25">
      <c r="AN191" s="64" t="s">
        <v>968</v>
      </c>
    </row>
    <row customHeight="1" ht="11.25">
      <c r="AN192" s="64" t="s">
        <v>969</v>
      </c>
    </row>
    <row customHeight="1" ht="11.25">
      <c r="AN193" s="64" t="s">
        <v>970</v>
      </c>
    </row>
    <row customHeight="1" ht="11.25">
      <c r="AN194" s="64" t="s">
        <v>971</v>
      </c>
    </row>
    <row customHeight="1" ht="11.25">
      <c r="AN195" s="64" t="s">
        <v>972</v>
      </c>
    </row>
    <row customHeight="1" ht="11.25">
      <c r="AN196" s="64" t="s">
        <v>973</v>
      </c>
    </row>
    <row customHeight="1" ht="11.25">
      <c r="AN197" s="64" t="s">
        <v>974</v>
      </c>
    </row>
    <row customHeight="1" ht="11.25">
      <c r="AN198" s="64" t="s">
        <v>975</v>
      </c>
    </row>
    <row customHeight="1" ht="11.25">
      <c r="AN199" s="64" t="s">
        <v>976</v>
      </c>
    </row>
    <row customHeight="1" ht="11.25">
      <c r="AN200" s="64" t="s">
        <v>977</v>
      </c>
    </row>
    <row customHeight="1" ht="11.25">
      <c r="AN201" s="64" t="s">
        <v>978</v>
      </c>
    </row>
    <row customHeight="1" ht="11.25">
      <c r="AN202" s="64" t="s">
        <v>979</v>
      </c>
    </row>
    <row customHeight="1" ht="11.25">
      <c r="AN203" s="64" t="s">
        <v>980</v>
      </c>
    </row>
    <row customHeight="1" ht="11.25">
      <c r="AN204" s="64" t="s">
        <v>981</v>
      </c>
    </row>
    <row customHeight="1" ht="11.25">
      <c r="AN205" s="64" t="s">
        <v>982</v>
      </c>
    </row>
    <row customHeight="1" ht="11.25">
      <c r="AN206" s="64" t="s">
        <v>983</v>
      </c>
    </row>
    <row customHeight="1" ht="11.25">
      <c r="AN207" s="64" t="s">
        <v>984</v>
      </c>
    </row>
    <row customHeight="1" ht="11.25">
      <c r="AN208" s="64" t="s">
        <v>985</v>
      </c>
    </row>
    <row customHeight="1" ht="11.25">
      <c r="AN209" s="64" t="s">
        <v>986</v>
      </c>
    </row>
    <row customHeight="1" ht="11.25">
      <c r="AN210" s="64" t="s">
        <v>987</v>
      </c>
    </row>
    <row customHeight="1" ht="11.25">
      <c r="AN211" s="64" t="s">
        <v>988</v>
      </c>
    </row>
    <row customHeight="1" ht="11.25">
      <c r="AN212" s="64" t="s">
        <v>989</v>
      </c>
    </row>
    <row customHeight="1" ht="11.25">
      <c r="AN213" s="64" t="s">
        <v>990</v>
      </c>
    </row>
    <row customHeight="1" ht="11.25">
      <c r="AN214" s="64" t="s">
        <v>991</v>
      </c>
    </row>
    <row customHeight="1" ht="11.25">
      <c r="AN215" s="64" t="s">
        <v>992</v>
      </c>
    </row>
    <row customHeight="1" ht="11.25">
      <c r="AN216" s="64" t="s">
        <v>993</v>
      </c>
    </row>
    <row customHeight="1" ht="11.25">
      <c r="AN217" s="64" t="s">
        <v>994</v>
      </c>
    </row>
    <row customHeight="1" ht="11.25">
      <c r="AN218" s="64" t="s">
        <v>995</v>
      </c>
    </row>
    <row customHeight="1" ht="11.25">
      <c r="AN219" s="64" t="s">
        <v>996</v>
      </c>
    </row>
    <row customHeight="1" ht="11.25">
      <c r="AN220" s="64" t="s">
        <v>997</v>
      </c>
    </row>
    <row customHeight="1" ht="11.25">
      <c r="AN221" s="64" t="s">
        <v>998</v>
      </c>
    </row>
    <row customHeight="1" ht="11.25">
      <c r="AN222" s="64" t="s">
        <v>999</v>
      </c>
    </row>
    <row customHeight="1" ht="11.25">
      <c r="AN223" s="64" t="s">
        <v>1000</v>
      </c>
    </row>
    <row customHeight="1" ht="11.25">
      <c r="AN224" s="64" t="s">
        <v>1001</v>
      </c>
    </row>
    <row customHeight="1" ht="11.25">
      <c r="AN225" s="64" t="s">
        <v>1002</v>
      </c>
    </row>
    <row customHeight="1" ht="11.25">
      <c r="AN226" s="64" t="s">
        <v>1003</v>
      </c>
    </row>
    <row customHeight="1" ht="11.25">
      <c r="AN227" s="64" t="s">
        <v>1004</v>
      </c>
    </row>
    <row customHeight="1" ht="11.25">
      <c r="AN228" s="64" t="s">
        <v>1005</v>
      </c>
    </row>
    <row customHeight="1" ht="11.25">
      <c r="AN229" s="64" t="s">
        <v>1006</v>
      </c>
    </row>
    <row customHeight="1" ht="11.25">
      <c r="AN230" s="64" t="s">
        <v>1007</v>
      </c>
    </row>
    <row customHeight="1" ht="11.25">
      <c r="AN231" s="64" t="s">
        <v>1008</v>
      </c>
    </row>
    <row customHeight="1" ht="11.25">
      <c r="AN232" s="64" t="s">
        <v>1009</v>
      </c>
    </row>
    <row customHeight="1" ht="11.25">
      <c r="AN233" s="64" t="s">
        <v>1010</v>
      </c>
    </row>
    <row customHeight="1" ht="11.25">
      <c r="AN234" s="64" t="s">
        <v>1011</v>
      </c>
    </row>
    <row customHeight="1" ht="11.25">
      <c r="AN235" s="64" t="s">
        <v>1012</v>
      </c>
    </row>
    <row customHeight="1" ht="11.25">
      <c r="AN236" s="64" t="s">
        <v>1013</v>
      </c>
    </row>
    <row customHeight="1" ht="11.25">
      <c r="AN237" s="64" t="s">
        <v>1014</v>
      </c>
    </row>
    <row customHeight="1" ht="11.25">
      <c r="AN238" s="64" t="s">
        <v>1015</v>
      </c>
    </row>
    <row customHeight="1" ht="11.25">
      <c r="AN239" s="64" t="s">
        <v>1016</v>
      </c>
    </row>
    <row customHeight="1" ht="11.25">
      <c r="AN240" s="64" t="s">
        <v>1017</v>
      </c>
    </row>
    <row customHeight="1" ht="11.25">
      <c r="AN241" s="64" t="s">
        <v>1018</v>
      </c>
    </row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  <row customHeight="1" ht="11.25"/>
  </sheetData>
  <sheetProtection formatColumns="0" formatRows="0" sort="0" autoFilter="0" insertRows="0" deleteRows="0" deleteColumns="0"/>
  <mergeCells count="1">
    <mergeCell ref="W2:X2"/>
  </mergeCells>
  <pageMargins left="0.75" right="0.75" top="1.00" bottom="1.00" header="0.50" footer="0.5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3598DB8-BA5D-B238-A914-5189642D6E94}" mc:Ignorable="x14ac xr xr2 xr3">
  <sheetPr>
    <tabColor rgb="FF800000"/>
  </sheetPr>
  <dimension ref="A1:LM119"/>
  <sheetViews>
    <sheetView showGridLines="0" zoomScale="90" workbookViewId="0">
      <pane xSplit="67" ySplit="11" topLeftCell="HG66" activePane="bottomRight" state="frozen"/>
      <selection pane="bottomLeft" activeCell="A12" sqref="A12"/>
      <selection pane="topRight" activeCell="BP1" sqref="BP1"/>
      <selection pane="bottomRight" activeCell="HJ93" sqref="HJ93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hidden="1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МО'!$E$25="","Не определено",'Список МО'!$E$25)</f>
        <v>"Заполярный район"</v>
      </c>
    </row>
    <row customHeight="1" ht="15">
      <c r="B3" s="0" t="str">
        <f>IF('Список МО'!$F$25="","Не определено",'Список МО'!$F$25)</f>
        <v>Коткинский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EH102</f>
        <v>101.663318511038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EJ102</f>
        <v>101.663318511038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МО'!$G$25="","Не определено",'Список МО'!$G$25)</f>
        <v>11811452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Коткинский сельсовет, ОКТМО: 11811452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>
        <v>974.93</v>
      </c>
      <c r="FR13" s="146">
        <f>FQ15+FQ36</f>
        <v>1163.5227156</v>
      </c>
      <c r="FS13" s="253">
        <v>1097.75</v>
      </c>
      <c r="FT13" s="146">
        <f>FS15+FS36</f>
        <v>1172.81375208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>
        <f>IF(CS15=0,"",DM15/CS15*1000)</f>
        <v>300.65</v>
      </c>
      <c r="BQ15" s="262">
        <f>IF(CT15=0,"",DO15/CT15*1000)</f>
        <v>305.66</v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316.886</v>
      </c>
      <c r="CT15" s="264">
        <f>SUM(HN15,HP15)</f>
        <v>340.257</v>
      </c>
      <c r="CU15" s="265"/>
      <c r="CV15" s="265"/>
      <c r="CW15" s="264">
        <f>SUM(CW16:CW20)</f>
        <v>316.886</v>
      </c>
      <c r="CX15" s="264">
        <f>SUM(CX16:CX20)</f>
        <v>340.257</v>
      </c>
      <c r="CY15" s="264">
        <f>SUM(CY16:CY20)</f>
        <v>0</v>
      </c>
      <c r="CZ15" s="264">
        <f>SUM(CZ16:CZ20)</f>
        <v>0</v>
      </c>
      <c r="DA15" s="265"/>
      <c r="DB15" s="265"/>
      <c r="DC15" s="264">
        <f>SUM(DC16:DC20)</f>
        <v>95.2717759</v>
      </c>
      <c r="DD15" s="264">
        <f>SUM(DD16:DD20)</f>
        <v>95.2717759</v>
      </c>
      <c r="DE15" s="264">
        <f>SUM(DE16:DE20)</f>
        <v>104.00295462</v>
      </c>
      <c r="DF15" s="264">
        <f>SUM(DF16:DF20)</f>
        <v>96.85937476</v>
      </c>
      <c r="DG15" s="266"/>
      <c r="DH15" s="264">
        <f>SUM(DH16:DH20)</f>
        <v>0</v>
      </c>
      <c r="DI15" s="264">
        <f>SUM(DI16:DI20)</f>
        <v>0</v>
      </c>
      <c r="DJ15" s="264">
        <f>SUM(DJ16:DJ20)</f>
        <v>0</v>
      </c>
      <c r="DK15" s="264">
        <f>SUM(DK16:DK20)</f>
        <v>0</v>
      </c>
      <c r="DL15" s="266"/>
      <c r="DM15" s="264">
        <f>SUM(DC15,DH15)</f>
        <v>95.2717759</v>
      </c>
      <c r="DN15" s="264">
        <f>SUM(DD15,DI15)</f>
        <v>95.2717759</v>
      </c>
      <c r="DO15" s="264">
        <f>SUM(DE15,DJ15)</f>
        <v>104.00295462</v>
      </c>
      <c r="DP15" s="264">
        <f>SUM(DF15,DK15)</f>
        <v>96.85937476</v>
      </c>
      <c r="DQ15" s="266"/>
      <c r="DR15" s="267"/>
      <c r="DS15" s="267"/>
      <c r="DT15" s="267"/>
      <c r="DU15" s="268">
        <f>'СУБС ПИ'!$J$56</f>
        <v>0</v>
      </c>
      <c r="DV15" s="268">
        <f>'СУБС ПИ'!$L$56</f>
        <v>0</v>
      </c>
      <c r="DW15" s="267"/>
      <c r="DX15" s="267"/>
      <c r="DY15" s="267"/>
      <c r="DZ15" s="264">
        <f>IF(DD15=0,0,DF15/DD15*100)</f>
        <v>101.66638948944</v>
      </c>
      <c r="EA15" s="264">
        <f>IF(DI15=0,0,DK15/DI15*100)</f>
        <v>0</v>
      </c>
      <c r="EB15" s="264">
        <f>IF(DN15=0,0,DP15/DN15*100)</f>
        <v>101.66638948944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3870.024</v>
      </c>
      <c r="EX15" s="264">
        <f>SUM(ID15,IF15)</f>
        <v>3836.988</v>
      </c>
      <c r="EY15" s="265"/>
      <c r="EZ15" s="265"/>
      <c r="FA15" s="264">
        <f>SUM(FA16:FA20)</f>
        <v>3870.024</v>
      </c>
      <c r="FB15" s="264">
        <f>SUM(FB16:FB20)</f>
        <v>3836.988</v>
      </c>
      <c r="FC15" s="264">
        <f>SUM(FC16:FC20)</f>
        <v>0</v>
      </c>
      <c r="FD15" s="264">
        <f>SUM(FD16:FD20)</f>
        <v>0</v>
      </c>
      <c r="FE15" s="265"/>
      <c r="FF15" s="265"/>
      <c r="FG15" s="264">
        <f>SUM(FG16:FG20)</f>
        <v>1163.5227156</v>
      </c>
      <c r="FH15" s="264">
        <f>SUM(FH16:FH20)</f>
        <v>1163.5227156</v>
      </c>
      <c r="FI15" s="264">
        <f>SUM(FI16:FI20)</f>
        <v>1172.81375208</v>
      </c>
      <c r="FJ15" s="264">
        <f>SUM(FJ16:FJ20)</f>
        <v>1182.91153584</v>
      </c>
      <c r="FK15" s="266"/>
      <c r="FL15" s="264">
        <f>SUM(FL16:FL20)</f>
        <v>0</v>
      </c>
      <c r="FM15" s="264">
        <f>SUM(FM16:FM20)</f>
        <v>0</v>
      </c>
      <c r="FN15" s="264">
        <f>SUM(FN16:FN20)</f>
        <v>0</v>
      </c>
      <c r="FO15" s="264">
        <f>SUM(FO16:FO20)</f>
        <v>0</v>
      </c>
      <c r="FP15" s="266"/>
      <c r="FQ15" s="264">
        <f>SUM(FG15,FL15)</f>
        <v>1163.5227156</v>
      </c>
      <c r="FR15" s="264">
        <f>SUM(FH15,FM15)</f>
        <v>1163.5227156</v>
      </c>
      <c r="FS15" s="264">
        <f>SUM(FI15,FN15)</f>
        <v>1172.81375208</v>
      </c>
      <c r="FT15" s="264">
        <f>SUM(FJ15,FO15)</f>
        <v>1182.91153584</v>
      </c>
      <c r="FU15" s="266"/>
      <c r="FV15" s="267"/>
      <c r="FW15" s="267"/>
      <c r="FX15" s="267"/>
      <c r="FY15" s="268">
        <f>'СУБС ПИ'!$N$56</f>
        <v>0</v>
      </c>
      <c r="FZ15" s="268">
        <f>'СУБС ПИ'!$P$56</f>
        <v>0</v>
      </c>
      <c r="GA15" s="267"/>
      <c r="GB15" s="267"/>
      <c r="GC15" s="267"/>
      <c r="GD15" s="264">
        <f>IF(FH15=0,0,FJ15/FH15*100)</f>
        <v>101.66638948944</v>
      </c>
      <c r="GE15" s="264">
        <f>IF(FM15=0,0,FO15/FM15*100)</f>
        <v>0</v>
      </c>
      <c r="GF15" s="264">
        <f>IF(FR15=0,0,FT15/FR15*100)</f>
        <v>101.66638948944</v>
      </c>
      <c r="GG15" s="266"/>
      <c r="GH15" s="266"/>
      <c r="GI15" s="266"/>
      <c r="GJ15" s="266"/>
      <c r="GK15" s="266"/>
      <c r="GL15" s="266"/>
      <c r="GM15" s="265"/>
      <c r="GN15" s="271"/>
      <c r="HA15" s="262">
        <f>IF(SUM(KD16:KD20)=0,"",SUM(KH16:KH20)/SUM(KD16:KD20))</f>
        <v>2.46</v>
      </c>
      <c r="HB15" s="262">
        <f>IF(SUM(KE16:KE20)=0,"",SUM(KI16:KI20)/SUM(KE16:KE20))</f>
        <v>2.46</v>
      </c>
      <c r="HC15" s="262" t="str">
        <f>IF(SUM(KL16:KL20)=0,"",SUM(KP16:KP20)/SUM(KL16:KL20))</f>
        <v/>
      </c>
      <c r="HD15" s="262" t="str">
        <f>IF(SUM(KM16:KM20)=0,"",SUM(KQ16:KQ20)/SUM(KM16:KM20))</f>
        <v/>
      </c>
      <c r="HE15" s="266"/>
      <c r="HF15" s="266"/>
      <c r="HG15" s="272"/>
      <c r="HH15" s="272"/>
      <c r="HI15" s="273">
        <v>227</v>
      </c>
      <c r="HJ15" s="273">
        <v>227</v>
      </c>
      <c r="HK15" s="273"/>
      <c r="HL15" s="273"/>
      <c r="HM15" s="264">
        <f>SUM(HM16:HM20)</f>
        <v>316.886</v>
      </c>
      <c r="HN15" s="264">
        <f>SUM(HN16:HN20)</f>
        <v>340.257</v>
      </c>
      <c r="HO15" s="264">
        <f>SUM(HO16:HO20)</f>
        <v>0</v>
      </c>
      <c r="HP15" s="264">
        <f>SUM(HP16:HP20)</f>
        <v>0</v>
      </c>
      <c r="HQ15" s="262">
        <f>IF(SUM(KF16:KF20)=0,"",SUM(KJ16:KJ20)/SUM(KF16:KF20))</f>
        <v>2.46</v>
      </c>
      <c r="HR15" s="262">
        <f>IF(SUM(KG16:KG20)=0,"",SUM(KK16:KK20)/SUM(KG16:KG20))</f>
        <v>2.46</v>
      </c>
      <c r="HS15" s="262" t="str">
        <f>IF(SUM(KN16:KN20)=0,"",SUM(KR16:KR20)/SUM(KN16:KN20))</f>
        <v/>
      </c>
      <c r="HT15" s="262" t="str">
        <f>IF(SUM(KO16:KO20)=0,"",SUM(KS16:KS20)/SUM(KO16:KO20))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>
        <f>IF(LEN(HI15)=0,"",HI15)</f>
        <v>227</v>
      </c>
      <c r="HZ15" s="274">
        <f>IF(LEN(HJ15)=0,"",HJ15)</f>
        <v>227</v>
      </c>
      <c r="IA15" s="274" t="str">
        <f>IF(LEN(HK15)=0,"",HK15)</f>
        <v/>
      </c>
      <c r="IB15" s="274" t="str">
        <f>IF(LEN(HL15)=0,"",HL15)</f>
        <v/>
      </c>
      <c r="IC15" s="264">
        <f>SUM(IC16:IC20)</f>
        <v>3870.024</v>
      </c>
      <c r="ID15" s="264">
        <f>SUM(ID16:ID20)</f>
        <v>3836.988</v>
      </c>
      <c r="IE15" s="264">
        <f>SUM(IE16:IE20)</f>
        <v>0</v>
      </c>
      <c r="IF15" s="275">
        <f>SUM(IF16:IF20)</f>
        <v>0</v>
      </c>
      <c r="JR15" s="276">
        <f>SUM(JR16:JR20)</f>
        <v>0</v>
      </c>
      <c r="JS15" s="276">
        <f>SUM(JS16:JS20)</f>
        <v>0</v>
      </c>
      <c r="JT15" s="276">
        <f>SUM(JT16:JT20)</f>
        <v>11</v>
      </c>
      <c r="JU15" s="276">
        <f>SUM(JU16:JU20)</f>
        <v>1</v>
      </c>
      <c r="JV15" s="276">
        <f>SUM(JV16:JV20)</f>
        <v>0</v>
      </c>
      <c r="JW15" s="276">
        <f>SUM(JW16:JW20)</f>
        <v>0</v>
      </c>
      <c r="JX15" s="276">
        <f>SUM(JX16:JX20)</f>
        <v>0</v>
      </c>
      <c r="JY15" s="276">
        <f>SUM(JY16:JY20)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24">
      <c r="A17" s="614" t="s">
        <v>1154</v>
      </c>
      <c r="B17" s="614" t="s">
        <v>1280</v>
      </c>
      <c r="C17" s="503" t="s">
        <v>1281</v>
      </c>
      <c r="D17" s="418"/>
      <c r="E17" s="418"/>
      <c r="F17" s="244"/>
      <c r="G17" s="793">
        <f>ROW('НМ 4'!$A$19)</f>
        <v>19</v>
      </c>
      <c r="H17" s="793">
        <f>ROW('ТФ 4'!$A$16)</f>
        <v>16</v>
      </c>
      <c r="I17" s="244"/>
      <c r="J17" s="244"/>
      <c r="K17" s="794"/>
      <c r="L17" s="794"/>
      <c r="M17" s="357" t="str">
        <f>IF('НМ 4'!$M$19="","",'НМ 4'!$M$19)</f>
        <v>6</v>
      </c>
      <c r="N17" s="797" t="str">
        <f>IF('НМ 4'!$N$19="","",'НМ 4'!$N$19)</f>
        <v>Многоквартирные и жилые дома с центральным холодным водопроводом, с открытой системой теплоснабжения, без ванны и (или) душа</v>
      </c>
      <c r="O17" s="358"/>
      <c r="P17" s="358"/>
      <c r="Q17" s="797" t="str">
        <f>IF('НМ 4'!$Q$19="","",'НМ 4'!$Q$19)</f>
        <v>По-умолчанию</v>
      </c>
      <c r="R17" s="358"/>
      <c r="S17" s="358"/>
      <c r="T17" s="795" t="str">
        <f>IF('НМ 4'!$T$19="","",'НМ 4'!$T$19)</f>
        <v>ЧД</v>
      </c>
      <c r="U17" s="795" t="str">
        <f>IF('НМ 4'!$U$19="","",'НМ 4'!$U$19)</f>
        <v>ЖП</v>
      </c>
      <c r="V17" s="358"/>
      <c r="W17" s="358"/>
      <c r="X17" s="796"/>
      <c r="Y17" s="358"/>
      <c r="Z17" s="358"/>
      <c r="AA17" s="358"/>
      <c r="AB17" s="358"/>
      <c r="AC17" s="799" t="s">
        <v>1333</v>
      </c>
      <c r="AD17" s="799" t="str">
        <f>BL17&amp;"::"&amp;AE17</f>
        <v>да::ACTI</v>
      </c>
      <c r="AE17" s="799" t="s">
        <v>1293</v>
      </c>
      <c r="AF17" s="358"/>
      <c r="AG17" s="358"/>
      <c r="AH17" s="358"/>
      <c r="AI17" s="358"/>
      <c r="AJ17" s="358"/>
      <c r="AK17" s="358"/>
      <c r="AL17" s="358"/>
      <c r="AM17" s="358"/>
      <c r="AN17" s="357" t="str">
        <f>IF('ТФ 4'!$N$16="","",'ТФ 4'!$N$16)</f>
        <v>1.1</v>
      </c>
      <c r="AO17" s="797" t="str">
        <f>IF('ТФ 4'!$O$16="","",'ТФ 4'!$O$16)</f>
        <v>МП ЗР "Севержилкомсервис"</v>
      </c>
      <c r="AP17" s="359"/>
      <c r="AQ17" s="797" t="str">
        <f>IF('ТФ 4'!$Q$16="","",'ТФ 4'!$Q$16)</f>
        <v>8300010685</v>
      </c>
      <c r="AR17" s="797" t="str">
        <f>IF('ТФ 4'!$R$16="","",'ТФ 4'!$R$16)</f>
        <v>298301001</v>
      </c>
      <c r="AS17" s="797" t="str">
        <f>IF('ТФ 4'!$S$16="","",'ТФ 4'!$S$16)</f>
        <v>ОСН, 22</v>
      </c>
      <c r="AT17" s="797" t="str">
        <f>IF('ТФ 4'!$T$16="","",'ТФ 4'!$T$16)</f>
        <v/>
      </c>
      <c r="AU17" s="797" t="str">
        <f>IF('ТФ 4'!$U$16="","",'ТФ 4'!$U$16)</f>
        <v>Производство (подъём / добыча) воды :: Очистка воды :: Транспортировка воды :: Сбыт (распределение) воды</v>
      </c>
      <c r="AV17" s="797" t="str">
        <f>IF('ТФ 4'!$V$16="","",'ТФ 4'!$V$16)</f>
        <v>[ГО: да] [НДС: ОСН, 22] [Вид тарифа: с учётом степени благоустройства] [Дифференцирующий признак: степень благоустройства, 5 | МКД и ЧД с ХВС, без ВО] [Вид воды: питьевая вода]</v>
      </c>
      <c r="AW17" s="797"/>
      <c r="AX17" s="797"/>
      <c r="AY17" s="358"/>
      <c r="AZ17" s="792"/>
      <c r="BA17" s="792"/>
      <c r="BB17" s="792"/>
      <c r="BC17" s="797"/>
      <c r="BD17" s="797"/>
      <c r="BE17" s="797"/>
      <c r="BF17" s="792"/>
      <c r="BG17" s="358"/>
      <c r="BH17" s="799"/>
      <c r="BI17" s="358"/>
      <c r="BJ17" s="358"/>
      <c r="BK17" s="358"/>
      <c r="BL17" s="801" t="s">
        <v>34</v>
      </c>
      <c r="BM17" s="802"/>
      <c r="BN17" s="358"/>
      <c r="BO17" s="358"/>
      <c r="BP17" s="332">
        <f>IF('ТФ 4'!$BQ$16="","",'ТФ 4'!$BQ$16)</f>
        <v>300.65</v>
      </c>
      <c r="BQ17" s="332">
        <f>IF('ТФ 4'!$BS$16="","",'ТФ 4'!$BS$16)</f>
        <v>305.66</v>
      </c>
      <c r="BR17" s="332">
        <f>IF('ТФ 4'!$BP$16="","",'ТФ 4'!$BP$16)</f>
        <v>7505.15</v>
      </c>
      <c r="BS17" s="332">
        <f>IF('ТФ 4'!$BR$16="","",'ТФ 4'!$BR$16)</f>
        <v>7313.95</v>
      </c>
      <c r="BT17" s="358"/>
      <c r="BU17" s="379"/>
      <c r="BV17" s="379"/>
      <c r="BW17" s="358"/>
      <c r="BX17" s="369" t="s">
        <v>49</v>
      </c>
      <c r="BY17" s="369" t="s">
        <v>49</v>
      </c>
      <c r="BZ17" s="347">
        <f>IF('НМ 4'!$AJ$19="","",'НМ 4'!$AJ$19)</f>
        <v>12</v>
      </c>
      <c r="CA17" s="347">
        <f>IF('НМ 4'!$AI$19="","",'НМ 4'!$AI$19)</f>
        <v>12</v>
      </c>
      <c r="CB17" s="358"/>
      <c r="CC17" s="358"/>
      <c r="CD17" s="358"/>
      <c r="CE17" s="379" t="str">
        <f>IF('НМ 4'!$AF$19="","",'НМ 4'!$AF$19)</f>
        <v>чел</v>
      </c>
      <c r="CF17" s="379" t="str">
        <f>IF('НМ 4'!$AE$19="","",'НМ 4'!$AE$19)</f>
        <v>чел</v>
      </c>
      <c r="CG17" s="358"/>
      <c r="CH17" s="358"/>
      <c r="CI17" s="358"/>
      <c r="CJ17" s="358"/>
      <c r="CK17" s="358"/>
      <c r="CL17" s="370">
        <f>IF('НМ 4'!$BL$19="","",'НМ 4'!$BL$19)</f>
        <v>2.46</v>
      </c>
      <c r="CM17" s="370">
        <f>IF(LEN('НМ 4'!$BX$19)=0,IF('НМ 4'!$BM$19="","",'НМ 4'!$BM$19),'НМ 4'!$BX$19)</f>
        <v>2.46</v>
      </c>
      <c r="CN17" s="358"/>
      <c r="CO17" s="364"/>
      <c r="CP17" s="364"/>
      <c r="CQ17" s="371">
        <v>11</v>
      </c>
      <c r="CR17" s="371">
        <v>1</v>
      </c>
      <c r="CS17" s="280"/>
      <c r="CT17" s="280"/>
      <c r="CU17" s="358"/>
      <c r="CV17" s="358"/>
      <c r="CW17" s="372" cm="1" t="str">
        <f t="array" ref="CW17:CW17">IF($AD17="да::ACTI",IF($U17="ЖП",IF(LEN(CL17)=0,0,CL17)*IF($CE17="м2",IF(LEN(CO17)=0,0,CO17),IF(LEN(CQ17)=0,0,CQ17)),0),0)</f>
        <v>27.06</v>
      </c>
      <c r="CX17" s="372" cm="1" t="str">
        <f t="array" ref="CX17:CX17">IF($AD17="да::ACTI",IF($U17="ЖП",IF(LEN(CM17)=0,0,CM17)*IF($CF17="м2",IF(LEN(CP17)=0,0,CP17),IF(LEN(CR17)=0,0,CR17)),0),0)</f>
        <v>2.46</v>
      </c>
      <c r="CY17" s="372">
        <f>IF($AD17="да::ACTI",IF($U17="ЖП",0,IF(LEN(CL17)=0,0,CL17)*IF($CE17="м2",IF(LEN(CO17)=0,0,CO17),IF(LEN(CQ17)=0,0,CQ17))),0)</f>
        <v>0</v>
      </c>
      <c r="CZ17" s="372">
        <f>IF($AD17="да::ACTI",IF($U17="ЖП",0,IF(LEN(CM17)=0,0,CM17)*IF($CF17="м2",IF(LEN(CP17)=0,0,CP17),IF(LEN(CR17)=0,0,CR17))),0)</f>
        <v>0</v>
      </c>
      <c r="DA17" s="358"/>
      <c r="DB17" s="358"/>
      <c r="DC17" s="276">
        <f>CW17*IF(LEN($BP17)=0,0,$BP17)/1000</f>
        <v>8.135589</v>
      </c>
      <c r="DD17" s="276">
        <f>IF(OR($CA17=0,LEN($CA17)=0,$BZ17=0,LEN($BZ17)=0),DC17,DC17*$BZ17/$CA17)</f>
        <v>8.135589</v>
      </c>
      <c r="DE17" s="276">
        <f>CX17*IF(LEN($BQ17)=0,0,$BQ17)/1000</f>
        <v>0.7519236</v>
      </c>
      <c r="DF17" s="276">
        <f>CW17*IF(LEN($BQ17)=0,0,$BQ17)*IF(OR(LEN($CL17)=0,$CL17=0),0,$CM17/$CL17)/1000</f>
        <v>8.2711596</v>
      </c>
      <c r="DG17" s="280"/>
      <c r="DH17" s="276">
        <f>CY17*IF(LEN($BP17)=0,0,$BP17)/1000</f>
        <v>0</v>
      </c>
      <c r="DI17" s="276">
        <f>IF(OR($CA17=0,LEN($CA17)=0,$BZ17=0,LEN($BZ17)=0),DH17,DH17*$BZ17/$CA17)</f>
        <v>0</v>
      </c>
      <c r="DJ17" s="276">
        <f>CZ17*IF(LEN($BQ17)=0,0,$BQ17)/1000</f>
        <v>0</v>
      </c>
      <c r="DK17" s="276">
        <f>CY17*IF(LEN($BQ17)=0,0,$BQ17)*IF(OR(LEN($CL17)=0,$CL17=0),0,$CM17/$CL17)/1000</f>
        <v>0</v>
      </c>
      <c r="DL17" s="280"/>
      <c r="DM17" s="276">
        <f>SUM(DC17,DH17)</f>
        <v>8.135589</v>
      </c>
      <c r="DN17" s="276">
        <f>SUM(DD17,DI17)</f>
        <v>8.135589</v>
      </c>
      <c r="DO17" s="276">
        <f>SUM(DE17,DJ17)</f>
        <v>0.7519236</v>
      </c>
      <c r="DP17" s="276">
        <f>SUM(DF17,DK17)</f>
        <v>8.2711596</v>
      </c>
      <c r="DQ17" s="280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7"/>
      <c r="EL17" s="367"/>
      <c r="EM17" s="244"/>
      <c r="EN17" s="367"/>
      <c r="EO17" s="367"/>
      <c r="EP17" s="370">
        <f>IF('НМ 4'!$BL$19="","",'НМ 4'!$BL$19)</f>
        <v>2.46</v>
      </c>
      <c r="EQ17" s="370">
        <f>IF('НМ 4'!$BM$19="","",'НМ 4'!$BM$19)</f>
        <v>2.46</v>
      </c>
      <c r="ER17" s="367"/>
      <c r="ES17" s="276" t="str">
        <f>IF(LEN(CO17)=0,"",CO17)</f>
        <v/>
      </c>
      <c r="ET17" s="276" t="str">
        <f>IF(LEN(CP17)=0,"",CP17)</f>
        <v/>
      </c>
      <c r="EU17" s="373">
        <f>IF(LEN(CQ17)=0,"",CQ17)</f>
        <v>11</v>
      </c>
      <c r="EV17" s="373">
        <f>IF(LEN(CR17)=0,"",CR17)</f>
        <v>1</v>
      </c>
      <c r="EW17" s="280"/>
      <c r="EX17" s="280"/>
      <c r="EY17" s="367"/>
      <c r="EZ17" s="367"/>
      <c r="FA17" s="372" t="str">
        <f t="array" ref="FA17:FA17">IF($AE17="ACTI",IF($U17="ЖП",IF(LEN(EP17)=0,0,EP17)*IF($CE17="м2",IF(LEN(ES17)=0,0,ES17),IF(LEN(EU17)=0,0,EU17))*IF(LEN($BZ17)=0,0,$BZ17),0),0)</f>
        <v>324.72</v>
      </c>
      <c r="FB17" s="372" t="str">
        <f t="array" ref="FB17:FB17">IF($AE17="ACTI",IF($U17="ЖП",IF(LEN(EQ17)=0,0,EQ17)*IF($CF17="м2",IF(LEN(ET17)=0,0,ET17),IF(LEN(EV17)=0,0,EV17))*IF(LEN($CA17)=0,0,$CA17),0),0)</f>
        <v>29.52</v>
      </c>
      <c r="FC17" s="372">
        <f>IF($AE17="ACTI",IF($U17="ЖП",0,IF(LEN(EP17)=0,0,EP17)*IF($CE17="м2",IF(LEN(ES17)=0,0,ES17),IF(LEN(EU17)=0,0,EU17))*IF(LEN($BZ17)=0,0,$BZ17)),0)</f>
        <v>0</v>
      </c>
      <c r="FD17" s="372">
        <f>IF($AE17="ACTI",IF($U17="ЖП",0,IF(LEN(EQ17)=0,0,EQ17)*IF($CF17="м2",IF(LEN(ET17)=0,0,ET17),IF(LEN(EV17)=0,0,EV17))*IF(LEN($CA17)=0,0,$CA17)),0)</f>
        <v>0</v>
      </c>
      <c r="FE17" s="367"/>
      <c r="FF17" s="367"/>
      <c r="FG17" s="276">
        <f>FA17*IF(LEN($BP17)=0,0,$BP17)/1000</f>
        <v>97.627068</v>
      </c>
      <c r="FH17" s="276">
        <f>IF(OR($CA17=0,LEN($CA17)=0,$BZ17=0,LEN($BZ17)=0),FG17,FG17*$BZ17/$CA17)</f>
        <v>97.627068</v>
      </c>
      <c r="FI17" s="276">
        <f>FB17*IF(LEN($BQ17)=0,0,$BQ17)/1000</f>
        <v>9.0230832</v>
      </c>
      <c r="FJ17" s="276">
        <f>FA17*IF(LEN($BQ17)=0,0,$BQ17)*IF(OR(LEN($EP17)=0,$EP17=0),0,$EQ17/$EP17)/1000</f>
        <v>99.2539152</v>
      </c>
      <c r="FK17" s="280"/>
      <c r="FL17" s="276">
        <f>FC17*IF(LEN($BP17)=0,0,$BP17)/1000</f>
        <v>0</v>
      </c>
      <c r="FM17" s="276">
        <f>IF(OR($CA17=0,LEN($CA17)=0,$BZ17=0,LEN($BZ17)=0),FL17,FL17*$BZ17/$CA17)</f>
        <v>0</v>
      </c>
      <c r="FN17" s="276">
        <f>FD17*IF(LEN($BQ17)=0,0,$BQ17)/1000</f>
        <v>0</v>
      </c>
      <c r="FO17" s="276">
        <f>FC17*IF(LEN($BQ17)=0,0,$BQ17)*IF(OR(LEN($EP17)=0,$EP17=0),0,$EQ17/$EP17)/1000</f>
        <v>0</v>
      </c>
      <c r="FP17" s="280"/>
      <c r="FQ17" s="276">
        <f>SUM(FG17,FL17)</f>
        <v>97.627068</v>
      </c>
      <c r="FR17" s="276">
        <f>SUM(FH17,FM17)</f>
        <v>97.627068</v>
      </c>
      <c r="FS17" s="276">
        <f>SUM(FI17,FN17)</f>
        <v>9.0230832</v>
      </c>
      <c r="FT17" s="276">
        <f>SUM(FJ17,FO17)</f>
        <v>99.2539152</v>
      </c>
      <c r="FU17" s="280"/>
      <c r="FV17" s="361"/>
      <c r="FW17" s="361"/>
      <c r="FX17" s="361"/>
      <c r="FY17" s="366"/>
      <c r="FZ17" s="366"/>
      <c r="GA17" s="361"/>
      <c r="GB17" s="361"/>
      <c r="GC17" s="366"/>
      <c r="GD17" s="366"/>
      <c r="GE17" s="366"/>
      <c r="GF17" s="366"/>
      <c r="GG17" s="366"/>
      <c r="GH17" s="366"/>
      <c r="GI17" s="366"/>
      <c r="GJ17" s="366"/>
      <c r="GK17" s="366"/>
      <c r="GL17" s="366"/>
      <c r="GM17" s="366"/>
      <c r="GN17" s="366"/>
      <c r="GO17" s="993"/>
      <c r="GP17" s="993"/>
      <c r="GQ17" s="993"/>
      <c r="GR17" s="993"/>
      <c r="GS17" s="993"/>
      <c r="GT17" s="993"/>
      <c r="GU17" s="993"/>
      <c r="GV17" s="993"/>
      <c r="GW17" s="993"/>
      <c r="GX17" s="993"/>
      <c r="GY17" s="993"/>
      <c r="GZ17" s="9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3"/>
      <c r="HM17" s="372">
        <f>CW17</f>
        <v>27.06</v>
      </c>
      <c r="HN17" s="372">
        <f>CX17</f>
        <v>2.46</v>
      </c>
      <c r="HO17" s="372">
        <f>CY17</f>
        <v>0</v>
      </c>
      <c r="HP17" s="372">
        <f>CZ17</f>
        <v>0</v>
      </c>
      <c r="HQ17" s="424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372">
        <f>FA17</f>
        <v>324.72</v>
      </c>
      <c r="ID17" s="372">
        <f>FB17</f>
        <v>29.52</v>
      </c>
      <c r="IE17" s="372">
        <f>FC17</f>
        <v>0</v>
      </c>
      <c r="IF17" s="372">
        <f>FD17</f>
        <v>0</v>
      </c>
      <c r="IG17" s="92"/>
      <c r="IH17" s="92"/>
      <c r="II17" s="92"/>
      <c r="IJ17" s="92"/>
      <c r="IK17" s="993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374">
        <f>IF(AND($U17="ЖП",$AE17="ACTI"),IF($CE17="м2",ES17,0),0)</f>
        <v>0</v>
      </c>
      <c r="JS17" s="374">
        <f>IF(AND($U17="ЖП",$AE17="ACTI"),IF($CF17="м2",ET17,0),0)</f>
        <v>0</v>
      </c>
      <c r="JT17" s="374">
        <f>IF(AND($U17="ЖП",$AE17="ACTI"),IF(AND(LEN($CE17)&gt;0,NOT($CE17="м2")),EU17,0),0)</f>
        <v>11</v>
      </c>
      <c r="JU17" s="374">
        <f>IF(AND($U17="ЖП",$AE17="ACTI"),IF(AND(LEN($CF17)&gt;0,NOT($CF17="м2")),EV17,0),0)</f>
        <v>1</v>
      </c>
      <c r="JV17" s="374">
        <f>IF(AND(NOT($U17="ЖП"),$AE17="ACTI"),IF($CE17="м2",ES17,0),0)</f>
        <v>0</v>
      </c>
      <c r="JW17" s="374">
        <f>IF(AND(NOT($U17="ЖП"),$AE17="ACTI"),IF($CF17="м2",ET17,0),0)</f>
        <v>0</v>
      </c>
      <c r="JX17" s="374">
        <f>IF(AND(NOT($U17="ЖП"),$AE17="ACTI"),IF(AND(LEN($CE17)&gt;0,NOT($CE17="м2")),EU17,0),0)</f>
        <v>0</v>
      </c>
      <c r="JY17" s="374">
        <f>IF(AND(NOT($U17="ЖП"),$AE17="ACTI"),IF(AND(LEN($CF17)&gt;0,NOT($CF17="м2")),EV17,0),0)</f>
        <v>0</v>
      </c>
      <c r="JZ17" s="92"/>
      <c r="KA17" s="92"/>
      <c r="KB17" s="92"/>
      <c r="KC17" s="92"/>
      <c r="KD17" s="374">
        <f>IF(AND($U17="ЖП",$AD17="да::ACTI"),IF($CE17="м2",CO17,CQ17),0)</f>
        <v>11</v>
      </c>
      <c r="KE17" s="374">
        <f>IF(AND($U17="ЖП",$AD17="да::ACTI"),IF($CF17="м2",CP17,CR17),0)</f>
        <v>1</v>
      </c>
      <c r="KF17" s="374">
        <f>IF(AND($U17="ЖП",$AE17="ACTI"),IF($CE17="м2",ES17,EU17),0)</f>
        <v>11</v>
      </c>
      <c r="KG17" s="374">
        <f>IF(AND($U17="ЖП",$AE17="ACTI"),IF($CF17="м2",ET17,EV17),0)</f>
        <v>1</v>
      </c>
      <c r="KH17" s="374">
        <f>IF(OR(LEN(CL17)=0,LEN(KD17)=0),0,CL17*KD17)</f>
        <v>27.06</v>
      </c>
      <c r="KI17" s="374">
        <f>IF(OR(LEN(CM17)=0,LEN(KE17)=0),0,CM17*KE17)</f>
        <v>2.46</v>
      </c>
      <c r="KJ17" s="374">
        <f>IF(OR(LEN(EP17)=0,LEN(KF17)=0),0,EP17*KF17)</f>
        <v>27.06</v>
      </c>
      <c r="KK17" s="374">
        <f>IF(OR(LEN(EQ17)=0,LEN(KG17)=0),0,EQ17*KG17)</f>
        <v>2.46</v>
      </c>
      <c r="KL17" s="374">
        <f>IF(AND(NOT($U17="ЖП"),$AD17="да::ACTI"),IF($CE17="м2",CO17,CQ17),0)</f>
        <v>0</v>
      </c>
      <c r="KM17" s="374">
        <f>IF(AND(NOT($U17="ЖП"),$AD17="да::ACTI"),IF($CF17="м2",CP17,CR17),0)</f>
        <v>0</v>
      </c>
      <c r="KN17" s="374">
        <f>IF(AND(NOT($U17="ЖП"),$AE17="ACTI"),IF($CE17="м2",ES17,EU17),0)</f>
        <v>0</v>
      </c>
      <c r="KO17" s="374">
        <f>IF(AND(NOT($U17="ЖП"),$AE17="ACTI"),IF($CF17="м2",ET17,EV17),0)</f>
        <v>0</v>
      </c>
      <c r="KP17" s="374">
        <f>IF(OR(LEN(CL17)=0,LEN(KL17)=0),0,CL17*KL17)</f>
        <v>0</v>
      </c>
      <c r="KQ17" s="374">
        <f>IF(OR(LEN(CM17)=0,LEN(KM17)=0),0,CM17*KM17)</f>
        <v>0</v>
      </c>
      <c r="KR17" s="374">
        <f>IF(OR(LEN(EP17)=0,LEN(KN17)=0),0,EP17*KN17)</f>
        <v>0</v>
      </c>
      <c r="KS17" s="374">
        <f>IF(OR(LEN(EQ17)=0,LEN(KO17)=0),0,EQ17*KO17)</f>
        <v>0</v>
      </c>
      <c r="KT17" s="422"/>
      <c r="KU17" s="422"/>
      <c r="KV17" s="422"/>
      <c r="KW17" s="422"/>
      <c r="KX17" s="422"/>
      <c r="KY17" s="422"/>
      <c r="KZ17" s="422"/>
      <c r="LA17" s="422"/>
      <c r="LB17" s="422"/>
      <c r="LC17" s="358"/>
      <c r="LD17" s="358"/>
      <c r="LE17" s="358"/>
      <c r="LF17" s="358"/>
      <c r="LG17" s="422"/>
      <c r="LH17" s="422"/>
      <c r="LI17" s="422"/>
      <c r="LJ17" s="422"/>
      <c r="LK17" s="422"/>
      <c r="LL17" s="422"/>
      <c r="LM17" s="422"/>
    </row>
    <row customHeight="1" ht="24">
      <c r="A18" s="614" t="s">
        <v>1153</v>
      </c>
      <c r="B18" s="614" t="s">
        <v>1280</v>
      </c>
      <c r="C18" s="503" t="s">
        <v>1281</v>
      </c>
      <c r="D18" s="418"/>
      <c r="E18" s="418"/>
      <c r="F18" s="244"/>
      <c r="G18" s="793">
        <f>ROW('НМ 4'!$A$18)</f>
        <v>18</v>
      </c>
      <c r="H18" s="793">
        <f>ROW('ТФ 4'!$A$16)</f>
        <v>16</v>
      </c>
      <c r="I18" s="244"/>
      <c r="J18" s="244"/>
      <c r="K18" s="794"/>
      <c r="L18" s="794"/>
      <c r="M18" s="357" t="str">
        <f>IF('НМ 4'!$M$18="","",'НМ 4'!$M$18)</f>
        <v>5</v>
      </c>
      <c r="N18" s="797" t="str">
        <f>IF('НМ 4'!$N$18="","",'НМ 4'!$N$18)</f>
        <v>Многоквартирные и жилые дома с центральным холодным водопроводом, с открытой системой теплоснабжения, без ванны и (или) душа</v>
      </c>
      <c r="O18" s="358"/>
      <c r="P18" s="358"/>
      <c r="Q18" s="797" t="str">
        <f>IF('НМ 4'!$Q$18="","",'НМ 4'!$Q$18)</f>
        <v>По-умолчанию</v>
      </c>
      <c r="R18" s="358"/>
      <c r="S18" s="358"/>
      <c r="T18" s="795" t="str">
        <f>IF('НМ 4'!$T$18="","",'НМ 4'!$T$18)</f>
        <v>МКД</v>
      </c>
      <c r="U18" s="795" t="str">
        <f>IF('НМ 4'!$U$18="","",'НМ 4'!$U$18)</f>
        <v>ЖП</v>
      </c>
      <c r="V18" s="358"/>
      <c r="W18" s="358"/>
      <c r="X18" s="796"/>
      <c r="Y18" s="358"/>
      <c r="Z18" s="358"/>
      <c r="AA18" s="358"/>
      <c r="AB18" s="358"/>
      <c r="AC18" s="799" t="s">
        <v>1333</v>
      </c>
      <c r="AD18" s="799" t="str">
        <f>BL18&amp;"::"&amp;AE18</f>
        <v>да::ACTI</v>
      </c>
      <c r="AE18" s="799" t="s">
        <v>1293</v>
      </c>
      <c r="AF18" s="358"/>
      <c r="AG18" s="358"/>
      <c r="AH18" s="358"/>
      <c r="AI18" s="358"/>
      <c r="AJ18" s="358"/>
      <c r="AK18" s="358"/>
      <c r="AL18" s="358"/>
      <c r="AM18" s="358"/>
      <c r="AN18" s="357" t="str">
        <f>IF('ТФ 4'!$N$16="","",'ТФ 4'!$N$16)</f>
        <v>1.1</v>
      </c>
      <c r="AO18" s="797" t="str">
        <f>IF('ТФ 4'!$O$16="","",'ТФ 4'!$O$16)</f>
        <v>МП ЗР "Севержилкомсервис"</v>
      </c>
      <c r="AP18" s="359"/>
      <c r="AQ18" s="797" t="str">
        <f>IF('ТФ 4'!$Q$16="","",'ТФ 4'!$Q$16)</f>
        <v>8300010685</v>
      </c>
      <c r="AR18" s="797" t="str">
        <f>IF('ТФ 4'!$R$16="","",'ТФ 4'!$R$16)</f>
        <v>298301001</v>
      </c>
      <c r="AS18" s="797" t="str">
        <f>IF('ТФ 4'!$S$16="","",'ТФ 4'!$S$16)</f>
        <v>ОСН, 22</v>
      </c>
      <c r="AT18" s="797" t="str">
        <f>IF('ТФ 4'!$T$16="","",'ТФ 4'!$T$16)</f>
        <v/>
      </c>
      <c r="AU18" s="797" t="str">
        <f>IF('ТФ 4'!$U$16="","",'ТФ 4'!$U$16)</f>
        <v>Производство (подъём / добыча) воды :: Очистка воды :: Транспортировка воды :: Сбыт (распределение) воды</v>
      </c>
      <c r="AV18" s="797" t="str">
        <f>IF('ТФ 4'!$V$16="","",'ТФ 4'!$V$16)</f>
        <v>[ГО: да] [НДС: ОСН, 22] [Вид тарифа: с учётом степени благоустройства] [Дифференцирующий признак: степень благоустройства, 5 | МКД и ЧД с ХВС, без ВО] [Вид воды: питьевая вода]</v>
      </c>
      <c r="AW18" s="797"/>
      <c r="AX18" s="797"/>
      <c r="AY18" s="358"/>
      <c r="AZ18" s="792"/>
      <c r="BA18" s="792"/>
      <c r="BB18" s="792"/>
      <c r="BC18" s="797"/>
      <c r="BD18" s="797"/>
      <c r="BE18" s="797"/>
      <c r="BF18" s="792"/>
      <c r="BG18" s="358"/>
      <c r="BH18" s="799"/>
      <c r="BI18" s="358"/>
      <c r="BJ18" s="358"/>
      <c r="BK18" s="358"/>
      <c r="BL18" s="801" t="s">
        <v>34</v>
      </c>
      <c r="BM18" s="802"/>
      <c r="BN18" s="358"/>
      <c r="BO18" s="358"/>
      <c r="BP18" s="332">
        <f>IF('ТФ 4'!$BQ$16="","",'ТФ 4'!$BQ$16)</f>
        <v>300.65</v>
      </c>
      <c r="BQ18" s="332">
        <f>IF('ТФ 4'!$BS$16="","",'ТФ 4'!$BS$16)</f>
        <v>305.66</v>
      </c>
      <c r="BR18" s="332">
        <f>IF('ТФ 4'!$BP$16="","",'ТФ 4'!$BP$16)</f>
        <v>7505.15</v>
      </c>
      <c r="BS18" s="332">
        <f>IF('ТФ 4'!$BR$16="","",'ТФ 4'!$BR$16)</f>
        <v>7313.95</v>
      </c>
      <c r="BT18" s="358"/>
      <c r="BU18" s="379"/>
      <c r="BV18" s="379"/>
      <c r="BW18" s="358"/>
      <c r="BX18" s="360" t="s">
        <v>40</v>
      </c>
      <c r="BY18" s="360" t="s">
        <v>40</v>
      </c>
      <c r="BZ18" s="361"/>
      <c r="CA18" s="361"/>
      <c r="CB18" s="358"/>
      <c r="CC18" s="358"/>
      <c r="CD18" s="358"/>
      <c r="CE18" s="358"/>
      <c r="CF18" s="358"/>
      <c r="CG18" s="358"/>
      <c r="CH18" s="358"/>
      <c r="CI18" s="358"/>
      <c r="CJ18" s="358"/>
      <c r="CK18" s="358"/>
      <c r="CL18" s="362"/>
      <c r="CM18" s="362"/>
      <c r="CN18" s="358"/>
      <c r="CO18" s="280"/>
      <c r="CP18" s="280"/>
      <c r="CQ18" s="363"/>
      <c r="CR18" s="363"/>
      <c r="CS18" s="364">
        <v>30.46</v>
      </c>
      <c r="CT18" s="364">
        <v>37.44</v>
      </c>
      <c r="CU18" s="358"/>
      <c r="CV18" s="358"/>
      <c r="CW18" s="365">
        <f>IF($AD18="да::ACTI",IF($U18="ЖП",CS18,0),0)</f>
        <v>30.46</v>
      </c>
      <c r="CX18" s="365">
        <f>IF($AD18="да::ACTI",IF($U18="ЖП",CT18,0),0)</f>
        <v>37.44</v>
      </c>
      <c r="CY18" s="365">
        <f>IF($AD18="да::ACTI",IF($U18="ЖП",0,CS18),0)</f>
        <v>0</v>
      </c>
      <c r="CZ18" s="365">
        <f>IF($AD18="да::ACTI",IF($U18="ЖП",0,CT18),0)</f>
        <v>0</v>
      </c>
      <c r="DA18" s="358"/>
      <c r="DB18" s="358"/>
      <c r="DC18" s="276">
        <f>CW18*IF(LEN($BP18)=0,0,$BP18)/1000</f>
        <v>9.157799</v>
      </c>
      <c r="DD18" s="276">
        <f>IF(LEN($BQ18)=0,0,DC18)</f>
        <v>9.157799</v>
      </c>
      <c r="DE18" s="276">
        <f>CX18*IF(LEN($BQ18)=0,0,$BQ18)/1000</f>
        <v>11.4439104</v>
      </c>
      <c r="DF18" s="276">
        <f>CW18*IF(LEN($BQ18)=0,0,$BQ18)/1000</f>
        <v>9.3104036</v>
      </c>
      <c r="DG18" s="280"/>
      <c r="DH18" s="276">
        <f>CY18*IF(LEN($BP18)=0,0,$BP18)/1000</f>
        <v>0</v>
      </c>
      <c r="DI18" s="276">
        <f>IF(LEN($BQ18)=0,0,DH18)</f>
        <v>0</v>
      </c>
      <c r="DJ18" s="276">
        <f>CZ18*IF(LEN($BQ18)=0,0,$BQ18)/1000</f>
        <v>0</v>
      </c>
      <c r="DK18" s="276">
        <f>CY18*IF(LEN($BQ18)=0,0,$BQ18)/1000</f>
        <v>0</v>
      </c>
      <c r="DL18" s="280"/>
      <c r="DM18" s="276">
        <f>SUM(DC18,DH18)</f>
        <v>9.157799</v>
      </c>
      <c r="DN18" s="276">
        <f>SUM(DD18,DI18)</f>
        <v>9.157799</v>
      </c>
      <c r="DO18" s="276">
        <f>SUM(DE18,DJ18)</f>
        <v>11.4439104</v>
      </c>
      <c r="DP18" s="276">
        <f>SUM(DF18,DK18)</f>
        <v>9.3104036</v>
      </c>
      <c r="DQ18" s="280"/>
      <c r="DR18" s="366"/>
      <c r="DS18" s="366"/>
      <c r="DT18" s="366"/>
      <c r="DU18" s="366"/>
      <c r="DV18" s="366"/>
      <c r="DW18" s="366"/>
      <c r="DX18" s="366"/>
      <c r="DY18" s="366"/>
      <c r="DZ18" s="366"/>
      <c r="EA18" s="366"/>
      <c r="EB18" s="366"/>
      <c r="EC18" s="366"/>
      <c r="ED18" s="366"/>
      <c r="EE18" s="366"/>
      <c r="EF18" s="366"/>
      <c r="EG18" s="366"/>
      <c r="EH18" s="366"/>
      <c r="EI18" s="366"/>
      <c r="EJ18" s="366"/>
      <c r="EK18" s="367"/>
      <c r="EL18" s="367"/>
      <c r="EM18" s="244"/>
      <c r="EN18" s="367"/>
      <c r="EO18" s="367"/>
      <c r="EP18" s="362"/>
      <c r="EQ18" s="362"/>
      <c r="ER18" s="367"/>
      <c r="ES18" s="280"/>
      <c r="ET18" s="280"/>
      <c r="EU18" s="363"/>
      <c r="EV18" s="363"/>
      <c r="EW18" s="364">
        <v>364.8</v>
      </c>
      <c r="EX18" s="364">
        <v>465.96</v>
      </c>
      <c r="EY18" s="367"/>
      <c r="EZ18" s="367"/>
      <c r="FA18" s="365">
        <f>IF($AE18="ACTI",IF($U18="ЖП",EW18,0),0)</f>
        <v>364.8</v>
      </c>
      <c r="FB18" s="365">
        <f>IF($AE18="ACTI",IF($U18="ЖП",EX18,0),0)</f>
        <v>465.96</v>
      </c>
      <c r="FC18" s="365">
        <f>IF($AE18="ACTI",IF($U18="ЖП",0,EW18),0)</f>
        <v>0</v>
      </c>
      <c r="FD18" s="365">
        <f>IF($AE18="ACTI",IF($U18="ЖП",0,EX18),0)</f>
        <v>0</v>
      </c>
      <c r="FE18" s="367"/>
      <c r="FF18" s="367"/>
      <c r="FG18" s="276">
        <f>FA18*IF(LEN($BP18)=0,0,$BP18)/1000</f>
        <v>109.67712</v>
      </c>
      <c r="FH18" s="276">
        <f>IF(LEN($BQ18)=0,0,FG18)</f>
        <v>109.67712</v>
      </c>
      <c r="FI18" s="276">
        <f>FB18*IF(LEN($BQ18)=0,0,$BQ18)/1000</f>
        <v>142.4253336</v>
      </c>
      <c r="FJ18" s="276">
        <f>FA18*IF(LEN($BQ18)=0,0,$BQ18)/1000</f>
        <v>111.504768</v>
      </c>
      <c r="FK18" s="280"/>
      <c r="FL18" s="276">
        <f>FC18*IF(LEN($BP18)=0,0,$BP18)/1000</f>
        <v>0</v>
      </c>
      <c r="FM18" s="276">
        <f>IF(LEN($BQ18)=0,0,FL18)</f>
        <v>0</v>
      </c>
      <c r="FN18" s="276">
        <f>FD18*IF(LEN($BQ18)=0,0,$BQ18)/1000</f>
        <v>0</v>
      </c>
      <c r="FO18" s="276">
        <f>FC18*IF(LEN($BQ18)=0,0,$BQ18)/1000</f>
        <v>0</v>
      </c>
      <c r="FP18" s="280"/>
      <c r="FQ18" s="276">
        <f>SUM(FG18,FL18)</f>
        <v>109.67712</v>
      </c>
      <c r="FR18" s="276">
        <f>SUM(FH18,FM18)</f>
        <v>109.67712</v>
      </c>
      <c r="FS18" s="276">
        <f>SUM(FI18,FN18)</f>
        <v>142.4253336</v>
      </c>
      <c r="FT18" s="276">
        <f>SUM(FJ18,FO18)</f>
        <v>111.504768</v>
      </c>
      <c r="FU18" s="280"/>
      <c r="FV18" s="361"/>
      <c r="FW18" s="361"/>
      <c r="FX18" s="361"/>
      <c r="FY18" s="366"/>
      <c r="FZ18" s="366"/>
      <c r="GA18" s="361"/>
      <c r="GB18" s="361"/>
      <c r="GC18" s="366"/>
      <c r="GD18" s="366"/>
      <c r="GE18" s="366"/>
      <c r="GF18" s="366"/>
      <c r="GG18" s="366"/>
      <c r="GH18" s="366"/>
      <c r="GI18" s="366"/>
      <c r="GJ18" s="366"/>
      <c r="GK18" s="366"/>
      <c r="GL18" s="366"/>
      <c r="GM18" s="366"/>
      <c r="GN18" s="366"/>
      <c r="GO18" s="993"/>
      <c r="GP18" s="993"/>
      <c r="GQ18" s="993"/>
      <c r="GR18" s="993"/>
      <c r="GS18" s="993"/>
      <c r="GT18" s="993"/>
      <c r="GU18" s="993"/>
      <c r="GV18" s="993"/>
      <c r="GW18" s="993"/>
      <c r="GX18" s="993"/>
      <c r="GY18" s="993"/>
      <c r="GZ18" s="92"/>
      <c r="HA18" s="422"/>
      <c r="HB18" s="422"/>
      <c r="HC18" s="422"/>
      <c r="HD18" s="422"/>
      <c r="HE18" s="422"/>
      <c r="HF18" s="422"/>
      <c r="HG18" s="422"/>
      <c r="HH18" s="422"/>
      <c r="HI18" s="422"/>
      <c r="HJ18" s="422"/>
      <c r="HK18" s="422"/>
      <c r="HL18" s="423"/>
      <c r="HM18" s="365">
        <f>CW18</f>
        <v>30.46</v>
      </c>
      <c r="HN18" s="365">
        <f>CX18</f>
        <v>37.44</v>
      </c>
      <c r="HO18" s="365">
        <f>CY18</f>
        <v>0</v>
      </c>
      <c r="HP18" s="365">
        <f>CZ18</f>
        <v>0</v>
      </c>
      <c r="HQ18" s="424"/>
      <c r="HR18" s="422"/>
      <c r="HS18" s="422"/>
      <c r="HT18" s="422"/>
      <c r="HU18" s="422"/>
      <c r="HV18" s="422"/>
      <c r="HW18" s="422"/>
      <c r="HX18" s="422"/>
      <c r="HY18" s="422"/>
      <c r="HZ18" s="422"/>
      <c r="IA18" s="422"/>
      <c r="IB18" s="422"/>
      <c r="IC18" s="365">
        <f>FA18</f>
        <v>364.8</v>
      </c>
      <c r="ID18" s="365">
        <f>FB18</f>
        <v>465.96</v>
      </c>
      <c r="IE18" s="365">
        <f>FC18</f>
        <v>0</v>
      </c>
      <c r="IF18" s="365">
        <f>FD18</f>
        <v>0</v>
      </c>
      <c r="IG18" s="92"/>
      <c r="IH18" s="92"/>
      <c r="II18" s="92"/>
      <c r="IJ18" s="92"/>
      <c r="IK18" s="993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368"/>
      <c r="JS18" s="368"/>
      <c r="JT18" s="368"/>
      <c r="JU18" s="368"/>
      <c r="JV18" s="368"/>
      <c r="JW18" s="368"/>
      <c r="JX18" s="368"/>
      <c r="JY18" s="368"/>
      <c r="JZ18" s="92"/>
      <c r="KA18" s="92"/>
      <c r="KB18" s="92"/>
      <c r="KC18" s="92"/>
      <c r="KD18" s="368"/>
      <c r="KE18" s="368"/>
      <c r="KF18" s="368"/>
      <c r="KG18" s="368"/>
      <c r="KH18" s="368"/>
      <c r="KI18" s="368"/>
      <c r="KJ18" s="368"/>
      <c r="KK18" s="368"/>
      <c r="KL18" s="368"/>
      <c r="KM18" s="368"/>
      <c r="KN18" s="368"/>
      <c r="KO18" s="368"/>
      <c r="KP18" s="368"/>
      <c r="KQ18" s="368"/>
      <c r="KR18" s="368"/>
      <c r="KS18" s="368"/>
      <c r="KT18" s="422"/>
      <c r="KU18" s="422"/>
      <c r="KV18" s="422"/>
      <c r="KW18" s="422"/>
      <c r="KX18" s="422"/>
      <c r="KY18" s="422"/>
      <c r="KZ18" s="422"/>
      <c r="LA18" s="422"/>
      <c r="LB18" s="422"/>
      <c r="LC18" s="358"/>
      <c r="LD18" s="358"/>
      <c r="LE18" s="358"/>
      <c r="LF18" s="358"/>
      <c r="LG18" s="422"/>
      <c r="LH18" s="422"/>
      <c r="LI18" s="422"/>
      <c r="LJ18" s="422"/>
      <c r="LK18" s="422"/>
      <c r="LL18" s="422"/>
      <c r="LM18" s="422"/>
    </row>
    <row customHeight="1" ht="24">
      <c r="A19" s="614" t="s">
        <v>1154</v>
      </c>
      <c r="B19" s="614" t="s">
        <v>1280</v>
      </c>
      <c r="C19" s="503" t="s">
        <v>1281</v>
      </c>
      <c r="D19" s="418"/>
      <c r="E19" s="418"/>
      <c r="F19" s="244"/>
      <c r="G19" s="793">
        <f>ROW('НМ 4'!$A$19)</f>
        <v>19</v>
      </c>
      <c r="H19" s="793">
        <f>ROW('ТФ 4'!$A$16)</f>
        <v>16</v>
      </c>
      <c r="I19" s="244"/>
      <c r="J19" s="244"/>
      <c r="K19" s="794"/>
      <c r="L19" s="794"/>
      <c r="M19" s="357" t="str">
        <f>IF('НМ 4'!$M$19="","",'НМ 4'!$M$19)</f>
        <v>6</v>
      </c>
      <c r="N19" s="797" t="str">
        <f>IF('НМ 4'!$N$19="","",'НМ 4'!$N$19)</f>
        <v>Многоквартирные и жилые дома с центральным холодным водопроводом, с открытой системой теплоснабжения, без ванны и (или) душа</v>
      </c>
      <c r="O19" s="358"/>
      <c r="P19" s="358"/>
      <c r="Q19" s="797" t="str">
        <f>IF('НМ 4'!$Q$19="","",'НМ 4'!$Q$19)</f>
        <v>По-умолчанию</v>
      </c>
      <c r="R19" s="358"/>
      <c r="S19" s="358"/>
      <c r="T19" s="795" t="str">
        <f>IF('НМ 4'!$T$19="","",'НМ 4'!$T$19)</f>
        <v>ЧД</v>
      </c>
      <c r="U19" s="795" t="str">
        <f>IF('НМ 4'!$U$19="","",'НМ 4'!$U$19)</f>
        <v>ЖП</v>
      </c>
      <c r="V19" s="358"/>
      <c r="W19" s="358"/>
      <c r="X19" s="796"/>
      <c r="Y19" s="358"/>
      <c r="Z19" s="358"/>
      <c r="AA19" s="358"/>
      <c r="AB19" s="358"/>
      <c r="AC19" s="799" t="s">
        <v>1333</v>
      </c>
      <c r="AD19" s="799" t="str">
        <f>BL19&amp;"::"&amp;AE19</f>
        <v>да::ACTI</v>
      </c>
      <c r="AE19" s="799" t="s">
        <v>1293</v>
      </c>
      <c r="AF19" s="358"/>
      <c r="AG19" s="358"/>
      <c r="AH19" s="358"/>
      <c r="AI19" s="358"/>
      <c r="AJ19" s="358"/>
      <c r="AK19" s="358"/>
      <c r="AL19" s="358"/>
      <c r="AM19" s="358"/>
      <c r="AN19" s="357" t="str">
        <f>IF('ТФ 4'!$N$16="","",'ТФ 4'!$N$16)</f>
        <v>1.1</v>
      </c>
      <c r="AO19" s="797" t="str">
        <f>IF('ТФ 4'!$O$16="","",'ТФ 4'!$O$16)</f>
        <v>МП ЗР "Севержилкомсервис"</v>
      </c>
      <c r="AP19" s="359"/>
      <c r="AQ19" s="797" t="str">
        <f>IF('ТФ 4'!$Q$16="","",'ТФ 4'!$Q$16)</f>
        <v>8300010685</v>
      </c>
      <c r="AR19" s="797" t="str">
        <f>IF('ТФ 4'!$R$16="","",'ТФ 4'!$R$16)</f>
        <v>298301001</v>
      </c>
      <c r="AS19" s="797" t="str">
        <f>IF('ТФ 4'!$S$16="","",'ТФ 4'!$S$16)</f>
        <v>ОСН, 22</v>
      </c>
      <c r="AT19" s="797" t="str">
        <f>IF('ТФ 4'!$T$16="","",'ТФ 4'!$T$16)</f>
        <v/>
      </c>
      <c r="AU19" s="797" t="str">
        <f>IF('ТФ 4'!$U$16="","",'ТФ 4'!$U$16)</f>
        <v>Производство (подъём / добыча) воды :: Очистка воды :: Транспортировка воды :: Сбыт (распределение) воды</v>
      </c>
      <c r="AV19" s="797" t="str">
        <f>IF('ТФ 4'!$V$16="","",'ТФ 4'!$V$16)</f>
        <v>[ГО: да] [НДС: ОСН, 22] [Вид тарифа: с учётом степени благоустройства] [Дифференцирующий признак: степень благоустройства, 5 | МКД и ЧД с ХВС, без ВО] [Вид воды: питьевая вода]</v>
      </c>
      <c r="AW19" s="797"/>
      <c r="AX19" s="797"/>
      <c r="AY19" s="358"/>
      <c r="AZ19" s="792"/>
      <c r="BA19" s="792"/>
      <c r="BB19" s="792"/>
      <c r="BC19" s="797"/>
      <c r="BD19" s="797"/>
      <c r="BE19" s="797"/>
      <c r="BF19" s="792"/>
      <c r="BG19" s="358"/>
      <c r="BH19" s="799"/>
      <c r="BI19" s="358"/>
      <c r="BJ19" s="358"/>
      <c r="BK19" s="358"/>
      <c r="BL19" s="801" t="s">
        <v>34</v>
      </c>
      <c r="BM19" s="802"/>
      <c r="BN19" s="358"/>
      <c r="BO19" s="358"/>
      <c r="BP19" s="332">
        <f>IF('ТФ 4'!$BQ$16="","",'ТФ 4'!$BQ$16)</f>
        <v>300.65</v>
      </c>
      <c r="BQ19" s="332">
        <f>IF('ТФ 4'!$BS$16="","",'ТФ 4'!$BS$16)</f>
        <v>305.66</v>
      </c>
      <c r="BR19" s="332">
        <f>IF('ТФ 4'!$BP$16="","",'ТФ 4'!$BP$16)</f>
        <v>7505.15</v>
      </c>
      <c r="BS19" s="332">
        <f>IF('ТФ 4'!$BR$16="","",'ТФ 4'!$BR$16)</f>
        <v>7313.95</v>
      </c>
      <c r="BT19" s="358"/>
      <c r="BU19" s="379"/>
      <c r="BV19" s="379"/>
      <c r="BW19" s="358"/>
      <c r="BX19" s="360" t="s">
        <v>40</v>
      </c>
      <c r="BY19" s="360" t="s">
        <v>40</v>
      </c>
      <c r="BZ19" s="361"/>
      <c r="CA19" s="361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62"/>
      <c r="CM19" s="362"/>
      <c r="CN19" s="358"/>
      <c r="CO19" s="280"/>
      <c r="CP19" s="280"/>
      <c r="CQ19" s="363"/>
      <c r="CR19" s="363"/>
      <c r="CS19" s="364">
        <v>259.366</v>
      </c>
      <c r="CT19" s="364">
        <v>300.357</v>
      </c>
      <c r="CU19" s="358"/>
      <c r="CV19" s="358"/>
      <c r="CW19" s="365">
        <f>IF($AD19="да::ACTI",IF($U19="ЖП",CS19,0),0)</f>
        <v>259.366</v>
      </c>
      <c r="CX19" s="365">
        <f>IF($AD19="да::ACTI",IF($U19="ЖП",CT19,0),0)</f>
        <v>300.357</v>
      </c>
      <c r="CY19" s="365">
        <f>IF($AD19="да::ACTI",IF($U19="ЖП",0,CS19),0)</f>
        <v>0</v>
      </c>
      <c r="CZ19" s="365">
        <f>IF($AD19="да::ACTI",IF($U19="ЖП",0,CT19),0)</f>
        <v>0</v>
      </c>
      <c r="DA19" s="358"/>
      <c r="DB19" s="358"/>
      <c r="DC19" s="276">
        <f>CW19*IF(LEN($BP19)=0,0,$BP19)/1000</f>
        <v>77.9783879</v>
      </c>
      <c r="DD19" s="276">
        <f>IF(LEN($BQ19)=0,0,DC19)</f>
        <v>77.9783879</v>
      </c>
      <c r="DE19" s="276">
        <f>CX19*IF(LEN($BQ19)=0,0,$BQ19)/1000</f>
        <v>91.80712062</v>
      </c>
      <c r="DF19" s="276">
        <f>CW19*IF(LEN($BQ19)=0,0,$BQ19)/1000</f>
        <v>79.27781156</v>
      </c>
      <c r="DG19" s="280"/>
      <c r="DH19" s="276">
        <f>CY19*IF(LEN($BP19)=0,0,$BP19)/1000</f>
        <v>0</v>
      </c>
      <c r="DI19" s="276">
        <f>IF(LEN($BQ19)=0,0,DH19)</f>
        <v>0</v>
      </c>
      <c r="DJ19" s="276">
        <f>CZ19*IF(LEN($BQ19)=0,0,$BQ19)/1000</f>
        <v>0</v>
      </c>
      <c r="DK19" s="276">
        <f>CY19*IF(LEN($BQ19)=0,0,$BQ19)/1000</f>
        <v>0</v>
      </c>
      <c r="DL19" s="280"/>
      <c r="DM19" s="276">
        <f>SUM(DC19,DH19)</f>
        <v>77.9783879</v>
      </c>
      <c r="DN19" s="276">
        <f>SUM(DD19,DI19)</f>
        <v>77.9783879</v>
      </c>
      <c r="DO19" s="276">
        <f>SUM(DE19,DJ19)</f>
        <v>91.80712062</v>
      </c>
      <c r="DP19" s="276">
        <f>SUM(DF19,DK19)</f>
        <v>79.27781156</v>
      </c>
      <c r="DQ19" s="280"/>
      <c r="DR19" s="366"/>
      <c r="DS19" s="366"/>
      <c r="DT19" s="366"/>
      <c r="DU19" s="366"/>
      <c r="DV19" s="366"/>
      <c r="DW19" s="366"/>
      <c r="DX19" s="366"/>
      <c r="DY19" s="366"/>
      <c r="DZ19" s="366"/>
      <c r="EA19" s="366"/>
      <c r="EB19" s="366"/>
      <c r="EC19" s="366"/>
      <c r="ED19" s="366"/>
      <c r="EE19" s="366"/>
      <c r="EF19" s="366"/>
      <c r="EG19" s="366"/>
      <c r="EH19" s="366"/>
      <c r="EI19" s="366"/>
      <c r="EJ19" s="366"/>
      <c r="EK19" s="367"/>
      <c r="EL19" s="367"/>
      <c r="EM19" s="244"/>
      <c r="EN19" s="367"/>
      <c r="EO19" s="367"/>
      <c r="EP19" s="362"/>
      <c r="EQ19" s="362"/>
      <c r="ER19" s="367"/>
      <c r="ES19" s="280"/>
      <c r="ET19" s="280"/>
      <c r="EU19" s="363"/>
      <c r="EV19" s="363"/>
      <c r="EW19" s="364">
        <v>3180.504</v>
      </c>
      <c r="EX19" s="364">
        <v>3341.508</v>
      </c>
      <c r="EY19" s="367"/>
      <c r="EZ19" s="367"/>
      <c r="FA19" s="365">
        <f>IF($AE19="ACTI",IF($U19="ЖП",EW19,0),0)</f>
        <v>3180.504</v>
      </c>
      <c r="FB19" s="365">
        <f>IF($AE19="ACTI",IF($U19="ЖП",EX19,0),0)</f>
        <v>3341.508</v>
      </c>
      <c r="FC19" s="365">
        <f>IF($AE19="ACTI",IF($U19="ЖП",0,EW19),0)</f>
        <v>0</v>
      </c>
      <c r="FD19" s="365">
        <f>IF($AE19="ACTI",IF($U19="ЖП",0,EX19),0)</f>
        <v>0</v>
      </c>
      <c r="FE19" s="367"/>
      <c r="FF19" s="367"/>
      <c r="FG19" s="276">
        <f>FA19*IF(LEN($BP19)=0,0,$BP19)/1000</f>
        <v>956.2185276</v>
      </c>
      <c r="FH19" s="276">
        <f>IF(LEN($BQ19)=0,0,FG19)</f>
        <v>956.2185276</v>
      </c>
      <c r="FI19" s="276">
        <f>FB19*IF(LEN($BQ19)=0,0,$BQ19)/1000</f>
        <v>1021.36533528</v>
      </c>
      <c r="FJ19" s="276">
        <f>FA19*IF(LEN($BQ19)=0,0,$BQ19)/1000</f>
        <v>972.15285264</v>
      </c>
      <c r="FK19" s="280"/>
      <c r="FL19" s="276">
        <f>FC19*IF(LEN($BP19)=0,0,$BP19)/1000</f>
        <v>0</v>
      </c>
      <c r="FM19" s="276">
        <f>IF(LEN($BQ19)=0,0,FL19)</f>
        <v>0</v>
      </c>
      <c r="FN19" s="276">
        <f>FD19*IF(LEN($BQ19)=0,0,$BQ19)/1000</f>
        <v>0</v>
      </c>
      <c r="FO19" s="276">
        <f>FC19*IF(LEN($BQ19)=0,0,$BQ19)/1000</f>
        <v>0</v>
      </c>
      <c r="FP19" s="280"/>
      <c r="FQ19" s="276">
        <f>SUM(FG19,FL19)</f>
        <v>956.2185276</v>
      </c>
      <c r="FR19" s="276">
        <f>SUM(FH19,FM19)</f>
        <v>956.2185276</v>
      </c>
      <c r="FS19" s="276">
        <f>SUM(FI19,FN19)</f>
        <v>1021.36533528</v>
      </c>
      <c r="FT19" s="276">
        <f>SUM(FJ19,FO19)</f>
        <v>972.15285264</v>
      </c>
      <c r="FU19" s="280"/>
      <c r="FV19" s="361"/>
      <c r="FW19" s="361"/>
      <c r="FX19" s="361"/>
      <c r="FY19" s="366"/>
      <c r="FZ19" s="366"/>
      <c r="GA19" s="361"/>
      <c r="GB19" s="361"/>
      <c r="GC19" s="366"/>
      <c r="GD19" s="366"/>
      <c r="GE19" s="366"/>
      <c r="GF19" s="366"/>
      <c r="GG19" s="366"/>
      <c r="GH19" s="366"/>
      <c r="GI19" s="366"/>
      <c r="GJ19" s="366"/>
      <c r="GK19" s="366"/>
      <c r="GL19" s="366"/>
      <c r="GM19" s="366"/>
      <c r="GN19" s="366"/>
      <c r="GO19" s="993"/>
      <c r="GP19" s="993"/>
      <c r="GQ19" s="993"/>
      <c r="GR19" s="993"/>
      <c r="GS19" s="993"/>
      <c r="GT19" s="993"/>
      <c r="GU19" s="993"/>
      <c r="GV19" s="993"/>
      <c r="GW19" s="993"/>
      <c r="GX19" s="993"/>
      <c r="GY19" s="993"/>
      <c r="GZ19" s="92"/>
      <c r="HA19" s="422"/>
      <c r="HB19" s="422"/>
      <c r="HC19" s="422"/>
      <c r="HD19" s="422"/>
      <c r="HE19" s="422"/>
      <c r="HF19" s="422"/>
      <c r="HG19" s="422"/>
      <c r="HH19" s="422"/>
      <c r="HI19" s="422"/>
      <c r="HJ19" s="422"/>
      <c r="HK19" s="422"/>
      <c r="HL19" s="423"/>
      <c r="HM19" s="365">
        <f>CW19</f>
        <v>259.366</v>
      </c>
      <c r="HN19" s="365">
        <f>CX19</f>
        <v>300.357</v>
      </c>
      <c r="HO19" s="365">
        <f>CY19</f>
        <v>0</v>
      </c>
      <c r="HP19" s="365">
        <f>CZ19</f>
        <v>0</v>
      </c>
      <c r="HQ19" s="424"/>
      <c r="HR19" s="422"/>
      <c r="HS19" s="422"/>
      <c r="HT19" s="422"/>
      <c r="HU19" s="422"/>
      <c r="HV19" s="422"/>
      <c r="HW19" s="422"/>
      <c r="HX19" s="422"/>
      <c r="HY19" s="422"/>
      <c r="HZ19" s="422"/>
      <c r="IA19" s="422"/>
      <c r="IB19" s="422"/>
      <c r="IC19" s="365">
        <f>FA19</f>
        <v>3180.504</v>
      </c>
      <c r="ID19" s="365">
        <f>FB19</f>
        <v>3341.508</v>
      </c>
      <c r="IE19" s="365">
        <f>FC19</f>
        <v>0</v>
      </c>
      <c r="IF19" s="365">
        <f>FD19</f>
        <v>0</v>
      </c>
      <c r="IG19" s="92"/>
      <c r="IH19" s="92"/>
      <c r="II19" s="92"/>
      <c r="IJ19" s="92"/>
      <c r="IK19" s="993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368"/>
      <c r="JS19" s="368"/>
      <c r="JT19" s="368"/>
      <c r="JU19" s="368"/>
      <c r="JV19" s="368"/>
      <c r="JW19" s="368"/>
      <c r="JX19" s="368"/>
      <c r="JY19" s="368"/>
      <c r="JZ19" s="92"/>
      <c r="KA19" s="92"/>
      <c r="KB19" s="92"/>
      <c r="KC19" s="92"/>
      <c r="KD19" s="368"/>
      <c r="KE19" s="368"/>
      <c r="KF19" s="368"/>
      <c r="KG19" s="368"/>
      <c r="KH19" s="368"/>
      <c r="KI19" s="368"/>
      <c r="KJ19" s="368"/>
      <c r="KK19" s="368"/>
      <c r="KL19" s="368"/>
      <c r="KM19" s="368"/>
      <c r="KN19" s="368"/>
      <c r="KO19" s="368"/>
      <c r="KP19" s="368"/>
      <c r="KQ19" s="368"/>
      <c r="KR19" s="368"/>
      <c r="KS19" s="368"/>
      <c r="KT19" s="422"/>
      <c r="KU19" s="422"/>
      <c r="KV19" s="422"/>
      <c r="KW19" s="422"/>
      <c r="KX19" s="422"/>
      <c r="KY19" s="422"/>
      <c r="KZ19" s="422"/>
      <c r="LA19" s="422"/>
      <c r="LB19" s="422"/>
      <c r="LC19" s="358"/>
      <c r="LD19" s="358"/>
      <c r="LE19" s="358"/>
      <c r="LF19" s="358"/>
      <c r="LG19" s="422"/>
      <c r="LH19" s="422"/>
      <c r="LI19" s="422"/>
      <c r="LJ19" s="422"/>
      <c r="LK19" s="422"/>
      <c r="LL19" s="422"/>
      <c r="LM19" s="422"/>
    </row>
    <row customHeight="1" ht="12">
      <c r="C20" s="161"/>
      <c r="D20" s="704"/>
      <c r="E20" s="690"/>
      <c r="F20" s="536"/>
      <c r="G20" s="536"/>
      <c r="H20" s="536"/>
      <c r="I20" s="536"/>
      <c r="J20" s="536"/>
      <c r="K20" s="184"/>
      <c r="L20" s="184"/>
      <c r="M20" s="184"/>
      <c r="N20" s="189" t="s">
        <v>1581</v>
      </c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4"/>
      <c r="AD20" s="184"/>
      <c r="AE20" s="184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 hidden="1">
      <c r="C21" s="161"/>
      <c r="E21" s="158"/>
      <c r="F21" s="545"/>
      <c r="G21" s="545"/>
      <c r="H21" s="545"/>
      <c r="I21" s="545"/>
      <c r="J21" s="545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257"/>
      <c r="BQ21" s="257"/>
      <c r="BR21" s="257"/>
      <c r="BS21" s="257"/>
      <c r="BT21" s="257"/>
      <c r="BU21" s="257"/>
      <c r="BV21" s="257"/>
      <c r="BW21" s="257"/>
      <c r="BX21" s="184"/>
      <c r="BY21" s="184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184"/>
      <c r="EJ21" s="185"/>
      <c r="EM21" s="258"/>
      <c r="EP21" s="259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60"/>
      <c r="HA21" s="259"/>
      <c r="HB21" s="257"/>
      <c r="HC21" s="257"/>
      <c r="HD21" s="257"/>
      <c r="HE21" s="257"/>
      <c r="HF21" s="257"/>
      <c r="HG21" s="257"/>
      <c r="HH21" s="257"/>
      <c r="HI21" s="257"/>
      <c r="HJ21" s="257"/>
      <c r="HK21" s="257"/>
      <c r="HL21" s="257"/>
      <c r="HM21" s="257"/>
      <c r="HN21" s="257"/>
      <c r="HO21" s="257"/>
      <c r="HP21" s="257"/>
      <c r="HQ21" s="257"/>
      <c r="HR21" s="257"/>
      <c r="HS21" s="257"/>
      <c r="HT21" s="257"/>
      <c r="HU21" s="257"/>
      <c r="HV21" s="257"/>
      <c r="HW21" s="257"/>
      <c r="HX21" s="257"/>
      <c r="HY21" s="257"/>
      <c r="HZ21" s="257"/>
      <c r="IA21" s="257"/>
      <c r="IB21" s="257"/>
      <c r="IC21" s="257"/>
      <c r="ID21" s="257"/>
      <c r="IE21" s="257"/>
      <c r="IF21" s="260"/>
      <c r="LC21" s="259"/>
      <c r="LD21" s="257"/>
      <c r="LE21" s="257"/>
      <c r="LF21" s="260"/>
    </row>
    <row customHeight="1" ht="12">
      <c r="C22" s="161"/>
      <c r="F22" s="545"/>
      <c r="G22" s="545"/>
      <c r="H22" s="545"/>
      <c r="I22" s="545"/>
      <c r="J22" s="545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255"/>
      <c r="BQ22" s="255"/>
      <c r="BR22" s="255"/>
      <c r="BS22" s="255"/>
      <c r="BT22" s="255"/>
      <c r="BU22" s="255"/>
      <c r="BV22" s="255"/>
      <c r="BW22" s="255"/>
      <c r="BX22" s="193"/>
      <c r="BY22" s="193"/>
      <c r="BZ22" s="277"/>
      <c r="CA22" s="277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55"/>
      <c r="EB22" s="255"/>
      <c r="EC22" s="255"/>
      <c r="ED22" s="255"/>
      <c r="EE22" s="255"/>
      <c r="EF22" s="255"/>
      <c r="EG22" s="255"/>
      <c r="EH22" s="255"/>
      <c r="EI22" s="194"/>
      <c r="EJ22" s="278"/>
      <c r="EM22" s="258"/>
      <c r="EP22" s="279"/>
      <c r="EQ22" s="255"/>
      <c r="ER22" s="255"/>
      <c r="ES22" s="255"/>
      <c r="ET22" s="255"/>
      <c r="EU22" s="255"/>
      <c r="EV22" s="255"/>
      <c r="EW22" s="255"/>
      <c r="EX22" s="255"/>
      <c r="EY22" s="255"/>
      <c r="EZ22" s="255"/>
      <c r="FA22" s="255"/>
      <c r="FB22" s="255"/>
      <c r="FC22" s="255"/>
      <c r="FD22" s="255"/>
      <c r="FE22" s="255"/>
      <c r="FF22" s="255"/>
      <c r="FG22" s="255"/>
      <c r="FH22" s="255"/>
      <c r="FI22" s="255"/>
      <c r="FJ22" s="255"/>
      <c r="FK22" s="255"/>
      <c r="FL22" s="255"/>
      <c r="FM22" s="255"/>
      <c r="FN22" s="255"/>
      <c r="FO22" s="255"/>
      <c r="FP22" s="255"/>
      <c r="FQ22" s="253" t="s">
        <v>1335</v>
      </c>
      <c r="FR22" s="146">
        <f>FQ24</f>
        <v>0</v>
      </c>
      <c r="FS22" s="253" t="s">
        <v>1335</v>
      </c>
      <c r="FT22" s="146">
        <f>FS24</f>
        <v>0</v>
      </c>
      <c r="FU22" s="255"/>
      <c r="FV22" s="255"/>
      <c r="FW22" s="255"/>
      <c r="FX22" s="255"/>
      <c r="FY22" s="255"/>
      <c r="FZ22" s="255"/>
      <c r="GA22" s="255"/>
      <c r="GB22" s="255"/>
      <c r="GC22" s="255"/>
      <c r="GD22" s="255"/>
      <c r="GE22" s="255"/>
      <c r="GF22" s="255"/>
      <c r="GG22" s="255"/>
      <c r="GH22" s="255"/>
      <c r="GI22" s="255"/>
      <c r="GJ22" s="255"/>
      <c r="GK22" s="255"/>
      <c r="GL22" s="255"/>
      <c r="GM22" s="255"/>
      <c r="GN22" s="256"/>
      <c r="HA22" s="279"/>
      <c r="HB22" s="255"/>
      <c r="HC22" s="255"/>
      <c r="HD22" s="255"/>
      <c r="HE22" s="255"/>
      <c r="HF22" s="255"/>
      <c r="HG22" s="255"/>
      <c r="HH22" s="255"/>
      <c r="HI22" s="255"/>
      <c r="HJ22" s="255"/>
      <c r="HK22" s="255"/>
      <c r="HL22" s="255"/>
      <c r="HM22" s="255"/>
      <c r="HN22" s="255"/>
      <c r="HO22" s="255"/>
      <c r="HP22" s="255"/>
      <c r="HQ22" s="255"/>
      <c r="HR22" s="255"/>
      <c r="HS22" s="255"/>
      <c r="HT22" s="255"/>
      <c r="HU22" s="255"/>
      <c r="HV22" s="255"/>
      <c r="HW22" s="255"/>
      <c r="HX22" s="255"/>
      <c r="HY22" s="255"/>
      <c r="HZ22" s="255"/>
      <c r="IA22" s="255"/>
      <c r="IB22" s="255"/>
      <c r="IC22" s="255"/>
      <c r="ID22" s="255"/>
      <c r="IE22" s="255"/>
      <c r="IF22" s="256"/>
      <c r="LC22" s="279"/>
      <c r="LD22" s="255"/>
      <c r="LE22" s="255"/>
      <c r="LF22" s="256"/>
    </row>
    <row customHeight="1" ht="12" hidden="1">
      <c r="C23" s="132"/>
      <c r="D23" s="222"/>
      <c r="F23" s="545"/>
      <c r="G23" s="545"/>
      <c r="H23" s="545"/>
      <c r="I23" s="545"/>
      <c r="J23" s="545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>
      <c r="C24" s="161"/>
      <c r="D24" s="671" t="s">
        <v>137</v>
      </c>
      <c r="E24" s="689" t="s">
        <v>137</v>
      </c>
      <c r="F24" s="536"/>
      <c r="G24" s="536"/>
      <c r="H24" s="536"/>
      <c r="I24" s="536"/>
      <c r="J24" s="536"/>
      <c r="K24" s="536"/>
      <c r="L24" s="261"/>
      <c r="M24" s="261">
        <v>2</v>
      </c>
      <c r="N24" s="674" t="s">
        <v>1582</v>
      </c>
      <c r="O24" s="675"/>
      <c r="P24" s="675"/>
      <c r="Q24" s="675"/>
      <c r="R24" s="675"/>
      <c r="S24" s="675"/>
      <c r="T24" s="675"/>
      <c r="U24" s="675"/>
      <c r="V24" s="675"/>
      <c r="W24" s="675"/>
      <c r="X24" s="675"/>
      <c r="Y24" s="675"/>
      <c r="Z24" s="675"/>
      <c r="AA24" s="675"/>
      <c r="AB24" s="675"/>
      <c r="AC24" s="675"/>
      <c r="AD24" s="675"/>
      <c r="AE24" s="675"/>
      <c r="AF24" s="675"/>
      <c r="AG24" s="675"/>
      <c r="AH24" s="675"/>
      <c r="AI24" s="675"/>
      <c r="AJ24" s="675"/>
      <c r="AK24" s="675"/>
      <c r="AL24" s="675"/>
      <c r="AM24" s="675"/>
      <c r="AN24" s="675"/>
      <c r="AO24" s="675"/>
      <c r="AP24" s="675"/>
      <c r="AQ24" s="675"/>
      <c r="AR24" s="675"/>
      <c r="AS24" s="675"/>
      <c r="AT24" s="675"/>
      <c r="AU24" s="675"/>
      <c r="AV24" s="675"/>
      <c r="AW24" s="675"/>
      <c r="AX24" s="675"/>
      <c r="AY24" s="675"/>
      <c r="AZ24" s="675"/>
      <c r="BA24" s="675"/>
      <c r="BB24" s="675"/>
      <c r="BC24" s="675"/>
      <c r="BD24" s="675"/>
      <c r="BE24" s="675"/>
      <c r="BF24" s="675"/>
      <c r="BG24" s="675"/>
      <c r="BH24" s="675"/>
      <c r="BI24" s="675"/>
      <c r="BJ24" s="675"/>
      <c r="BK24" s="675"/>
      <c r="BL24" s="675"/>
      <c r="BM24" s="675"/>
      <c r="BN24" s="675"/>
      <c r="BO24" s="675"/>
      <c r="BP24" s="262" t="str">
        <f>IF(CS24=0,"",DM24/CS24*1000)</f>
        <v/>
      </c>
      <c r="BQ24" s="262" t="str">
        <f>IF(CT24=0,"",DO24/CT24*1000)</f>
        <v/>
      </c>
      <c r="BR24" s="263"/>
      <c r="BS24" s="263"/>
      <c r="BT24" s="263"/>
      <c r="BU24" s="263"/>
      <c r="BV24" s="263"/>
      <c r="BW24" s="263"/>
      <c r="BX24" s="263"/>
      <c r="BY24" s="263"/>
      <c r="BZ24" s="263"/>
      <c r="CA24" s="263"/>
      <c r="CB24" s="263"/>
      <c r="CC24" s="263"/>
      <c r="CD24" s="263"/>
      <c r="CE24" s="263"/>
      <c r="CF24" s="263"/>
      <c r="CG24" s="263"/>
      <c r="CH24" s="263"/>
      <c r="CI24" s="263"/>
      <c r="CJ24" s="263"/>
      <c r="CK24" s="263"/>
      <c r="CL24" s="263"/>
      <c r="CM24" s="263"/>
      <c r="CN24" s="263"/>
      <c r="CO24" s="263"/>
      <c r="CP24" s="263"/>
      <c r="CQ24" s="263"/>
      <c r="CR24" s="263"/>
      <c r="CS24" s="264">
        <f>SUM(HM24,HO24)</f>
        <v>0</v>
      </c>
      <c r="CT24" s="264">
        <f>SUM(HN24,HP24)</f>
        <v>0</v>
      </c>
      <c r="CU24" s="265"/>
      <c r="CV24" s="265"/>
      <c r="CW24" s="264">
        <f>SUM(CW25:CW26)</f>
        <v>0</v>
      </c>
      <c r="CX24" s="264">
        <f>SUM(CX25:CX26)</f>
        <v>0</v>
      </c>
      <c r="CY24" s="264">
        <f>SUM(CY25:CY26)</f>
        <v>0</v>
      </c>
      <c r="CZ24" s="264">
        <f>SUM(CZ25:CZ26)</f>
        <v>0</v>
      </c>
      <c r="DA24" s="265"/>
      <c r="DB24" s="265"/>
      <c r="DC24" s="264">
        <f>SUM(DC25:DC26)</f>
        <v>0</v>
      </c>
      <c r="DD24" s="264">
        <f>SUM(DD25:DD26)</f>
        <v>0</v>
      </c>
      <c r="DE24" s="264">
        <f>SUM(DE25:DE26)</f>
        <v>0</v>
      </c>
      <c r="DF24" s="264">
        <f>SUM(DF25:DF26)</f>
        <v>0</v>
      </c>
      <c r="DG24" s="266"/>
      <c r="DH24" s="264">
        <f>SUM(DH25:DH26)</f>
        <v>0</v>
      </c>
      <c r="DI24" s="264">
        <f>SUM(DI25:DI26)</f>
        <v>0</v>
      </c>
      <c r="DJ24" s="264">
        <f>SUM(DJ25:DJ26)</f>
        <v>0</v>
      </c>
      <c r="DK24" s="264">
        <f>SUM(DK25:DK26)</f>
        <v>0</v>
      </c>
      <c r="DL24" s="266"/>
      <c r="DM24" s="264">
        <f>SUM(DC24,DH24)</f>
        <v>0</v>
      </c>
      <c r="DN24" s="264">
        <f>SUM(DD24,DI24)</f>
        <v>0</v>
      </c>
      <c r="DO24" s="264">
        <f>SUM(DE24,DJ24)</f>
        <v>0</v>
      </c>
      <c r="DP24" s="264">
        <f>SUM(DF24,DK24)</f>
        <v>0</v>
      </c>
      <c r="DQ24" s="266"/>
      <c r="DR24" s="267"/>
      <c r="DS24" s="267"/>
      <c r="DT24" s="267"/>
      <c r="DU24" s="268">
        <f>'СУБС ПИ'!$J$57</f>
        <v>0</v>
      </c>
      <c r="DV24" s="268">
        <f>'СУБС ПИ'!$L$57</f>
        <v>0</v>
      </c>
      <c r="DW24" s="267"/>
      <c r="DX24" s="267"/>
      <c r="DY24" s="267"/>
      <c r="DZ24" s="264">
        <f>IF(DD24=0,0,DF24/DD24*100)</f>
        <v>0</v>
      </c>
      <c r="EA24" s="264">
        <f>IF(DI24=0,0,DK24/DI24*100)</f>
        <v>0</v>
      </c>
      <c r="EB24" s="264">
        <f>IF(DN24=0,0,DP24/DN24*100)</f>
        <v>0</v>
      </c>
      <c r="EC24" s="266"/>
      <c r="ED24" s="266"/>
      <c r="EE24" s="266"/>
      <c r="EF24" s="266"/>
      <c r="EG24" s="266"/>
      <c r="EH24" s="266"/>
      <c r="EI24" s="177"/>
      <c r="EJ24" s="269"/>
      <c r="EM24" s="258"/>
      <c r="EP24" s="270"/>
      <c r="EQ24" s="263"/>
      <c r="ER24" s="263"/>
      <c r="ES24" s="263"/>
      <c r="ET24" s="263"/>
      <c r="EU24" s="263"/>
      <c r="EV24" s="263"/>
      <c r="EW24" s="264">
        <f>SUM(IC24,IE24)</f>
        <v>0</v>
      </c>
      <c r="EX24" s="264">
        <f>SUM(ID24,IF24)</f>
        <v>0</v>
      </c>
      <c r="EY24" s="265"/>
      <c r="EZ24" s="265"/>
      <c r="FA24" s="264">
        <f>SUM(FA25:FA26)</f>
        <v>0</v>
      </c>
      <c r="FB24" s="264">
        <f>SUM(FB25:FB26)</f>
        <v>0</v>
      </c>
      <c r="FC24" s="264">
        <f>SUM(FC25:FC26)</f>
        <v>0</v>
      </c>
      <c r="FD24" s="264">
        <f>SUM(FD25:FD26)</f>
        <v>0</v>
      </c>
      <c r="FE24" s="265"/>
      <c r="FF24" s="265"/>
      <c r="FG24" s="264">
        <f>SUM(FG25:FG26)</f>
        <v>0</v>
      </c>
      <c r="FH24" s="264">
        <f>SUM(FH25:FH26)</f>
        <v>0</v>
      </c>
      <c r="FI24" s="264">
        <f>SUM(FI25:FI26)</f>
        <v>0</v>
      </c>
      <c r="FJ24" s="264">
        <f>SUM(FJ25:FJ26)</f>
        <v>0</v>
      </c>
      <c r="FK24" s="266"/>
      <c r="FL24" s="264">
        <f>SUM(FL25:FL26)</f>
        <v>0</v>
      </c>
      <c r="FM24" s="264">
        <f>SUM(FM25:FM26)</f>
        <v>0</v>
      </c>
      <c r="FN24" s="264">
        <f>SUM(FN25:FN26)</f>
        <v>0</v>
      </c>
      <c r="FO24" s="264">
        <f>SUM(FO25:FO26)</f>
        <v>0</v>
      </c>
      <c r="FP24" s="266"/>
      <c r="FQ24" s="264">
        <f>SUM(FG24,FL24)</f>
        <v>0</v>
      </c>
      <c r="FR24" s="264">
        <f>SUM(FH24,FM24)</f>
        <v>0</v>
      </c>
      <c r="FS24" s="264">
        <f>SUM(FI24,FN24)</f>
        <v>0</v>
      </c>
      <c r="FT24" s="264">
        <f>SUM(FJ24,FO24)</f>
        <v>0</v>
      </c>
      <c r="FU24" s="266"/>
      <c r="FV24" s="267"/>
      <c r="FW24" s="267"/>
      <c r="FX24" s="267"/>
      <c r="FY24" s="268">
        <f>'СУБС ПИ'!$N$57</f>
        <v>0</v>
      </c>
      <c r="FZ24" s="268">
        <f>'СУБС ПИ'!$P$57</f>
        <v>0</v>
      </c>
      <c r="GA24" s="267"/>
      <c r="GB24" s="267"/>
      <c r="GC24" s="267"/>
      <c r="GD24" s="264">
        <f>IF(FH24=0,0,FJ24/FH24*100)</f>
        <v>0</v>
      </c>
      <c r="GE24" s="264">
        <f>IF(FM24=0,0,FO24/FM24*100)</f>
        <v>0</v>
      </c>
      <c r="GF24" s="264">
        <f>IF(FR24=0,0,FT24/FR24*100)</f>
        <v>0</v>
      </c>
      <c r="GG24" s="266"/>
      <c r="GH24" s="266"/>
      <c r="GI24" s="266"/>
      <c r="GJ24" s="266"/>
      <c r="GK24" s="266"/>
      <c r="GL24" s="266"/>
      <c r="GM24" s="265"/>
      <c r="GN24" s="271"/>
      <c r="HA24" s="262" t="str">
        <f>IF(SUM(KD25:KD26)=0,"",SUM(KH25:KH26)/SUM(KD25:KD26))</f>
        <v/>
      </c>
      <c r="HB24" s="262" t="str">
        <f>IF(SUM(KE25:KE26)=0,"",SUM(KI25:KI26)/SUM(KE25:KE26))</f>
        <v/>
      </c>
      <c r="HC24" s="262" t="str">
        <f>IF(SUM(KL25:KL26)=0,"",SUM(KP25:KP26)/SUM(KL25:KL26))</f>
        <v/>
      </c>
      <c r="HD24" s="262" t="str">
        <f>IF(SUM(KM25:KM26)=0,"",SUM(KQ25:KQ26)/SUM(KM25:KM26))</f>
        <v/>
      </c>
      <c r="HE24" s="266"/>
      <c r="HF24" s="266"/>
      <c r="HG24" s="272"/>
      <c r="HH24" s="272"/>
      <c r="HI24" s="273"/>
      <c r="HJ24" s="273"/>
      <c r="HK24" s="273"/>
      <c r="HL24" s="273"/>
      <c r="HM24" s="264">
        <f>SUM(HM25:HM26)</f>
        <v>0</v>
      </c>
      <c r="HN24" s="264">
        <f>SUM(HN25:HN26)</f>
        <v>0</v>
      </c>
      <c r="HO24" s="264">
        <f>SUM(HO25:HO26)</f>
        <v>0</v>
      </c>
      <c r="HP24" s="264">
        <f>SUM(HP25:HP26)</f>
        <v>0</v>
      </c>
      <c r="HQ24" s="262" t="str">
        <f>IF(SUM(KF25:KF26)=0,"",SUM(KJ25:KJ26)/SUM(KF25:KF26))</f>
        <v/>
      </c>
      <c r="HR24" s="262" t="str">
        <f>IF(SUM(KG25:KG26)=0,"",SUM(KK25:KK26)/SUM(KG25:KG26))</f>
        <v/>
      </c>
      <c r="HS24" s="262" t="str">
        <f>IF(SUM(KN25:KN26)=0,"",SUM(KR25:KR26)/SUM(KN25:KN26))</f>
        <v/>
      </c>
      <c r="HT24" s="262" t="str">
        <f>IF(SUM(KO25:KO26)=0,"",SUM(KS25:KS26)/SUM(KO25:KO26))</f>
        <v/>
      </c>
      <c r="HU24" s="266"/>
      <c r="HV24" s="266"/>
      <c r="HW24" s="264" t="str">
        <f>IF(LEN(HG24)=0,"",HG24)</f>
        <v/>
      </c>
      <c r="HX24" s="264" t="str">
        <f>IF(LEN(HH24)=0,"",HH24)</f>
        <v/>
      </c>
      <c r="HY24" s="274" t="str">
        <f>IF(LEN(HI24)=0,"",HI24)</f>
        <v/>
      </c>
      <c r="HZ24" s="274" t="str">
        <f>IF(LEN(HJ24)=0,"",HJ24)</f>
        <v/>
      </c>
      <c r="IA24" s="274" t="str">
        <f>IF(LEN(HK24)=0,"",HK24)</f>
        <v/>
      </c>
      <c r="IB24" s="274" t="str">
        <f>IF(LEN(HL24)=0,"",HL24)</f>
        <v/>
      </c>
      <c r="IC24" s="264">
        <f>SUM(IC25:IC26)</f>
        <v>0</v>
      </c>
      <c r="ID24" s="264">
        <f>SUM(ID25:ID26)</f>
        <v>0</v>
      </c>
      <c r="IE24" s="264">
        <f>SUM(IE25:IE26)</f>
        <v>0</v>
      </c>
      <c r="IF24" s="275">
        <f>SUM(IF25:IF26)</f>
        <v>0</v>
      </c>
      <c r="JR24" s="276">
        <f>SUM(JR25:JR26)</f>
        <v>0</v>
      </c>
      <c r="JS24" s="276">
        <f>SUM(JS25:JS26)</f>
        <v>0</v>
      </c>
      <c r="JT24" s="276">
        <f>SUM(JT25:JT26)</f>
        <v>0</v>
      </c>
      <c r="JU24" s="276">
        <f>SUM(JU25:JU26)</f>
        <v>0</v>
      </c>
      <c r="JV24" s="276">
        <f>SUM(JV25:JV26)</f>
        <v>0</v>
      </c>
      <c r="JW24" s="276">
        <f>SUM(JW25:JW26)</f>
        <v>0</v>
      </c>
      <c r="JX24" s="276">
        <f>SUM(JX25:JX26)</f>
        <v>0</v>
      </c>
      <c r="JY24" s="276">
        <f>SUM(JY25:JY26)</f>
        <v>0</v>
      </c>
      <c r="LC24" s="406"/>
      <c r="LD24" s="407"/>
      <c r="LE24" s="407"/>
      <c r="LF24" s="408"/>
    </row>
    <row customHeight="1" ht="12" hidden="1">
      <c r="C25" s="161"/>
      <c r="D25" s="672"/>
      <c r="E25" s="690"/>
      <c r="F25" s="536"/>
      <c r="G25" s="536"/>
      <c r="H25" s="536"/>
      <c r="I25" s="536"/>
      <c r="J25" s="536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257"/>
      <c r="BQ25" s="257"/>
      <c r="BR25" s="257"/>
      <c r="BS25" s="257"/>
      <c r="BT25" s="257"/>
      <c r="BU25" s="257"/>
      <c r="BV25" s="257"/>
      <c r="BW25" s="257"/>
      <c r="BX25" s="184"/>
      <c r="BY25" s="184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184"/>
      <c r="EJ25" s="185"/>
      <c r="EM25" s="258"/>
      <c r="EP25" s="259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60"/>
      <c r="HA25" s="259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60"/>
      <c r="LC25" s="259"/>
      <c r="LD25" s="257"/>
      <c r="LE25" s="257"/>
      <c r="LF25" s="260"/>
    </row>
    <row customHeight="1" ht="12">
      <c r="C26" s="161"/>
      <c r="D26" s="704"/>
      <c r="E26" s="690"/>
      <c r="F26" s="536"/>
      <c r="G26" s="536"/>
      <c r="H26" s="536"/>
      <c r="I26" s="536"/>
      <c r="J26" s="536"/>
      <c r="K26" s="184"/>
      <c r="L26" s="184"/>
      <c r="M26" s="184"/>
      <c r="N26" s="189" t="s">
        <v>1583</v>
      </c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4"/>
      <c r="AD26" s="184"/>
      <c r="AE26" s="184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 hidden="1">
      <c r="C27" s="161"/>
      <c r="E27" s="158"/>
      <c r="F27" s="545"/>
      <c r="G27" s="545"/>
      <c r="H27" s="545"/>
      <c r="I27" s="545"/>
      <c r="J27" s="545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257"/>
      <c r="BQ27" s="257"/>
      <c r="BR27" s="257"/>
      <c r="BS27" s="257"/>
      <c r="BT27" s="257"/>
      <c r="BU27" s="257"/>
      <c r="BV27" s="257"/>
      <c r="BW27" s="257"/>
      <c r="BX27" s="184"/>
      <c r="BY27" s="184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184"/>
      <c r="EJ27" s="185"/>
      <c r="EM27" s="258"/>
      <c r="EP27" s="259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60"/>
      <c r="HA27" s="259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60"/>
      <c r="LC27" s="259"/>
      <c r="LD27" s="257"/>
      <c r="LE27" s="257"/>
      <c r="LF27" s="260"/>
    </row>
    <row customHeight="1" ht="12">
      <c r="C28" s="161"/>
      <c r="F28" s="545"/>
      <c r="G28" s="545"/>
      <c r="H28" s="545"/>
      <c r="I28" s="545"/>
      <c r="J28" s="545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255"/>
      <c r="BQ28" s="255"/>
      <c r="BR28" s="255"/>
      <c r="BS28" s="255"/>
      <c r="BT28" s="255"/>
      <c r="BU28" s="255"/>
      <c r="BV28" s="255"/>
      <c r="BW28" s="255"/>
      <c r="BX28" s="193"/>
      <c r="BY28" s="193"/>
      <c r="BZ28" s="277"/>
      <c r="CA28" s="277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194"/>
      <c r="EJ28" s="278"/>
      <c r="EM28" s="258"/>
      <c r="EP28" s="279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3" t="s">
        <v>1335</v>
      </c>
      <c r="FR28" s="146">
        <f>FQ32</f>
        <v>0</v>
      </c>
      <c r="FS28" s="253" t="s">
        <v>1335</v>
      </c>
      <c r="FT28" s="146">
        <f>FS32</f>
        <v>0</v>
      </c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6"/>
      <c r="HA28" s="279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6"/>
      <c r="LC28" s="279"/>
      <c r="LD28" s="255"/>
      <c r="LE28" s="255"/>
      <c r="LF28" s="256"/>
    </row>
    <row customHeight="1" ht="12" hidden="1">
      <c r="C29" s="132"/>
      <c r="D29" s="222"/>
      <c r="F29" s="545"/>
      <c r="G29" s="545"/>
      <c r="H29" s="545"/>
      <c r="I29" s="545"/>
      <c r="J29" s="545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257"/>
      <c r="BQ29" s="257"/>
      <c r="BR29" s="257"/>
      <c r="BS29" s="257"/>
      <c r="BT29" s="257"/>
      <c r="BU29" s="257"/>
      <c r="BV29" s="257"/>
      <c r="BW29" s="257"/>
      <c r="BX29" s="184"/>
      <c r="BY29" s="184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184"/>
      <c r="EJ29" s="185"/>
      <c r="EM29" s="258"/>
      <c r="EP29" s="259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60"/>
      <c r="HA29" s="259"/>
      <c r="HB29" s="257"/>
      <c r="HC29" s="257"/>
      <c r="HD29" s="257"/>
      <c r="HE29" s="257"/>
      <c r="HF29" s="257"/>
      <c r="HG29" s="257"/>
      <c r="HH29" s="257"/>
      <c r="HI29" s="257"/>
      <c r="HJ29" s="257"/>
      <c r="HK29" s="257"/>
      <c r="HL29" s="257"/>
      <c r="HM29" s="257"/>
      <c r="HN29" s="257"/>
      <c r="HO29" s="257"/>
      <c r="HP29" s="257"/>
      <c r="HQ29" s="257"/>
      <c r="HR29" s="257"/>
      <c r="HS29" s="257"/>
      <c r="HT29" s="257"/>
      <c r="HU29" s="257"/>
      <c r="HV29" s="257"/>
      <c r="HW29" s="257"/>
      <c r="HX29" s="257"/>
      <c r="HY29" s="257"/>
      <c r="HZ29" s="257"/>
      <c r="IA29" s="257"/>
      <c r="IB29" s="257"/>
      <c r="IC29" s="257"/>
      <c r="ID29" s="257"/>
      <c r="IE29" s="257"/>
      <c r="IF29" s="260"/>
      <c r="LC29" s="259"/>
      <c r="LD29" s="257"/>
      <c r="LE29" s="257"/>
      <c r="LF29" s="260"/>
    </row>
    <row customHeight="1" ht="12">
      <c r="C30" s="161"/>
      <c r="D30" s="605" t="s">
        <v>144</v>
      </c>
      <c r="E30" s="541" t="s">
        <v>144</v>
      </c>
      <c r="F30" s="536"/>
      <c r="G30" s="536"/>
      <c r="H30" s="536"/>
      <c r="I30" s="536"/>
      <c r="J30" s="536"/>
      <c r="K30" s="536"/>
      <c r="L30" s="261"/>
      <c r="M30" s="261" t="s">
        <v>1151</v>
      </c>
      <c r="N30" s="692" t="s">
        <v>1584</v>
      </c>
      <c r="O30" s="693"/>
      <c r="P30" s="693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3"/>
      <c r="AC30" s="693"/>
      <c r="AD30" s="693"/>
      <c r="AE30" s="693"/>
      <c r="AF30" s="693"/>
      <c r="AG30" s="693"/>
      <c r="AH30" s="693"/>
      <c r="AI30" s="693"/>
      <c r="AJ30" s="693"/>
      <c r="AK30" s="693"/>
      <c r="AL30" s="693"/>
      <c r="AM30" s="693"/>
      <c r="AN30" s="693"/>
      <c r="AO30" s="693"/>
      <c r="AP30" s="693"/>
      <c r="AQ30" s="693"/>
      <c r="AR30" s="693"/>
      <c r="AS30" s="693"/>
      <c r="AT30" s="693"/>
      <c r="AU30" s="693"/>
      <c r="AV30" s="693"/>
      <c r="AW30" s="693"/>
      <c r="AX30" s="693"/>
      <c r="AY30" s="693"/>
      <c r="AZ30" s="693"/>
      <c r="BA30" s="693"/>
      <c r="BB30" s="693"/>
      <c r="BC30" s="693"/>
      <c r="BD30" s="693"/>
      <c r="BE30" s="693"/>
      <c r="BF30" s="693"/>
      <c r="BG30" s="693"/>
      <c r="BH30" s="693"/>
      <c r="BI30" s="693"/>
      <c r="BJ30" s="693"/>
      <c r="BK30" s="693"/>
      <c r="BL30" s="693"/>
      <c r="BM30" s="693"/>
      <c r="BN30" s="693"/>
      <c r="BO30" s="693"/>
      <c r="BP30" s="262" t="str">
        <f>IF(CS30=0,"",DM30/CS30*1000)</f>
        <v/>
      </c>
      <c r="BQ30" s="262" t="str">
        <f>IF(CT30=0,"",DO30/CT30*1000)</f>
        <v/>
      </c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4">
        <f>SUM(CS32,CS36)</f>
        <v>0</v>
      </c>
      <c r="CT30" s="264">
        <f>SUM(CT32,CT36)</f>
        <v>0</v>
      </c>
      <c r="CU30" s="265"/>
      <c r="CV30" s="265"/>
      <c r="CW30" s="264">
        <f>SUM(CW32,CW36)</f>
        <v>0</v>
      </c>
      <c r="CX30" s="264">
        <f>SUM(CX32,CX36)</f>
        <v>0</v>
      </c>
      <c r="CY30" s="264">
        <f>SUM(CY32,CY36)</f>
        <v>0</v>
      </c>
      <c r="CZ30" s="264">
        <f>SUM(CZ32,CZ36)</f>
        <v>0</v>
      </c>
      <c r="DA30" s="265"/>
      <c r="DB30" s="265"/>
      <c r="DC30" s="264">
        <f>SUM(DC32,DC36,DC40)</f>
        <v>0</v>
      </c>
      <c r="DD30" s="264">
        <f>SUM(DD32,DD36,DD40)</f>
        <v>0</v>
      </c>
      <c r="DE30" s="264">
        <f>SUM(DE32,DE36,DE40)</f>
        <v>0</v>
      </c>
      <c r="DF30" s="264">
        <f>SUM(DF32,DF36,DF40)</f>
        <v>0</v>
      </c>
      <c r="DG30" s="266"/>
      <c r="DH30" s="264">
        <f>SUM(DH32,DH36,DH40)</f>
        <v>0</v>
      </c>
      <c r="DI30" s="264">
        <f>SUM(DI32,DI36,DI40)</f>
        <v>0</v>
      </c>
      <c r="DJ30" s="264">
        <f>SUM(DJ32,DJ36,DJ40)</f>
        <v>0</v>
      </c>
      <c r="DK30" s="264">
        <f>SUM(DK32,DK36,DK40)</f>
        <v>0</v>
      </c>
      <c r="DL30" s="266"/>
      <c r="DM30" s="264">
        <f>SUM(DC30,DH30)</f>
        <v>0</v>
      </c>
      <c r="DN30" s="264">
        <f>SUM(DD30,DI30)</f>
        <v>0</v>
      </c>
      <c r="DO30" s="264">
        <f>SUM(DE30,DJ30)</f>
        <v>0</v>
      </c>
      <c r="DP30" s="264">
        <f>SUM(DF30,DK30)</f>
        <v>0</v>
      </c>
      <c r="DQ30" s="266"/>
      <c r="DR30" s="267"/>
      <c r="DS30" s="267"/>
      <c r="DT30" s="267"/>
      <c r="DU30" s="264">
        <f>SUM(DU32,DU36,DU40)</f>
        <v>0</v>
      </c>
      <c r="DV30" s="264">
        <f>SUM(DV32,DV36,DV40)</f>
        <v>0</v>
      </c>
      <c r="DW30" s="267"/>
      <c r="DX30" s="267"/>
      <c r="DY30" s="267"/>
      <c r="DZ30" s="264">
        <f>IF(DD30=0,0,DF30/DD30*100)</f>
        <v>0</v>
      </c>
      <c r="EA30" s="264">
        <f>IF(DI30=0,0,DK30/DI30*100)</f>
        <v>0</v>
      </c>
      <c r="EB30" s="264">
        <f>IF(DN30=0,0,DP30/DN30*100)</f>
        <v>0</v>
      </c>
      <c r="EC30" s="266"/>
      <c r="ED30" s="266"/>
      <c r="EE30" s="266"/>
      <c r="EF30" s="266"/>
      <c r="EG30" s="266"/>
      <c r="EH30" s="266"/>
      <c r="EI30" s="177"/>
      <c r="EJ30" s="269"/>
      <c r="EM30" s="258"/>
      <c r="EP30" s="270"/>
      <c r="EQ30" s="263"/>
      <c r="ER30" s="263"/>
      <c r="ES30" s="263"/>
      <c r="ET30" s="263"/>
      <c r="EU30" s="263"/>
      <c r="EV30" s="263"/>
      <c r="EW30" s="264">
        <f>SUM(EW32,EW36)</f>
        <v>0</v>
      </c>
      <c r="EX30" s="264">
        <f>SUM(EX32,EX36)</f>
        <v>0</v>
      </c>
      <c r="EY30" s="265"/>
      <c r="EZ30" s="265"/>
      <c r="FA30" s="264">
        <f>SUM(FA32,FA36)</f>
        <v>0</v>
      </c>
      <c r="FB30" s="264">
        <f>SUM(FB32,FB36)</f>
        <v>0</v>
      </c>
      <c r="FC30" s="264">
        <f>SUM(FC32,FC36)</f>
        <v>0</v>
      </c>
      <c r="FD30" s="264">
        <f>SUM(FD32,FD36)</f>
        <v>0</v>
      </c>
      <c r="FE30" s="265"/>
      <c r="FF30" s="265"/>
      <c r="FG30" s="264">
        <f>SUM(FG32,FG36,FG40)</f>
        <v>0</v>
      </c>
      <c r="FH30" s="264">
        <f>SUM(FH32,FH36,FH40)</f>
        <v>0</v>
      </c>
      <c r="FI30" s="264">
        <f>SUM(FI32,FI36,FI40)</f>
        <v>0</v>
      </c>
      <c r="FJ30" s="264">
        <f>SUM(FJ32,FJ36,FJ40)</f>
        <v>0</v>
      </c>
      <c r="FK30" s="266"/>
      <c r="FL30" s="264">
        <f>SUM(FL32,FL36,FL40)</f>
        <v>0</v>
      </c>
      <c r="FM30" s="264">
        <f>SUM(FM32,FM36,FM40)</f>
        <v>0</v>
      </c>
      <c r="FN30" s="264">
        <f>SUM(FN32,FN36,FN40)</f>
        <v>0</v>
      </c>
      <c r="FO30" s="264">
        <f>SUM(FO32,FO36,FO40)</f>
        <v>0</v>
      </c>
      <c r="FP30" s="266"/>
      <c r="FQ30" s="264">
        <f>SUM(FG30,FL30)</f>
        <v>0</v>
      </c>
      <c r="FR30" s="264">
        <f>SUM(FH30,FM30)</f>
        <v>0</v>
      </c>
      <c r="FS30" s="264">
        <f>SUM(FI30,FN30)</f>
        <v>0</v>
      </c>
      <c r="FT30" s="264">
        <f>SUM(FJ30,FO30)</f>
        <v>0</v>
      </c>
      <c r="FU30" s="266"/>
      <c r="FV30" s="267"/>
      <c r="FW30" s="267"/>
      <c r="FX30" s="267"/>
      <c r="FY30" s="264">
        <f>SUM(FY32,FY36,FY40)</f>
        <v>0</v>
      </c>
      <c r="FZ30" s="264">
        <f>SUM(FZ32,FZ36,FZ40)</f>
        <v>0</v>
      </c>
      <c r="GA30" s="267"/>
      <c r="GB30" s="267"/>
      <c r="GC30" s="267"/>
      <c r="GD30" s="264">
        <f>IF(FH30=0,0,FJ30/FH30*100)</f>
        <v>0</v>
      </c>
      <c r="GE30" s="264">
        <f>IF(FM30=0,0,FO30/FM30*100)</f>
        <v>0</v>
      </c>
      <c r="GF30" s="264">
        <f>IF(FR30=0,0,FT30/FR30*100)</f>
        <v>0</v>
      </c>
      <c r="GG30" s="266"/>
      <c r="GH30" s="266"/>
      <c r="GI30" s="266"/>
      <c r="GJ30" s="266"/>
      <c r="GK30" s="266"/>
      <c r="GL30" s="266"/>
      <c r="GM30" s="265"/>
      <c r="GN30" s="271"/>
      <c r="HA30" s="409"/>
      <c r="HB30" s="410"/>
      <c r="HC30" s="410"/>
      <c r="HD30" s="410"/>
      <c r="HE30" s="411"/>
      <c r="HF30" s="412"/>
      <c r="HG30" s="413">
        <f>SUM(HG32,HG36)</f>
        <v>0</v>
      </c>
      <c r="HH30" s="414">
        <f>SUM(HH32,HH36)</f>
        <v>0</v>
      </c>
      <c r="HI30" s="274">
        <f>SUM(HI32,HI36)</f>
        <v>0</v>
      </c>
      <c r="HJ30" s="274">
        <f>SUM(HJ32,HJ36)</f>
        <v>0</v>
      </c>
      <c r="HK30" s="274">
        <f>SUM(HK32,HK36)</f>
        <v>0</v>
      </c>
      <c r="HL30" s="274">
        <f>SUM(HL32,HL36)</f>
        <v>0</v>
      </c>
      <c r="HM30" s="264">
        <f>SUM(HM32,HM36)</f>
        <v>0</v>
      </c>
      <c r="HN30" s="264">
        <f>SUM(HN32,HN36)</f>
        <v>0</v>
      </c>
      <c r="HO30" s="264">
        <f>SUM(HO32,HO36)</f>
        <v>0</v>
      </c>
      <c r="HP30" s="264">
        <f>SUM(HP32,HP36)</f>
        <v>0</v>
      </c>
      <c r="HQ30" s="410"/>
      <c r="HR30" s="410"/>
      <c r="HS30" s="410"/>
      <c r="HT30" s="410"/>
      <c r="HU30" s="411"/>
      <c r="HV30" s="412"/>
      <c r="HW30" s="413">
        <f>SUM(HW32,HW36)</f>
        <v>0</v>
      </c>
      <c r="HX30" s="414">
        <f>SUM(HX32,HX36)</f>
        <v>0</v>
      </c>
      <c r="HY30" s="274">
        <f>SUM(HY32,HY36)</f>
        <v>0</v>
      </c>
      <c r="HZ30" s="274">
        <f>SUM(HZ32,HZ36)</f>
        <v>0</v>
      </c>
      <c r="IA30" s="274">
        <f>SUM(IA32,IA36)</f>
        <v>0</v>
      </c>
      <c r="IB30" s="274">
        <f>SUM(IB32,IB36)</f>
        <v>0</v>
      </c>
      <c r="IC30" s="264">
        <f>SUM(IC32,IC36)</f>
        <v>0</v>
      </c>
      <c r="ID30" s="264">
        <f>SUM(ID32,ID36)</f>
        <v>0</v>
      </c>
      <c r="IE30" s="264">
        <f>SUM(IE32,IE36)</f>
        <v>0</v>
      </c>
      <c r="IF30" s="275">
        <f>SUM(IF32,IF36)</f>
        <v>0</v>
      </c>
      <c r="JR30" s="280"/>
      <c r="JS30" s="280"/>
      <c r="JT30" s="280"/>
      <c r="JU30" s="280"/>
      <c r="JV30" s="280"/>
      <c r="JW30" s="280"/>
      <c r="JX30" s="280"/>
      <c r="JY30" s="280"/>
      <c r="LC30" s="406"/>
      <c r="LD30" s="407"/>
      <c r="LE30" s="407"/>
      <c r="LF30" s="408"/>
    </row>
    <row customHeight="1" ht="12" hidden="1">
      <c r="C31" s="161"/>
      <c r="D31" s="673"/>
      <c r="E31" s="281"/>
      <c r="F31" s="545"/>
      <c r="G31" s="545"/>
      <c r="H31" s="545"/>
      <c r="I31" s="545"/>
      <c r="J31" s="545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82"/>
      <c r="HF31" s="282"/>
      <c r="HG31" s="282"/>
      <c r="HH31" s="282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82"/>
      <c r="HV31" s="282"/>
      <c r="HW31" s="282"/>
      <c r="HX31" s="282"/>
      <c r="HY31" s="257"/>
      <c r="HZ31" s="257"/>
      <c r="IA31" s="257"/>
      <c r="IB31" s="257"/>
      <c r="IC31" s="257"/>
      <c r="ID31" s="257"/>
      <c r="IE31" s="257"/>
      <c r="IF31" s="260"/>
      <c r="LC31" s="283"/>
      <c r="LD31" s="282"/>
      <c r="LE31" s="282"/>
      <c r="LF31" s="284"/>
    </row>
    <row customHeight="1" ht="12">
      <c r="C32" s="161"/>
      <c r="D32" s="673"/>
      <c r="E32" s="689" t="s">
        <v>1306</v>
      </c>
      <c r="F32" s="536"/>
      <c r="G32" s="536"/>
      <c r="H32" s="536"/>
      <c r="I32" s="536"/>
      <c r="J32" s="536"/>
      <c r="K32" s="536"/>
      <c r="L32" s="261"/>
      <c r="M32" s="261" t="s">
        <v>1307</v>
      </c>
      <c r="N32" s="695" t="s">
        <v>1585</v>
      </c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  <c r="AN32" s="696"/>
      <c r="AO32" s="696"/>
      <c r="AP32" s="696"/>
      <c r="AQ32" s="696"/>
      <c r="AR32" s="696"/>
      <c r="AS32" s="696"/>
      <c r="AT32" s="696"/>
      <c r="AU32" s="696"/>
      <c r="AV32" s="696"/>
      <c r="AW32" s="696"/>
      <c r="AX32" s="696"/>
      <c r="AY32" s="696"/>
      <c r="AZ32" s="696"/>
      <c r="BA32" s="696"/>
      <c r="BB32" s="696"/>
      <c r="BC32" s="696"/>
      <c r="BD32" s="696"/>
      <c r="BE32" s="696"/>
      <c r="BF32" s="696"/>
      <c r="BG32" s="696"/>
      <c r="BH32" s="696"/>
      <c r="BI32" s="696"/>
      <c r="BJ32" s="696"/>
      <c r="BK32" s="696"/>
      <c r="BL32" s="696"/>
      <c r="BM32" s="696"/>
      <c r="BN32" s="696"/>
      <c r="BO32" s="696"/>
      <c r="BP32" s="262" t="str">
        <f>IF(CS32=0,"",DM32/CS32*1000)</f>
        <v/>
      </c>
      <c r="BQ32" s="262" t="str">
        <f>IF(CT32=0,"",DO32/CT32*1000)</f>
        <v/>
      </c>
      <c r="BR32" s="263"/>
      <c r="BS32" s="263"/>
      <c r="BT32" s="263"/>
      <c r="BU32" s="263"/>
      <c r="BV32" s="263"/>
      <c r="BW32" s="263"/>
      <c r="BX32" s="263"/>
      <c r="BY32" s="263"/>
      <c r="BZ32" s="263"/>
      <c r="CA32" s="263"/>
      <c r="CB32" s="263"/>
      <c r="CC32" s="263"/>
      <c r="CD32" s="263"/>
      <c r="CE32" s="263"/>
      <c r="CF32" s="263"/>
      <c r="CG32" s="263"/>
      <c r="CH32" s="263"/>
      <c r="CI32" s="263"/>
      <c r="CJ32" s="263"/>
      <c r="CK32" s="263"/>
      <c r="CL32" s="263"/>
      <c r="CM32" s="263"/>
      <c r="CN32" s="263"/>
      <c r="CO32" s="263"/>
      <c r="CP32" s="263"/>
      <c r="CQ32" s="263"/>
      <c r="CR32" s="263"/>
      <c r="CS32" s="264">
        <f>SUM(HM32,HO32)</f>
        <v>0</v>
      </c>
      <c r="CT32" s="264">
        <f>SUM(HN32,HP32)</f>
        <v>0</v>
      </c>
      <c r="CU32" s="265"/>
      <c r="CV32" s="265"/>
      <c r="CW32" s="264">
        <f>SUM(CW33:CW34)</f>
        <v>0</v>
      </c>
      <c r="CX32" s="264">
        <f>SUM(CX33:CX34)</f>
        <v>0</v>
      </c>
      <c r="CY32" s="264">
        <f>SUM(CY33:CY34)</f>
        <v>0</v>
      </c>
      <c r="CZ32" s="264">
        <f>SUM(CZ33:CZ34)</f>
        <v>0</v>
      </c>
      <c r="DA32" s="265"/>
      <c r="DB32" s="265"/>
      <c r="DC32" s="264">
        <f>SUM(DC33:DC34)</f>
        <v>0</v>
      </c>
      <c r="DD32" s="264">
        <f>SUM(DD33:DD34)</f>
        <v>0</v>
      </c>
      <c r="DE32" s="264">
        <f>SUM(DE33:DE34)</f>
        <v>0</v>
      </c>
      <c r="DF32" s="264">
        <f>SUM(DF33:DF34)</f>
        <v>0</v>
      </c>
      <c r="DG32" s="266"/>
      <c r="DH32" s="264">
        <f>SUM(DH33:DH34)</f>
        <v>0</v>
      </c>
      <c r="DI32" s="264">
        <f>SUM(DI33:DI34)</f>
        <v>0</v>
      </c>
      <c r="DJ32" s="264">
        <f>SUM(DJ33:DJ34)</f>
        <v>0</v>
      </c>
      <c r="DK32" s="264">
        <f>SUM(DK33:DK34)</f>
        <v>0</v>
      </c>
      <c r="DL32" s="266"/>
      <c r="DM32" s="264">
        <f>SUM(DC32,DH32)</f>
        <v>0</v>
      </c>
      <c r="DN32" s="264">
        <f>SUM(DD32,DI32)</f>
        <v>0</v>
      </c>
      <c r="DO32" s="264">
        <f>SUM(DE32,DJ32)</f>
        <v>0</v>
      </c>
      <c r="DP32" s="264">
        <f>SUM(DF32,DK32)</f>
        <v>0</v>
      </c>
      <c r="DQ32" s="266"/>
      <c r="DR32" s="267"/>
      <c r="DS32" s="267"/>
      <c r="DT32" s="267"/>
      <c r="DU32" s="268">
        <f>'СУБС ПИ'!$J$58</f>
        <v>0</v>
      </c>
      <c r="DV32" s="268">
        <f>'СУБС ПИ'!$L$58</f>
        <v>0</v>
      </c>
      <c r="DW32" s="267"/>
      <c r="DX32" s="267"/>
      <c r="DY32" s="267"/>
      <c r="DZ32" s="264">
        <f>IF(DD32=0,0,DF32/DD32*100)</f>
        <v>0</v>
      </c>
      <c r="EA32" s="264">
        <f>IF(DI32=0,0,DK32/DI32*100)</f>
        <v>0</v>
      </c>
      <c r="EB32" s="264">
        <f>IF(DN32=0,0,DP32/DN32*100)</f>
        <v>0</v>
      </c>
      <c r="EC32" s="266"/>
      <c r="ED32" s="266"/>
      <c r="EE32" s="266"/>
      <c r="EF32" s="266"/>
      <c r="EG32" s="266"/>
      <c r="EH32" s="266"/>
      <c r="EI32" s="177"/>
      <c r="EJ32" s="269"/>
      <c r="EM32" s="258"/>
      <c r="EP32" s="270"/>
      <c r="EQ32" s="263"/>
      <c r="ER32" s="263"/>
      <c r="ES32" s="263"/>
      <c r="ET32" s="263"/>
      <c r="EU32" s="263"/>
      <c r="EV32" s="263"/>
      <c r="EW32" s="264">
        <f>SUM(IC32,IE32)</f>
        <v>0</v>
      </c>
      <c r="EX32" s="264">
        <f>SUM(ID32,IF32)</f>
        <v>0</v>
      </c>
      <c r="EY32" s="265"/>
      <c r="EZ32" s="265"/>
      <c r="FA32" s="264">
        <f>SUM(FA33:FA34)</f>
        <v>0</v>
      </c>
      <c r="FB32" s="264">
        <f>SUM(FB33:FB34)</f>
        <v>0</v>
      </c>
      <c r="FC32" s="264">
        <f>SUM(FC33:FC34)</f>
        <v>0</v>
      </c>
      <c r="FD32" s="264">
        <f>SUM(FD33:FD34)</f>
        <v>0</v>
      </c>
      <c r="FE32" s="265"/>
      <c r="FF32" s="265"/>
      <c r="FG32" s="264">
        <f>SUM(FG33:FG34)</f>
        <v>0</v>
      </c>
      <c r="FH32" s="264">
        <f>SUM(FH33:FH34)</f>
        <v>0</v>
      </c>
      <c r="FI32" s="264">
        <f>SUM(FI33:FI34)</f>
        <v>0</v>
      </c>
      <c r="FJ32" s="264">
        <f>SUM(FJ33:FJ34)</f>
        <v>0</v>
      </c>
      <c r="FK32" s="266"/>
      <c r="FL32" s="264">
        <f>SUM(FL33:FL34)</f>
        <v>0</v>
      </c>
      <c r="FM32" s="264">
        <f>SUM(FM33:FM34)</f>
        <v>0</v>
      </c>
      <c r="FN32" s="264">
        <f>SUM(FN33:FN34)</f>
        <v>0</v>
      </c>
      <c r="FO32" s="264">
        <f>SUM(FO33:FO34)</f>
        <v>0</v>
      </c>
      <c r="FP32" s="266"/>
      <c r="FQ32" s="264">
        <f>SUM(FG32,FL32)</f>
        <v>0</v>
      </c>
      <c r="FR32" s="264">
        <f>SUM(FH32,FM32)</f>
        <v>0</v>
      </c>
      <c r="FS32" s="264">
        <f>SUM(FI32,FN32)</f>
        <v>0</v>
      </c>
      <c r="FT32" s="264">
        <f>SUM(FJ32,FO32)</f>
        <v>0</v>
      </c>
      <c r="FU32" s="266"/>
      <c r="FV32" s="267"/>
      <c r="FW32" s="267"/>
      <c r="FX32" s="267"/>
      <c r="FY32" s="268">
        <f>'СУБС ПИ'!$N$58</f>
        <v>0</v>
      </c>
      <c r="FZ32" s="268">
        <f>'СУБС ПИ'!$P$58</f>
        <v>0</v>
      </c>
      <c r="GA32" s="267"/>
      <c r="GB32" s="267"/>
      <c r="GC32" s="267"/>
      <c r="GD32" s="264">
        <f>IF(FH32=0,0,FJ32/FH32*100)</f>
        <v>0</v>
      </c>
      <c r="GE32" s="264">
        <f>IF(FM32=0,0,FO32/FM32*100)</f>
        <v>0</v>
      </c>
      <c r="GF32" s="264">
        <f>IF(FR32=0,0,FT32/FR32*100)</f>
        <v>0</v>
      </c>
      <c r="GG32" s="266"/>
      <c r="GH32" s="266"/>
      <c r="GI32" s="266"/>
      <c r="GJ32" s="266"/>
      <c r="GK32" s="266"/>
      <c r="GL32" s="266"/>
      <c r="GM32" s="265"/>
      <c r="GN32" s="271"/>
      <c r="HA32" s="262" t="str">
        <f>IF(SUM(KD33:KD34)=0,"",SUM(KH33:KH34)/SUM(KD33:KD34))</f>
        <v/>
      </c>
      <c r="HB32" s="262" t="str">
        <f>IF(SUM(KE33:KE34)=0,"",SUM(KI33:KI34)/SUM(KE33:KE34))</f>
        <v/>
      </c>
      <c r="HC32" s="262" t="str">
        <f>IF(SUM(KL33:KL34)=0,"",SUM(KP33:KP34)/SUM(KL33:KL34))</f>
        <v/>
      </c>
      <c r="HD32" s="262" t="str">
        <f>IF(SUM(KM33:KM34)=0,"",SUM(KQ33:KQ34)/SUM(KM33:KM34))</f>
        <v/>
      </c>
      <c r="HE32" s="266"/>
      <c r="HF32" s="266"/>
      <c r="HG32" s="272"/>
      <c r="HH32" s="272"/>
      <c r="HI32" s="273"/>
      <c r="HJ32" s="273"/>
      <c r="HK32" s="273"/>
      <c r="HL32" s="273"/>
      <c r="HM32" s="264">
        <f>SUM(HM33:HM34)</f>
        <v>0</v>
      </c>
      <c r="HN32" s="264">
        <f>SUM(HN33:HN34)</f>
        <v>0</v>
      </c>
      <c r="HO32" s="264">
        <f>SUM(HO33:HO34)</f>
        <v>0</v>
      </c>
      <c r="HP32" s="264">
        <f>SUM(HP33:HP34)</f>
        <v>0</v>
      </c>
      <c r="HQ32" s="262" t="str">
        <f>IF(SUM(KF33:KF34)=0,"",SUM(KJ33:KJ34)/SUM(KF33:KF34))</f>
        <v/>
      </c>
      <c r="HR32" s="262" t="str">
        <f>IF(SUM(KG33:KG34)=0,"",SUM(KK33:KK34)/SUM(KG33:KG34))</f>
        <v/>
      </c>
      <c r="HS32" s="262" t="str">
        <f>IF(SUM(KN33:KN34)=0,"",SUM(KR33:KR34)/SUM(KN33:KN34))</f>
        <v/>
      </c>
      <c r="HT32" s="262" t="str">
        <f>IF(SUM(KO33:KO34)=0,"",SUM(KS33:KS34)/SUM(KO33:KO34))</f>
        <v/>
      </c>
      <c r="HU32" s="266"/>
      <c r="HV32" s="266"/>
      <c r="HW32" s="264" t="str">
        <f>IF(LEN(HG32)=0,"",HG32)</f>
        <v/>
      </c>
      <c r="HX32" s="264" t="str">
        <f>IF(LEN(HH32)=0,"",HH32)</f>
        <v/>
      </c>
      <c r="HY32" s="274" t="str">
        <f>IF(LEN(HI32)=0,"",HI32)</f>
        <v/>
      </c>
      <c r="HZ32" s="274" t="str">
        <f>IF(LEN(HJ32)=0,"",HJ32)</f>
        <v/>
      </c>
      <c r="IA32" s="274" t="str">
        <f>IF(LEN(HK32)=0,"",HK32)</f>
        <v/>
      </c>
      <c r="IB32" s="274" t="str">
        <f>IF(LEN(HL32)=0,"",HL32)</f>
        <v/>
      </c>
      <c r="IC32" s="264">
        <f>SUM(IC33:IC34)</f>
        <v>0</v>
      </c>
      <c r="ID32" s="264">
        <f>SUM(ID33:ID34)</f>
        <v>0</v>
      </c>
      <c r="IE32" s="264">
        <f>SUM(IE33:IE34)</f>
        <v>0</v>
      </c>
      <c r="IF32" s="275">
        <f>SUM(IF33:IF34)</f>
        <v>0</v>
      </c>
      <c r="JR32" s="276">
        <f>SUM(JR33:JR34)</f>
        <v>0</v>
      </c>
      <c r="JS32" s="276">
        <f>SUM(JS33:JS34)</f>
        <v>0</v>
      </c>
      <c r="JT32" s="276">
        <f>SUM(JT33:JT34)</f>
        <v>0</v>
      </c>
      <c r="JU32" s="276">
        <f>SUM(JU33:JU34)</f>
        <v>0</v>
      </c>
      <c r="JV32" s="276">
        <f>SUM(JV33:JV34)</f>
        <v>0</v>
      </c>
      <c r="JW32" s="276">
        <f>SUM(JW33:JW34)</f>
        <v>0</v>
      </c>
      <c r="JX32" s="276">
        <f>SUM(JX33:JX34)</f>
        <v>0</v>
      </c>
      <c r="JY32" s="276">
        <f>SUM(JY33:JY34)</f>
        <v>0</v>
      </c>
      <c r="LC32" s="406"/>
      <c r="LD32" s="407"/>
      <c r="LE32" s="407"/>
      <c r="LF32" s="408"/>
    </row>
    <row customHeight="1" ht="12" hidden="1">
      <c r="C33" s="161"/>
      <c r="D33" s="673"/>
      <c r="E33" s="690"/>
      <c r="F33" s="536"/>
      <c r="G33" s="536"/>
      <c r="H33" s="536"/>
      <c r="I33" s="536"/>
      <c r="J33" s="536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257"/>
      <c r="BQ33" s="257"/>
      <c r="BR33" s="257"/>
      <c r="BS33" s="257"/>
      <c r="BT33" s="257"/>
      <c r="BU33" s="257"/>
      <c r="BV33" s="257"/>
      <c r="BW33" s="257"/>
      <c r="BX33" s="184"/>
      <c r="BY33" s="184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184"/>
      <c r="EJ33" s="185"/>
      <c r="EM33" s="258"/>
      <c r="EP33" s="259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60"/>
      <c r="HA33" s="259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60"/>
      <c r="LC33" s="259"/>
      <c r="LD33" s="257"/>
      <c r="LE33" s="257"/>
      <c r="LF33" s="260"/>
    </row>
    <row customHeight="1" ht="12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9" t="s">
        <v>1586</v>
      </c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4"/>
      <c r="AD34" s="184"/>
      <c r="AE34" s="184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 hidden="1">
      <c r="C35" s="161"/>
      <c r="D35" s="673"/>
      <c r="E35" s="158"/>
      <c r="F35" s="545"/>
      <c r="G35" s="545"/>
      <c r="H35" s="545"/>
      <c r="I35" s="545"/>
      <c r="J35" s="545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>
      <c r="C36" s="161"/>
      <c r="D36" s="673"/>
      <c r="E36" s="689" t="s">
        <v>1309</v>
      </c>
      <c r="F36" s="536"/>
      <c r="G36" s="536"/>
      <c r="H36" s="536"/>
      <c r="I36" s="536"/>
      <c r="J36" s="536"/>
      <c r="K36" s="536"/>
      <c r="L36" s="261"/>
      <c r="M36" s="261" t="s">
        <v>1310</v>
      </c>
      <c r="N36" s="698" t="s">
        <v>1587</v>
      </c>
      <c r="O36" s="699"/>
      <c r="P36" s="699"/>
      <c r="Q36" s="699"/>
      <c r="R36" s="699"/>
      <c r="S36" s="699"/>
      <c r="T36" s="699"/>
      <c r="U36" s="699"/>
      <c r="V36" s="699"/>
      <c r="W36" s="699"/>
      <c r="X36" s="699"/>
      <c r="Y36" s="699"/>
      <c r="Z36" s="699"/>
      <c r="AA36" s="699"/>
      <c r="AB36" s="699"/>
      <c r="AC36" s="699"/>
      <c r="AD36" s="699"/>
      <c r="AE36" s="699"/>
      <c r="AF36" s="699"/>
      <c r="AG36" s="699"/>
      <c r="AH36" s="699"/>
      <c r="AI36" s="699"/>
      <c r="AJ36" s="699"/>
      <c r="AK36" s="699"/>
      <c r="AL36" s="699"/>
      <c r="AM36" s="699"/>
      <c r="AN36" s="699"/>
      <c r="AO36" s="699"/>
      <c r="AP36" s="699"/>
      <c r="AQ36" s="699"/>
      <c r="AR36" s="699"/>
      <c r="AS36" s="699"/>
      <c r="AT36" s="699"/>
      <c r="AU36" s="699"/>
      <c r="AV36" s="699"/>
      <c r="AW36" s="699"/>
      <c r="AX36" s="699"/>
      <c r="AY36" s="699"/>
      <c r="AZ36" s="699"/>
      <c r="BA36" s="699"/>
      <c r="BB36" s="699"/>
      <c r="BC36" s="699"/>
      <c r="BD36" s="699"/>
      <c r="BE36" s="699"/>
      <c r="BF36" s="699"/>
      <c r="BG36" s="699"/>
      <c r="BH36" s="699"/>
      <c r="BI36" s="699"/>
      <c r="BJ36" s="699"/>
      <c r="BK36" s="699"/>
      <c r="BL36" s="699"/>
      <c r="BM36" s="699"/>
      <c r="BN36" s="699"/>
      <c r="BO36" s="699"/>
      <c r="BP36" s="265"/>
      <c r="BQ36" s="265"/>
      <c r="BR36" s="263"/>
      <c r="BS36" s="263"/>
      <c r="BT36" s="263"/>
      <c r="BU36" s="263"/>
      <c r="BV36" s="263"/>
      <c r="BW36" s="263"/>
      <c r="BX36" s="263"/>
      <c r="BY36" s="263"/>
      <c r="BZ36" s="263"/>
      <c r="CA36" s="263"/>
      <c r="CB36" s="263"/>
      <c r="CC36" s="263"/>
      <c r="CD36" s="263"/>
      <c r="CE36" s="263"/>
      <c r="CF36" s="263"/>
      <c r="CG36" s="263"/>
      <c r="CH36" s="263"/>
      <c r="CI36" s="263"/>
      <c r="CJ36" s="263"/>
      <c r="CK36" s="263"/>
      <c r="CL36" s="263"/>
      <c r="CM36" s="263"/>
      <c r="CN36" s="263"/>
      <c r="CO36" s="263"/>
      <c r="CP36" s="263"/>
      <c r="CQ36" s="263"/>
      <c r="CR36" s="263"/>
      <c r="CS36" s="264">
        <f>SUM(HM36,HO36)</f>
        <v>0</v>
      </c>
      <c r="CT36" s="264">
        <f>SUM(HN36,HP36)</f>
        <v>0</v>
      </c>
      <c r="CU36" s="265"/>
      <c r="CV36" s="265"/>
      <c r="CW36" s="264">
        <f>SUM(CW37:CW38)</f>
        <v>0</v>
      </c>
      <c r="CX36" s="264">
        <f>SUM(CX37:CX38)</f>
        <v>0</v>
      </c>
      <c r="CY36" s="264">
        <f>SUM(CY37:CY38)</f>
        <v>0</v>
      </c>
      <c r="CZ36" s="264">
        <f>SUM(CZ37:CZ38)</f>
        <v>0</v>
      </c>
      <c r="DA36" s="265"/>
      <c r="DB36" s="265"/>
      <c r="DC36" s="264">
        <f>SUM(DC37:DC38)</f>
        <v>0</v>
      </c>
      <c r="DD36" s="264">
        <f>SUM(DD37:DD38)</f>
        <v>0</v>
      </c>
      <c r="DE36" s="264">
        <f>SUM(DE37:DE38)</f>
        <v>0</v>
      </c>
      <c r="DF36" s="264">
        <f>SUM(DF37:DF38)</f>
        <v>0</v>
      </c>
      <c r="DG36" s="266"/>
      <c r="DH36" s="264">
        <f>SUM(DH37:DH38)</f>
        <v>0</v>
      </c>
      <c r="DI36" s="264">
        <f>SUM(DI37:DI38)</f>
        <v>0</v>
      </c>
      <c r="DJ36" s="264">
        <f>SUM(DJ37:DJ38)</f>
        <v>0</v>
      </c>
      <c r="DK36" s="264">
        <f>SUM(DK37:DK38)</f>
        <v>0</v>
      </c>
      <c r="DL36" s="266"/>
      <c r="DM36" s="264">
        <f>SUM(DC36,DH36)</f>
        <v>0</v>
      </c>
      <c r="DN36" s="264">
        <f>SUM(DD36,DI36)</f>
        <v>0</v>
      </c>
      <c r="DO36" s="264">
        <f>SUM(DE36,DJ36)</f>
        <v>0</v>
      </c>
      <c r="DP36" s="264">
        <f>SUM(DF36,DK36)</f>
        <v>0</v>
      </c>
      <c r="DQ36" s="266"/>
      <c r="DR36" s="267"/>
      <c r="DS36" s="267"/>
      <c r="DT36" s="267"/>
      <c r="DU36" s="268">
        <f>'СУБС ПИ'!$J$59</f>
        <v>0</v>
      </c>
      <c r="DV36" s="268">
        <f>'СУБС ПИ'!$L$59</f>
        <v>0</v>
      </c>
      <c r="DW36" s="267"/>
      <c r="DX36" s="267"/>
      <c r="DY36" s="267"/>
      <c r="DZ36" s="264">
        <f>IF(DD36=0,0,DF36/DD36*100)</f>
        <v>0</v>
      </c>
      <c r="EA36" s="264">
        <f>IF(DI36=0,0,DK36/DI36*100)</f>
        <v>0</v>
      </c>
      <c r="EB36" s="264">
        <f>IF(DN36=0,0,DP36/DN36*100)</f>
        <v>0</v>
      </c>
      <c r="EC36" s="266"/>
      <c r="ED36" s="266"/>
      <c r="EE36" s="266"/>
      <c r="EF36" s="266"/>
      <c r="EG36" s="266"/>
      <c r="EH36" s="266"/>
      <c r="EI36" s="177"/>
      <c r="EJ36" s="269"/>
      <c r="EM36" s="258"/>
      <c r="EP36" s="270"/>
      <c r="EQ36" s="263"/>
      <c r="ER36" s="263"/>
      <c r="ES36" s="263"/>
      <c r="ET36" s="263"/>
      <c r="EU36" s="263"/>
      <c r="EV36" s="263"/>
      <c r="EW36" s="264">
        <f>SUM(IC36,IE36)</f>
        <v>0</v>
      </c>
      <c r="EX36" s="264">
        <f>SUM(ID36,IF36)</f>
        <v>0</v>
      </c>
      <c r="EY36" s="265"/>
      <c r="EZ36" s="265"/>
      <c r="FA36" s="264">
        <f>SUM(FA37:FA38)</f>
        <v>0</v>
      </c>
      <c r="FB36" s="264">
        <f>SUM(FB37:FB38)</f>
        <v>0</v>
      </c>
      <c r="FC36" s="264">
        <f>SUM(FC37:FC38)</f>
        <v>0</v>
      </c>
      <c r="FD36" s="264">
        <f>SUM(FD37:FD38)</f>
        <v>0</v>
      </c>
      <c r="FE36" s="265"/>
      <c r="FF36" s="265"/>
      <c r="FG36" s="264">
        <f>SUM(FG37:FG38)</f>
        <v>0</v>
      </c>
      <c r="FH36" s="264">
        <f>SUM(FH37:FH38)</f>
        <v>0</v>
      </c>
      <c r="FI36" s="264">
        <f>SUM(FI37:FI38)</f>
        <v>0</v>
      </c>
      <c r="FJ36" s="264">
        <f>SUM(FJ37:FJ38)</f>
        <v>0</v>
      </c>
      <c r="FK36" s="266"/>
      <c r="FL36" s="264">
        <f>SUM(FL37:FL38)</f>
        <v>0</v>
      </c>
      <c r="FM36" s="264">
        <f>SUM(FM37:FM38)</f>
        <v>0</v>
      </c>
      <c r="FN36" s="264">
        <f>SUM(FN37:FN38)</f>
        <v>0</v>
      </c>
      <c r="FO36" s="264">
        <f>SUM(FO37:FO38)</f>
        <v>0</v>
      </c>
      <c r="FP36" s="266"/>
      <c r="FQ36" s="264">
        <f>SUM(FG36,FL36)</f>
        <v>0</v>
      </c>
      <c r="FR36" s="264">
        <f>SUM(FH36,FM36)</f>
        <v>0</v>
      </c>
      <c r="FS36" s="264">
        <f>SUM(FI36,FN36)</f>
        <v>0</v>
      </c>
      <c r="FT36" s="264">
        <f>SUM(FJ36,FO36)</f>
        <v>0</v>
      </c>
      <c r="FU36" s="266"/>
      <c r="FV36" s="267"/>
      <c r="FW36" s="267"/>
      <c r="FX36" s="267"/>
      <c r="FY36" s="268">
        <f>'СУБС ПИ'!$N$59</f>
        <v>0</v>
      </c>
      <c r="FZ36" s="268">
        <f>'СУБС ПИ'!$P$59</f>
        <v>0</v>
      </c>
      <c r="GA36" s="267"/>
      <c r="GB36" s="267"/>
      <c r="GC36" s="267"/>
      <c r="GD36" s="264">
        <f>IF(FH36=0,0,FJ36/FH36*100)</f>
        <v>0</v>
      </c>
      <c r="GE36" s="264">
        <f>IF(FM36=0,0,FO36/FM36*100)</f>
        <v>0</v>
      </c>
      <c r="GF36" s="264">
        <f>IF(FR36=0,0,FT36/FR36*100)</f>
        <v>0</v>
      </c>
      <c r="GG36" s="266"/>
      <c r="GH36" s="266"/>
      <c r="GI36" s="266"/>
      <c r="GJ36" s="266"/>
      <c r="GK36" s="266"/>
      <c r="GL36" s="266"/>
      <c r="GM36" s="265"/>
      <c r="GN36" s="271"/>
      <c r="HA36" s="285"/>
      <c r="HB36" s="285"/>
      <c r="HC36" s="285"/>
      <c r="HD36" s="285"/>
      <c r="HE36" s="266"/>
      <c r="HF36" s="266"/>
      <c r="HG36" s="272"/>
      <c r="HH36" s="272"/>
      <c r="HI36" s="273"/>
      <c r="HJ36" s="273"/>
      <c r="HK36" s="273"/>
      <c r="HL36" s="273"/>
      <c r="HM36" s="264">
        <f>SUM(HM37:HM38)</f>
        <v>0</v>
      </c>
      <c r="HN36" s="264">
        <f>SUM(HN37:HN38)</f>
        <v>0</v>
      </c>
      <c r="HO36" s="264">
        <f>SUM(HO37:HO38)</f>
        <v>0</v>
      </c>
      <c r="HP36" s="264">
        <f>SUM(HP37:HP38)</f>
        <v>0</v>
      </c>
      <c r="HQ36" s="285"/>
      <c r="HR36" s="285"/>
      <c r="HS36" s="285"/>
      <c r="HT36" s="285"/>
      <c r="HU36" s="266"/>
      <c r="HV36" s="266"/>
      <c r="HW36" s="264" t="str">
        <f>IF(LEN(HG36)=0,"",HG36)</f>
        <v/>
      </c>
      <c r="HX36" s="264" t="str">
        <f>IF(LEN(HH36)=0,"",HH36)</f>
        <v/>
      </c>
      <c r="HY36" s="274" t="str">
        <f>IF(LEN(HI36)=0,"",HI36)</f>
        <v/>
      </c>
      <c r="HZ36" s="274" t="str">
        <f>IF(LEN(HJ36)=0,"",HJ36)</f>
        <v/>
      </c>
      <c r="IA36" s="274" t="str">
        <f>IF(LEN(HK36)=0,"",HK36)</f>
        <v/>
      </c>
      <c r="IB36" s="274" t="str">
        <f>IF(LEN(HL36)=0,"",HL36)</f>
        <v/>
      </c>
      <c r="IC36" s="264">
        <f>SUM(IC37:IC38)</f>
        <v>0</v>
      </c>
      <c r="ID36" s="264">
        <f>SUM(ID37:ID38)</f>
        <v>0</v>
      </c>
      <c r="IE36" s="264">
        <f>SUM(IE37:IE38)</f>
        <v>0</v>
      </c>
      <c r="IF36" s="275">
        <f>SUM(IF37:IF38)</f>
        <v>0</v>
      </c>
      <c r="JR36" s="276">
        <f>SUM(JR37:JR38)</f>
        <v>0</v>
      </c>
      <c r="JS36" s="276">
        <f>SUM(JS37:JS38)</f>
        <v>0</v>
      </c>
      <c r="JT36" s="276">
        <f>SUM(JT37:JT38)</f>
        <v>0</v>
      </c>
      <c r="JU36" s="276">
        <f>SUM(JU37:JU38)</f>
        <v>0</v>
      </c>
      <c r="JV36" s="276">
        <f>SUM(JV37:JV38)</f>
        <v>0</v>
      </c>
      <c r="JW36" s="276">
        <f>SUM(JW37:JW38)</f>
        <v>0</v>
      </c>
      <c r="JX36" s="276">
        <f>SUM(JX37:JX38)</f>
        <v>0</v>
      </c>
      <c r="JY36" s="276">
        <f>SUM(JY37:JY38)</f>
        <v>0</v>
      </c>
      <c r="LC36" s="406"/>
      <c r="LD36" s="407"/>
      <c r="LE36" s="407"/>
      <c r="LF36" s="408"/>
    </row>
    <row customHeight="1" ht="12" hidden="1">
      <c r="C37" s="161"/>
      <c r="D37" s="673"/>
      <c r="E37" s="690"/>
      <c r="F37" s="536"/>
      <c r="G37" s="536"/>
      <c r="H37" s="536"/>
      <c r="I37" s="536"/>
      <c r="J37" s="536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257"/>
      <c r="BQ37" s="257"/>
      <c r="BR37" s="257"/>
      <c r="BS37" s="257"/>
      <c r="BT37" s="257"/>
      <c r="BU37" s="257"/>
      <c r="BV37" s="257"/>
      <c r="BW37" s="257"/>
      <c r="BX37" s="184"/>
      <c r="BY37" s="184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184"/>
      <c r="EJ37" s="185"/>
      <c r="EM37" s="258"/>
      <c r="EP37" s="259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60"/>
      <c r="HA37" s="259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60"/>
      <c r="LC37" s="259"/>
      <c r="LD37" s="257"/>
      <c r="LE37" s="257"/>
      <c r="LF37" s="260"/>
    </row>
    <row customHeight="1" ht="12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9" t="s">
        <v>1588</v>
      </c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4"/>
      <c r="AD38" s="184"/>
      <c r="AE38" s="184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 hidden="1">
      <c r="C39" s="161"/>
      <c r="D39" s="673"/>
      <c r="E39" s="158"/>
      <c r="F39" s="545"/>
      <c r="G39" s="545"/>
      <c r="H39" s="545"/>
      <c r="I39" s="545"/>
      <c r="J39" s="545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>
      <c r="C40" s="161"/>
      <c r="D40" s="673"/>
      <c r="E40" s="689" t="s">
        <v>1313</v>
      </c>
      <c r="F40" s="536"/>
      <c r="G40" s="536"/>
      <c r="H40" s="536"/>
      <c r="I40" s="536"/>
      <c r="J40" s="536"/>
      <c r="K40" s="536"/>
      <c r="L40" s="261"/>
      <c r="M40" s="261" t="s">
        <v>1314</v>
      </c>
      <c r="N40" s="701" t="s">
        <v>1589</v>
      </c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  <c r="AO40" s="702"/>
      <c r="AP40" s="702"/>
      <c r="AQ40" s="702"/>
      <c r="AR40" s="702"/>
      <c r="AS40" s="702"/>
      <c r="AT40" s="702"/>
      <c r="AU40" s="702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265"/>
      <c r="BQ40" s="265"/>
      <c r="BR40" s="263"/>
      <c r="BS40" s="263"/>
      <c r="BT40" s="263"/>
      <c r="BU40" s="263"/>
      <c r="BV40" s="263"/>
      <c r="BW40" s="263"/>
      <c r="BX40" s="263"/>
      <c r="BY40" s="263"/>
      <c r="BZ40" s="263"/>
      <c r="CA40" s="263"/>
      <c r="CB40" s="263"/>
      <c r="CC40" s="263"/>
      <c r="CD40" s="263"/>
      <c r="CE40" s="263"/>
      <c r="CF40" s="263"/>
      <c r="CG40" s="263"/>
      <c r="CH40" s="263"/>
      <c r="CI40" s="263"/>
      <c r="CJ40" s="263"/>
      <c r="CK40" s="263"/>
      <c r="CL40" s="263"/>
      <c r="CM40" s="263"/>
      <c r="CN40" s="263"/>
      <c r="CO40" s="263"/>
      <c r="CP40" s="263"/>
      <c r="CQ40" s="263"/>
      <c r="CR40" s="263"/>
      <c r="CS40" s="266"/>
      <c r="CT40" s="266"/>
      <c r="CU40" s="265"/>
      <c r="CV40" s="265"/>
      <c r="CW40" s="266"/>
      <c r="CX40" s="266"/>
      <c r="CY40" s="266"/>
      <c r="CZ40" s="266"/>
      <c r="DA40" s="265"/>
      <c r="DB40" s="265"/>
      <c r="DC40" s="264">
        <f>SUMIF($AD41:$AD42,"да::ACTI",DC41:DC42)</f>
        <v>0</v>
      </c>
      <c r="DD40" s="264">
        <f>SUMIF($AD41:$AD42,"да::ACTI",DD41:DD42)</f>
        <v>0</v>
      </c>
      <c r="DE40" s="264">
        <f>SUMIF($AD41:$AD42,"да::ACTI",DE41:DE42)</f>
        <v>0</v>
      </c>
      <c r="DF40" s="264">
        <f>SUMIF($AD41:$AD42,"да::ACTI",DF41:DF42)</f>
        <v>0</v>
      </c>
      <c r="DG40" s="266"/>
      <c r="DH40" s="264">
        <f>SUMIF($AD41:$AD42,"да::ACTI",DH41:DH42)</f>
        <v>0</v>
      </c>
      <c r="DI40" s="264">
        <f>SUMIF($AD41:$AD42,"да::ACTI",DI41:DI42)</f>
        <v>0</v>
      </c>
      <c r="DJ40" s="264">
        <f>SUMIF($AD41:$AD42,"да::ACTI",DJ41:DJ42)</f>
        <v>0</v>
      </c>
      <c r="DK40" s="264">
        <f>SUMIF($AD41:$AD42,"да::ACTI",DK41:DK42)</f>
        <v>0</v>
      </c>
      <c r="DL40" s="266"/>
      <c r="DM40" s="264">
        <f>SUM(DC40,DH40)</f>
        <v>0</v>
      </c>
      <c r="DN40" s="264">
        <f>SUM(DD40,DI40)</f>
        <v>0</v>
      </c>
      <c r="DO40" s="264">
        <f>SUM(DE40,DJ40)</f>
        <v>0</v>
      </c>
      <c r="DP40" s="264">
        <f>SUM(DF40,DK40)</f>
        <v>0</v>
      </c>
      <c r="DQ40" s="266"/>
      <c r="DR40" s="267"/>
      <c r="DS40" s="267"/>
      <c r="DT40" s="267"/>
      <c r="DU40" s="268">
        <f>'СУБС ПИ'!$J$60</f>
        <v>0</v>
      </c>
      <c r="DV40" s="268">
        <f>'СУБС ПИ'!$L$60</f>
        <v>0</v>
      </c>
      <c r="DW40" s="267"/>
      <c r="DX40" s="267"/>
      <c r="DY40" s="267"/>
      <c r="DZ40" s="264">
        <f>IF(DD40=0,0,DF40/DD40*100)</f>
        <v>0</v>
      </c>
      <c r="EA40" s="264">
        <f>IF(DI40=0,0,DK40/DI40*100)</f>
        <v>0</v>
      </c>
      <c r="EB40" s="264">
        <f>IF(DN40=0,0,DP40/DN40*100)</f>
        <v>0</v>
      </c>
      <c r="EC40" s="266"/>
      <c r="ED40" s="266"/>
      <c r="EE40" s="266"/>
      <c r="EF40" s="266"/>
      <c r="EG40" s="266"/>
      <c r="EH40" s="266"/>
      <c r="EI40" s="177"/>
      <c r="EJ40" s="269"/>
      <c r="EM40" s="258"/>
      <c r="EP40" s="270"/>
      <c r="EQ40" s="263"/>
      <c r="ER40" s="263"/>
      <c r="ES40" s="263"/>
      <c r="ET40" s="263"/>
      <c r="EU40" s="263"/>
      <c r="EV40" s="263"/>
      <c r="EW40" s="266"/>
      <c r="EX40" s="266"/>
      <c r="EY40" s="265"/>
      <c r="EZ40" s="265"/>
      <c r="FA40" s="266"/>
      <c r="FB40" s="266"/>
      <c r="FC40" s="266"/>
      <c r="FD40" s="266"/>
      <c r="FE40" s="265"/>
      <c r="FF40" s="265"/>
      <c r="FG40" s="264">
        <f>SUMIF($AD41:$AD42,"да::ACTI",FG41:FG42)</f>
        <v>0</v>
      </c>
      <c r="FH40" s="264">
        <f>SUMIF($AD41:$AD42,"да::ACTI",FH41:FH42)</f>
        <v>0</v>
      </c>
      <c r="FI40" s="264">
        <f>SUMIF($AD41:$AD42,"да::ACTI",FI41:FI42)</f>
        <v>0</v>
      </c>
      <c r="FJ40" s="264">
        <f>SUMIF($AD41:$AD42,"да::ACTI",FJ41:FJ42)</f>
        <v>0</v>
      </c>
      <c r="FK40" s="266"/>
      <c r="FL40" s="264">
        <f>SUMIF($AD41:$AD42,"да::ACTI",FL41:FL42)</f>
        <v>0</v>
      </c>
      <c r="FM40" s="264">
        <f>SUMIF($AD41:$AD42,"да::ACTI",FM41:FM42)</f>
        <v>0</v>
      </c>
      <c r="FN40" s="264">
        <f>SUMIF($AD41:$AD42,"да::ACTI",FN41:FN42)</f>
        <v>0</v>
      </c>
      <c r="FO40" s="264">
        <f>SUMIF($AD41:$AD42,"да::ACTI",FO41:FO42)</f>
        <v>0</v>
      </c>
      <c r="FP40" s="266"/>
      <c r="FQ40" s="264">
        <f>SUM(FG40,FL40)</f>
        <v>0</v>
      </c>
      <c r="FR40" s="264">
        <f>SUM(FH40,FM40)</f>
        <v>0</v>
      </c>
      <c r="FS40" s="264">
        <f>SUM(FI40,FN40)</f>
        <v>0</v>
      </c>
      <c r="FT40" s="264">
        <f>SUM(FJ40,FO40)</f>
        <v>0</v>
      </c>
      <c r="FU40" s="266"/>
      <c r="FV40" s="267"/>
      <c r="FW40" s="267"/>
      <c r="FX40" s="267"/>
      <c r="FY40" s="268">
        <f>'СУБС ПИ'!$N$60</f>
        <v>0</v>
      </c>
      <c r="FZ40" s="268">
        <f>'СУБС ПИ'!$P$60</f>
        <v>0</v>
      </c>
      <c r="GA40" s="267"/>
      <c r="GB40" s="267"/>
      <c r="GC40" s="267"/>
      <c r="GD40" s="264">
        <f>IF(FH40=0,0,FJ40/FH40*100)</f>
        <v>0</v>
      </c>
      <c r="GE40" s="264">
        <f>IF(FM40=0,0,FO40/FM40*100)</f>
        <v>0</v>
      </c>
      <c r="GF40" s="264">
        <f>IF(FR40=0,0,FT40/FR40*100)</f>
        <v>0</v>
      </c>
      <c r="GG40" s="266"/>
      <c r="GH40" s="266"/>
      <c r="GI40" s="266"/>
      <c r="GJ40" s="266"/>
      <c r="GK40" s="266"/>
      <c r="GL40" s="266"/>
      <c r="GM40" s="265"/>
      <c r="GN40" s="271"/>
      <c r="HA40" s="286"/>
      <c r="HB40" s="286"/>
      <c r="HC40" s="286"/>
      <c r="HD40" s="286"/>
      <c r="HE40" s="411"/>
      <c r="HF40" s="411"/>
      <c r="HG40" s="287">
        <f>HG36</f>
        <v>0</v>
      </c>
      <c r="HH40" s="287">
        <f>HH36</f>
        <v>0</v>
      </c>
      <c r="HI40" s="288">
        <f>HI36</f>
        <v>0</v>
      </c>
      <c r="HJ40" s="288">
        <f>HJ36</f>
        <v>0</v>
      </c>
      <c r="HK40" s="288">
        <f>HK36</f>
        <v>0</v>
      </c>
      <c r="HL40" s="288">
        <f>HL36</f>
        <v>0</v>
      </c>
      <c r="HM40" s="266"/>
      <c r="HN40" s="266"/>
      <c r="HO40" s="266"/>
      <c r="HP40" s="266"/>
      <c r="HQ40" s="286"/>
      <c r="HR40" s="286"/>
      <c r="HS40" s="286"/>
      <c r="HT40" s="286"/>
      <c r="HU40" s="411"/>
      <c r="HV40" s="411"/>
      <c r="HW40" s="287" t="str">
        <f>HW36</f>
        <v/>
      </c>
      <c r="HX40" s="287" t="str">
        <f>HX36</f>
        <v/>
      </c>
      <c r="HY40" s="288" t="str">
        <f>HY36</f>
        <v/>
      </c>
      <c r="HZ40" s="288" t="str">
        <f>HZ36</f>
        <v/>
      </c>
      <c r="IA40" s="288" t="str">
        <f>IA36</f>
        <v/>
      </c>
      <c r="IB40" s="288" t="str">
        <f>IB36</f>
        <v/>
      </c>
      <c r="IC40" s="266"/>
      <c r="ID40" s="266"/>
      <c r="IE40" s="266"/>
      <c r="IF40" s="271"/>
      <c r="JR40" s="280"/>
      <c r="JS40" s="280"/>
      <c r="JT40" s="280"/>
      <c r="JU40" s="280"/>
      <c r="JV40" s="280"/>
      <c r="JW40" s="280"/>
      <c r="JX40" s="280"/>
      <c r="JY40" s="280"/>
      <c r="LC40" s="406"/>
      <c r="LD40" s="407"/>
      <c r="LE40" s="407"/>
      <c r="LF40" s="408"/>
    </row>
    <row customHeight="1" ht="12" hidden="1">
      <c r="C41" s="161"/>
      <c r="D41" s="673"/>
      <c r="E41" s="690"/>
      <c r="F41" s="536"/>
      <c r="G41" s="536"/>
      <c r="H41" s="536"/>
      <c r="I41" s="536"/>
      <c r="J41" s="536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257"/>
      <c r="BQ41" s="257"/>
      <c r="BR41" s="257"/>
      <c r="BS41" s="257"/>
      <c r="BT41" s="257"/>
      <c r="BU41" s="257"/>
      <c r="BV41" s="257"/>
      <c r="BW41" s="257"/>
      <c r="BX41" s="184"/>
      <c r="BY41" s="184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184"/>
      <c r="EJ41" s="185"/>
      <c r="EM41" s="258"/>
      <c r="EP41" s="259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60"/>
      <c r="HA41" s="259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60"/>
      <c r="LC41" s="259"/>
      <c r="LD41" s="257"/>
      <c r="LE41" s="257"/>
      <c r="LF41" s="260"/>
    </row>
    <row customHeight="1" ht="12">
      <c r="C42" s="161"/>
      <c r="D42" s="673"/>
      <c r="E42" s="690"/>
      <c r="F42" s="536"/>
      <c r="G42" s="536"/>
      <c r="H42" s="536"/>
      <c r="I42" s="536"/>
      <c r="J42" s="536"/>
      <c r="K42" s="184"/>
      <c r="L42" s="184"/>
      <c r="M42" s="184"/>
      <c r="N42" s="189" t="s">
        <v>1590</v>
      </c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4"/>
      <c r="AD42" s="184"/>
      <c r="AE42" s="184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57"/>
      <c r="HJ42" s="257"/>
      <c r="HK42" s="257"/>
      <c r="HL42" s="257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57"/>
      <c r="HZ42" s="257"/>
      <c r="IA42" s="257"/>
      <c r="IB42" s="257"/>
      <c r="IC42" s="257"/>
      <c r="ID42" s="257"/>
      <c r="IE42" s="257"/>
      <c r="IF42" s="260"/>
      <c r="LC42" s="259"/>
      <c r="LD42" s="257"/>
      <c r="LE42" s="257"/>
      <c r="LF42" s="260"/>
    </row>
    <row customHeight="1" ht="12" hidden="1">
      <c r="C43" s="161"/>
      <c r="E43" s="158"/>
      <c r="F43" s="545"/>
      <c r="G43" s="545"/>
      <c r="H43" s="545"/>
      <c r="I43" s="545"/>
      <c r="J43" s="545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257"/>
      <c r="BQ43" s="257"/>
      <c r="BR43" s="257"/>
      <c r="BS43" s="257"/>
      <c r="BT43" s="257"/>
      <c r="BU43" s="257"/>
      <c r="BV43" s="257"/>
      <c r="BW43" s="257"/>
      <c r="BX43" s="184"/>
      <c r="BY43" s="184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57"/>
      <c r="CR43" s="257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184"/>
      <c r="EJ43" s="185"/>
      <c r="EM43" s="258"/>
      <c r="EP43" s="259"/>
      <c r="EQ43" s="257"/>
      <c r="ER43" s="257"/>
      <c r="ES43" s="257"/>
      <c r="ET43" s="257"/>
      <c r="EU43" s="257"/>
      <c r="EV43" s="257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257"/>
      <c r="FL43" s="257"/>
      <c r="FM43" s="257"/>
      <c r="FN43" s="257"/>
      <c r="FO43" s="257"/>
      <c r="FP43" s="257"/>
      <c r="FQ43" s="257"/>
      <c r="FR43" s="257"/>
      <c r="FS43" s="257"/>
      <c r="FT43" s="257"/>
      <c r="FU43" s="257"/>
      <c r="FV43" s="257"/>
      <c r="FW43" s="257"/>
      <c r="FX43" s="257"/>
      <c r="FY43" s="257"/>
      <c r="FZ43" s="257"/>
      <c r="GA43" s="257"/>
      <c r="GB43" s="257"/>
      <c r="GC43" s="257"/>
      <c r="GD43" s="257"/>
      <c r="GE43" s="257"/>
      <c r="GF43" s="257"/>
      <c r="GG43" s="257"/>
      <c r="GH43" s="257"/>
      <c r="GI43" s="257"/>
      <c r="GJ43" s="257"/>
      <c r="GK43" s="257"/>
      <c r="GL43" s="257"/>
      <c r="GM43" s="257"/>
      <c r="GN43" s="260"/>
      <c r="HA43" s="259"/>
      <c r="HB43" s="257"/>
      <c r="HC43" s="257"/>
      <c r="HD43" s="257"/>
      <c r="HE43" s="257"/>
      <c r="HF43" s="257"/>
      <c r="HG43" s="257"/>
      <c r="HH43" s="257"/>
      <c r="HI43" s="257"/>
      <c r="HJ43" s="257"/>
      <c r="HK43" s="257"/>
      <c r="HL43" s="257"/>
      <c r="HM43" s="257"/>
      <c r="HN43" s="257"/>
      <c r="HO43" s="257"/>
      <c r="HP43" s="257"/>
      <c r="HQ43" s="257"/>
      <c r="HR43" s="257"/>
      <c r="HS43" s="257"/>
      <c r="HT43" s="257"/>
      <c r="HU43" s="257"/>
      <c r="HV43" s="257"/>
      <c r="HW43" s="257"/>
      <c r="HX43" s="257"/>
      <c r="HY43" s="257"/>
      <c r="HZ43" s="257"/>
      <c r="IA43" s="257"/>
      <c r="IB43" s="257"/>
      <c r="IC43" s="257"/>
      <c r="ID43" s="257"/>
      <c r="IE43" s="257"/>
      <c r="IF43" s="260"/>
      <c r="LC43" s="259"/>
      <c r="LD43" s="257"/>
      <c r="LE43" s="257"/>
      <c r="LF43" s="260"/>
    </row>
    <row customHeight="1" ht="12">
      <c r="C44" s="161"/>
      <c r="F44" s="545"/>
      <c r="G44" s="545"/>
      <c r="H44" s="545"/>
      <c r="I44" s="545"/>
      <c r="J44" s="545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255"/>
      <c r="BQ44" s="255"/>
      <c r="BR44" s="255"/>
      <c r="BS44" s="255"/>
      <c r="BT44" s="255"/>
      <c r="BU44" s="255"/>
      <c r="BV44" s="255"/>
      <c r="BW44" s="255"/>
      <c r="BX44" s="193"/>
      <c r="BY44" s="193"/>
      <c r="BZ44" s="277"/>
      <c r="CA44" s="277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194"/>
      <c r="EJ44" s="278"/>
      <c r="EM44" s="258"/>
      <c r="EP44" s="279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3">
        <v>3241.32</v>
      </c>
      <c r="FR44" s="146">
        <f>FQ46+FQ40</f>
        <v>2906.10409304</v>
      </c>
      <c r="FS44" s="253">
        <v>3437.42</v>
      </c>
      <c r="FT44" s="146">
        <f>FS46+FS40</f>
        <v>4042.9723539738</v>
      </c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6"/>
      <c r="HA44" s="279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6"/>
      <c r="LC44" s="279"/>
      <c r="LD44" s="255"/>
      <c r="LE44" s="255"/>
      <c r="LF44" s="256"/>
    </row>
    <row customHeight="1" ht="12" hidden="1">
      <c r="C45" s="132"/>
      <c r="D45" s="222"/>
      <c r="F45" s="545"/>
      <c r="G45" s="545"/>
      <c r="H45" s="545"/>
      <c r="I45" s="545"/>
      <c r="J45" s="545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89"/>
      <c r="CR45" s="289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89"/>
      <c r="EV45" s="289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89"/>
      <c r="HJ45" s="289"/>
      <c r="HK45" s="289"/>
      <c r="HL45" s="289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89"/>
      <c r="HZ45" s="289"/>
      <c r="IA45" s="289"/>
      <c r="IB45" s="289"/>
      <c r="IC45" s="257"/>
      <c r="ID45" s="257"/>
      <c r="IE45" s="257"/>
      <c r="IF45" s="260"/>
      <c r="LC45" s="259"/>
      <c r="LD45" s="257"/>
      <c r="LE45" s="257"/>
      <c r="LF45" s="260"/>
    </row>
    <row customHeight="1" ht="12">
      <c r="C46" s="161"/>
      <c r="D46" s="671" t="s">
        <v>164</v>
      </c>
      <c r="E46" s="689" t="s">
        <v>164</v>
      </c>
      <c r="F46" s="536"/>
      <c r="G46" s="536"/>
      <c r="H46" s="536"/>
      <c r="I46" s="536"/>
      <c r="J46" s="536"/>
      <c r="K46" s="536"/>
      <c r="L46" s="261"/>
      <c r="M46" s="261">
        <v>4</v>
      </c>
      <c r="N46" s="677" t="s">
        <v>1591</v>
      </c>
      <c r="O46" s="678"/>
      <c r="P46" s="678"/>
      <c r="Q46" s="678"/>
      <c r="R46" s="678"/>
      <c r="S46" s="678"/>
      <c r="T46" s="678"/>
      <c r="U46" s="678"/>
      <c r="V46" s="678"/>
      <c r="W46" s="678"/>
      <c r="X46" s="678"/>
      <c r="Y46" s="678"/>
      <c r="Z46" s="678"/>
      <c r="AA46" s="678"/>
      <c r="AB46" s="678"/>
      <c r="AC46" s="678"/>
      <c r="AD46" s="678"/>
      <c r="AE46" s="678"/>
      <c r="AF46" s="678"/>
      <c r="AG46" s="678"/>
      <c r="AH46" s="678"/>
      <c r="AI46" s="678"/>
      <c r="AJ46" s="678"/>
      <c r="AK46" s="678"/>
      <c r="AL46" s="678"/>
      <c r="AM46" s="678"/>
      <c r="AN46" s="678"/>
      <c r="AO46" s="678"/>
      <c r="AP46" s="678"/>
      <c r="AQ46" s="678"/>
      <c r="AR46" s="678"/>
      <c r="AS46" s="678"/>
      <c r="AT46" s="678"/>
      <c r="AU46" s="678"/>
      <c r="AV46" s="678"/>
      <c r="AW46" s="678"/>
      <c r="AX46" s="678"/>
      <c r="AY46" s="678"/>
      <c r="AZ46" s="678"/>
      <c r="BA46" s="678"/>
      <c r="BB46" s="678"/>
      <c r="BC46" s="678"/>
      <c r="BD46" s="678"/>
      <c r="BE46" s="678"/>
      <c r="BF46" s="678"/>
      <c r="BG46" s="678"/>
      <c r="BH46" s="678"/>
      <c r="BI46" s="678"/>
      <c r="BJ46" s="678"/>
      <c r="BK46" s="678"/>
      <c r="BL46" s="678"/>
      <c r="BM46" s="678"/>
      <c r="BN46" s="678"/>
      <c r="BO46" s="678"/>
      <c r="BP46" s="262">
        <f>IF(CS46=0,"",DM46/CS46*1000)</f>
        <v>1948.93</v>
      </c>
      <c r="BQ46" s="262">
        <f>IF(CT46=0,"",DO46/CT46*1000)</f>
        <v>1981.41</v>
      </c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4">
        <f>SUM(HM46,HO46)</f>
        <v>222.524</v>
      </c>
      <c r="CT46" s="264">
        <f>SUM(HN46,HP46)</f>
        <v>180.4924</v>
      </c>
      <c r="CU46" s="265"/>
      <c r="CV46" s="265"/>
      <c r="CW46" s="264">
        <f>SUM(CW47:CW54)</f>
        <v>222.524</v>
      </c>
      <c r="CX46" s="264">
        <f>SUM(CX47:CX54)</f>
        <v>180.4924</v>
      </c>
      <c r="CY46" s="264">
        <f>SUM(CY47:CY54)</f>
        <v>0</v>
      </c>
      <c r="CZ46" s="264">
        <f>SUM(CZ47:CZ54)</f>
        <v>0</v>
      </c>
      <c r="DA46" s="265"/>
      <c r="DB46" s="265"/>
      <c r="DC46" s="264">
        <f>SUM(DC47:DC54)</f>
        <v>433.68369932</v>
      </c>
      <c r="DD46" s="264">
        <f>SUM(DD47:DD54)</f>
        <v>433.68369932</v>
      </c>
      <c r="DE46" s="264">
        <f>SUM(DE47:DE54)</f>
        <v>357.629446284</v>
      </c>
      <c r="DF46" s="264">
        <f>SUM(DF47:DF54)</f>
        <v>440.91127884</v>
      </c>
      <c r="DG46" s="266"/>
      <c r="DH46" s="264">
        <f>SUM(DH47:DH54)</f>
        <v>0</v>
      </c>
      <c r="DI46" s="264">
        <f>SUM(DI47:DI54)</f>
        <v>0</v>
      </c>
      <c r="DJ46" s="264">
        <f>SUM(DJ47:DJ54)</f>
        <v>0</v>
      </c>
      <c r="DK46" s="264">
        <f>SUM(DK47:DK54)</f>
        <v>0</v>
      </c>
      <c r="DL46" s="266"/>
      <c r="DM46" s="264">
        <f>SUM(DC46,DH46)</f>
        <v>433.68369932</v>
      </c>
      <c r="DN46" s="264">
        <f>SUM(DD46,DI46)</f>
        <v>433.68369932</v>
      </c>
      <c r="DO46" s="264">
        <f>SUM(DE46,DJ46)</f>
        <v>357.629446284</v>
      </c>
      <c r="DP46" s="264">
        <f>SUM(DF46,DK46)</f>
        <v>440.91127884</v>
      </c>
      <c r="DQ46" s="266"/>
      <c r="DR46" s="267"/>
      <c r="DS46" s="267"/>
      <c r="DT46" s="267"/>
      <c r="DU46" s="268">
        <f>'СУБС ПИ'!$J$61</f>
        <v>0</v>
      </c>
      <c r="DV46" s="268">
        <f>'СУБС ПИ'!$L$61</f>
        <v>0</v>
      </c>
      <c r="DW46" s="267"/>
      <c r="DX46" s="267"/>
      <c r="DY46" s="267"/>
      <c r="DZ46" s="264">
        <f>IF(DD46=0,0,DF46/DD46*100)</f>
        <v>101.666555494553</v>
      </c>
      <c r="EA46" s="264">
        <f>IF(DI46=0,0,DK46/DI46*100)</f>
        <v>0</v>
      </c>
      <c r="EB46" s="264">
        <f>IF(DN46=0,0,DP46/DN46*100)</f>
        <v>101.666555494553</v>
      </c>
      <c r="EC46" s="266"/>
      <c r="ED46" s="266"/>
      <c r="EE46" s="266"/>
      <c r="EF46" s="266"/>
      <c r="EG46" s="266"/>
      <c r="EH46" s="266"/>
      <c r="EI46" s="177"/>
      <c r="EJ46" s="269"/>
      <c r="EM46" s="258"/>
      <c r="EP46" s="270"/>
      <c r="EQ46" s="263"/>
      <c r="ER46" s="263"/>
      <c r="ES46" s="263"/>
      <c r="ET46" s="263"/>
      <c r="EU46" s="263"/>
      <c r="EV46" s="263"/>
      <c r="EW46" s="264">
        <f>SUM(IC46,IE46)</f>
        <v>1491.128</v>
      </c>
      <c r="EX46" s="264">
        <f>SUM(ID46,IF46)</f>
        <v>2040.45218</v>
      </c>
      <c r="EY46" s="265"/>
      <c r="EZ46" s="265"/>
      <c r="FA46" s="264">
        <f>SUM(FA47:FA54)</f>
        <v>1491.128</v>
      </c>
      <c r="FB46" s="264">
        <f>SUM(FB47:FB54)</f>
        <v>2040.45218</v>
      </c>
      <c r="FC46" s="264">
        <f>SUM(FC47:FC54)</f>
        <v>0</v>
      </c>
      <c r="FD46" s="264">
        <f>SUM(FD47:FD54)</f>
        <v>0</v>
      </c>
      <c r="FE46" s="265"/>
      <c r="FF46" s="265"/>
      <c r="FG46" s="264">
        <f>SUM(FG47:FG54)</f>
        <v>2906.10409304</v>
      </c>
      <c r="FH46" s="264">
        <f>SUM(FH47:FH54)</f>
        <v>2906.10409304</v>
      </c>
      <c r="FI46" s="264">
        <f>SUM(FI47:FI54)</f>
        <v>4042.9723539738</v>
      </c>
      <c r="FJ46" s="264">
        <f>SUM(FJ47:FJ54)</f>
        <v>2954.53593048</v>
      </c>
      <c r="FK46" s="266"/>
      <c r="FL46" s="264">
        <f>SUM(FL47:FL54)</f>
        <v>0</v>
      </c>
      <c r="FM46" s="264">
        <f>SUM(FM47:FM54)</f>
        <v>0</v>
      </c>
      <c r="FN46" s="264">
        <f>SUM(FN47:FN54)</f>
        <v>0</v>
      </c>
      <c r="FO46" s="264">
        <f>SUM(FO47:FO54)</f>
        <v>0</v>
      </c>
      <c r="FP46" s="266"/>
      <c r="FQ46" s="264">
        <f>SUM(FG46,FL46)</f>
        <v>2906.10409304</v>
      </c>
      <c r="FR46" s="264">
        <f>SUM(FH46,FM46)</f>
        <v>2906.10409304</v>
      </c>
      <c r="FS46" s="264">
        <f>SUM(FI46,FN46)</f>
        <v>4042.9723539738</v>
      </c>
      <c r="FT46" s="264">
        <f>SUM(FJ46,FO46)</f>
        <v>2954.53593048</v>
      </c>
      <c r="FU46" s="266"/>
      <c r="FV46" s="267"/>
      <c r="FW46" s="267"/>
      <c r="FX46" s="267"/>
      <c r="FY46" s="268">
        <f>'СУБС ПИ'!$N$61</f>
        <v>0</v>
      </c>
      <c r="FZ46" s="268">
        <f>'СУБС ПИ'!$P$61</f>
        <v>0</v>
      </c>
      <c r="GA46" s="267"/>
      <c r="GB46" s="267"/>
      <c r="GC46" s="267"/>
      <c r="GD46" s="264">
        <f>IF(FH46=0,0,FJ46/FH46*100)</f>
        <v>101.666555494553</v>
      </c>
      <c r="GE46" s="264">
        <f>IF(FM46=0,0,FO46/FM46*100)</f>
        <v>0</v>
      </c>
      <c r="GF46" s="264">
        <f>IF(FR46=0,0,FT46/FR46*100)</f>
        <v>101.666555494553</v>
      </c>
      <c r="GG46" s="266"/>
      <c r="GH46" s="266"/>
      <c r="GI46" s="266"/>
      <c r="GJ46" s="266"/>
      <c r="GK46" s="266"/>
      <c r="GL46" s="266"/>
      <c r="GM46" s="265"/>
      <c r="GN46" s="271"/>
      <c r="HA46" s="290">
        <f>IF(SUM(KD47:KD54)=0,"",SUM(KH47:KH54)/SUM(KD47:KD54))</f>
        <v>0.0435951082952704</v>
      </c>
      <c r="HB46" s="290">
        <f>IF(SUM(KE47:KE54)=0,"",SUM(KI47:KI54)/SUM(KE47:KE54))</f>
        <v>0.0434072267113889</v>
      </c>
      <c r="HC46" s="290" t="str">
        <f>IF(SUM(KL47:KL54)=0,"",SUM(KP47:KP54)/SUM(KL47:KL54))</f>
        <v/>
      </c>
      <c r="HD46" s="290" t="str">
        <f>IF(SUM(KM47:KM54)=0,"",SUM(KQ47:KQ54)/SUM(KM47:KM54))</f>
        <v/>
      </c>
      <c r="HE46" s="272">
        <v>5978.1</v>
      </c>
      <c r="HF46" s="272">
        <v>6070</v>
      </c>
      <c r="HG46" s="272"/>
      <c r="HH46" s="272"/>
      <c r="HI46" s="136">
        <v>170</v>
      </c>
      <c r="HJ46" s="136">
        <v>168</v>
      </c>
      <c r="HK46" s="136"/>
      <c r="HL46" s="136"/>
      <c r="HM46" s="264">
        <f>SUM(HM47:HM54)</f>
        <v>222.524</v>
      </c>
      <c r="HN46" s="264">
        <f>SUM(HN47:HN54)</f>
        <v>180.4924</v>
      </c>
      <c r="HO46" s="264">
        <f>SUM(HO47:HO54)</f>
        <v>0</v>
      </c>
      <c r="HP46" s="264">
        <f>SUM(HP47:HP54)</f>
        <v>0</v>
      </c>
      <c r="HQ46" s="290">
        <f>IF(SUM(KF47:KF54)=0,"",SUM(KJ47:KJ54)/SUM(KF47:KF54))</f>
        <v>0.0435951082952704</v>
      </c>
      <c r="HR46" s="290">
        <f>IF(SUM(KG47:KG54)=0,"",SUM(KK47:KK54)/SUM(KG47:KG54))</f>
        <v>0.0434072267113889</v>
      </c>
      <c r="HS46" s="290" t="str">
        <f>IF(SUM(KN47:KN54)=0,"",SUM(KR47:KR54)/SUM(KN47:KN54))</f>
        <v/>
      </c>
      <c r="HT46" s="290" t="str">
        <f>IF(SUM(KO47:KO54)=0,"",SUM(KS47:KS54)/SUM(KO47:KO54))</f>
        <v/>
      </c>
      <c r="HU46" s="264">
        <f>IF(LEN(HE46)=0,"",HE46)</f>
        <v>5978.1</v>
      </c>
      <c r="HV46" s="264">
        <f>IF(LEN(HF46)=0,"",HF46)</f>
        <v>6070</v>
      </c>
      <c r="HW46" s="264" t="str">
        <f>IF(LEN(HG46)=0,"",HG46)</f>
        <v/>
      </c>
      <c r="HX46" s="264" t="str">
        <f>IF(LEN(HH46)=0,"",HH46)</f>
        <v/>
      </c>
      <c r="HY46" s="274">
        <f>IF(LEN(HI46)=0,"",HI46)</f>
        <v>170</v>
      </c>
      <c r="HZ46" s="274">
        <f>IF(LEN(HJ46)=0,"",HJ46)</f>
        <v>168</v>
      </c>
      <c r="IA46" s="274" t="str">
        <f>IF(LEN(HK46)=0,"",HK46)</f>
        <v/>
      </c>
      <c r="IB46" s="274" t="str">
        <f>IF(LEN(HL46)=0,"",HL46)</f>
        <v/>
      </c>
      <c r="IC46" s="264">
        <f>SUM(IC47:IC54)</f>
        <v>1491.128</v>
      </c>
      <c r="ID46" s="264">
        <f>SUM(ID47:ID54)</f>
        <v>2040.45218</v>
      </c>
      <c r="IE46" s="264">
        <f>SUM(IE47:IE54)</f>
        <v>0</v>
      </c>
      <c r="IF46" s="275">
        <f>SUM(IF47:IF54)</f>
        <v>0</v>
      </c>
      <c r="JR46" s="276">
        <f>SUM(JR47:JR54)</f>
        <v>2036.1</v>
      </c>
      <c r="JS46" s="276">
        <f>SUM(JS47:JS54)</f>
        <v>1967.7</v>
      </c>
      <c r="JT46" s="276">
        <f>SUM(JT47:JT54)</f>
        <v>0</v>
      </c>
      <c r="JU46" s="276">
        <f>SUM(JU47:JU54)</f>
        <v>0</v>
      </c>
      <c r="JV46" s="276">
        <f>SUM(JV47:JV54)</f>
        <v>0</v>
      </c>
      <c r="JW46" s="276">
        <f>SUM(JW47:JW54)</f>
        <v>0</v>
      </c>
      <c r="JX46" s="276">
        <f>SUM(JX47:JX54)</f>
        <v>0</v>
      </c>
      <c r="JY46" s="276">
        <f>SUM(JY47:JY54)</f>
        <v>0</v>
      </c>
      <c r="LC46" s="406"/>
      <c r="LD46" s="407"/>
      <c r="LE46" s="407"/>
      <c r="LF46" s="408"/>
    </row>
    <row customHeight="1" ht="12" hidden="1">
      <c r="C47" s="161"/>
      <c r="D47" s="672"/>
      <c r="E47" s="690"/>
      <c r="F47" s="536"/>
      <c r="G47" s="536"/>
      <c r="H47" s="536"/>
      <c r="I47" s="536"/>
      <c r="J47" s="536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257"/>
      <c r="BQ47" s="257"/>
      <c r="BR47" s="257"/>
      <c r="BS47" s="257"/>
      <c r="BT47" s="257"/>
      <c r="BU47" s="257"/>
      <c r="BV47" s="257"/>
      <c r="BW47" s="257"/>
      <c r="BX47" s="184"/>
      <c r="BY47" s="184"/>
      <c r="BZ47" s="257"/>
      <c r="CA47" s="257"/>
      <c r="CB47" s="257"/>
      <c r="CC47" s="257"/>
      <c r="CD47" s="257"/>
      <c r="CE47" s="257"/>
      <c r="CF47" s="257"/>
      <c r="CG47" s="257"/>
      <c r="CH47" s="257"/>
      <c r="CI47" s="257"/>
      <c r="CJ47" s="257"/>
      <c r="CK47" s="257"/>
      <c r="CL47" s="257"/>
      <c r="CM47" s="257"/>
      <c r="CN47" s="257"/>
      <c r="CO47" s="257"/>
      <c r="CP47" s="257"/>
      <c r="CQ47" s="282"/>
      <c r="CR47" s="282"/>
      <c r="CS47" s="257"/>
      <c r="CT47" s="257"/>
      <c r="CU47" s="257"/>
      <c r="CV47" s="257"/>
      <c r="CW47" s="257"/>
      <c r="CX47" s="257"/>
      <c r="CY47" s="257"/>
      <c r="CZ47" s="257"/>
      <c r="DA47" s="257"/>
      <c r="DB47" s="257"/>
      <c r="DC47" s="257"/>
      <c r="DD47" s="257"/>
      <c r="DE47" s="257"/>
      <c r="DF47" s="257"/>
      <c r="DG47" s="257"/>
      <c r="DH47" s="257"/>
      <c r="DI47" s="257"/>
      <c r="DJ47" s="257"/>
      <c r="DK47" s="257"/>
      <c r="DL47" s="257"/>
      <c r="DM47" s="257"/>
      <c r="DN47" s="257"/>
      <c r="DO47" s="257"/>
      <c r="DP47" s="257"/>
      <c r="DQ47" s="257"/>
      <c r="DR47" s="257"/>
      <c r="DS47" s="257"/>
      <c r="DT47" s="257"/>
      <c r="DU47" s="257"/>
      <c r="DV47" s="257"/>
      <c r="DW47" s="257"/>
      <c r="DX47" s="257"/>
      <c r="DY47" s="257"/>
      <c r="DZ47" s="257"/>
      <c r="EA47" s="257"/>
      <c r="EB47" s="257"/>
      <c r="EC47" s="257"/>
      <c r="ED47" s="257"/>
      <c r="EE47" s="257"/>
      <c r="EF47" s="257"/>
      <c r="EG47" s="257"/>
      <c r="EH47" s="257"/>
      <c r="EI47" s="184"/>
      <c r="EJ47" s="185"/>
      <c r="EM47" s="258"/>
      <c r="EP47" s="259"/>
      <c r="EQ47" s="257"/>
      <c r="ER47" s="257"/>
      <c r="ES47" s="257"/>
      <c r="ET47" s="257"/>
      <c r="EU47" s="282"/>
      <c r="EV47" s="282"/>
      <c r="EW47" s="257"/>
      <c r="EX47" s="257"/>
      <c r="EY47" s="257"/>
      <c r="EZ47" s="257"/>
      <c r="FA47" s="257"/>
      <c r="FB47" s="257"/>
      <c r="FC47" s="257"/>
      <c r="FD47" s="257"/>
      <c r="FE47" s="257"/>
      <c r="FF47" s="257"/>
      <c r="FG47" s="257"/>
      <c r="FH47" s="257"/>
      <c r="FI47" s="257"/>
      <c r="FJ47" s="257"/>
      <c r="FK47" s="257"/>
      <c r="FL47" s="257"/>
      <c r="FM47" s="257"/>
      <c r="FN47" s="257"/>
      <c r="FO47" s="257"/>
      <c r="FP47" s="257"/>
      <c r="FQ47" s="257"/>
      <c r="FR47" s="257"/>
      <c r="FS47" s="257"/>
      <c r="FT47" s="257"/>
      <c r="FU47" s="257"/>
      <c r="FV47" s="257"/>
      <c r="FW47" s="257"/>
      <c r="FX47" s="257"/>
      <c r="FY47" s="257"/>
      <c r="FZ47" s="257"/>
      <c r="GA47" s="257"/>
      <c r="GB47" s="257"/>
      <c r="GC47" s="257"/>
      <c r="GD47" s="257"/>
      <c r="GE47" s="257"/>
      <c r="GF47" s="257"/>
      <c r="GG47" s="257"/>
      <c r="GH47" s="257"/>
      <c r="GI47" s="257"/>
      <c r="GJ47" s="257"/>
      <c r="GK47" s="257"/>
      <c r="GL47" s="257"/>
      <c r="GM47" s="257"/>
      <c r="GN47" s="260"/>
      <c r="HA47" s="259"/>
      <c r="HB47" s="257"/>
      <c r="HC47" s="257"/>
      <c r="HD47" s="257"/>
      <c r="HE47" s="257"/>
      <c r="HF47" s="257"/>
      <c r="HG47" s="257"/>
      <c r="HH47" s="257"/>
      <c r="HI47" s="282"/>
      <c r="HJ47" s="282"/>
      <c r="HK47" s="282"/>
      <c r="HL47" s="282"/>
      <c r="HM47" s="257"/>
      <c r="HN47" s="257"/>
      <c r="HO47" s="257"/>
      <c r="HP47" s="257"/>
      <c r="HQ47" s="257"/>
      <c r="HR47" s="257"/>
      <c r="HS47" s="257"/>
      <c r="HT47" s="257"/>
      <c r="HU47" s="257"/>
      <c r="HV47" s="257"/>
      <c r="HW47" s="257"/>
      <c r="HX47" s="257"/>
      <c r="HY47" s="282"/>
      <c r="HZ47" s="282"/>
      <c r="IA47" s="282"/>
      <c r="IB47" s="282"/>
      <c r="IC47" s="257"/>
      <c r="ID47" s="257"/>
      <c r="IE47" s="257"/>
      <c r="IF47" s="260"/>
      <c r="LC47" s="259"/>
      <c r="LD47" s="257"/>
      <c r="LE47" s="257"/>
      <c r="LF47" s="260"/>
    </row>
    <row customHeight="1" ht="24">
      <c r="A48" s="614" t="s">
        <v>1150</v>
      </c>
      <c r="B48" s="614" t="s">
        <v>1318</v>
      </c>
      <c r="C48" s="503" t="s">
        <v>1281</v>
      </c>
      <c r="D48" s="418"/>
      <c r="E48" s="418"/>
      <c r="F48" s="244"/>
      <c r="G48" s="793">
        <f>ROW('НМ 4'!$A$15)</f>
        <v>15</v>
      </c>
      <c r="H48" s="793">
        <f>ROW('ТФ 4'!$A$37)</f>
        <v>37</v>
      </c>
      <c r="I48" s="244"/>
      <c r="J48" s="244"/>
      <c r="K48" s="794"/>
      <c r="L48" s="794"/>
      <c r="M48" s="357" t="str">
        <f>IF('НМ 4'!$M$15="","",'НМ 4'!$M$15)</f>
        <v>2</v>
      </c>
      <c r="N48" s="797" t="str">
        <f>IF('НМ 4'!$N$15="","",'НМ 4'!$N$15)</f>
        <v>Многоквартирные и жилые дома. Год постройки: до 1999 года постройки включительно. Материал стен: нет. Этажность: 2</v>
      </c>
      <c r="O48" s="358"/>
      <c r="P48" s="358"/>
      <c r="Q48" s="797" t="str">
        <f>IF('НМ 4'!$Q$15="","",'НМ 4'!$Q$15)</f>
        <v>поселок Амдерма, Канинский, Колгуевский, Коткинский, Омский, Пешский, Тиманский, Шоинский, Юшарский сельсоветы</v>
      </c>
      <c r="R48" s="358"/>
      <c r="S48" s="358"/>
      <c r="T48" s="795" t="str">
        <f>IF('НМ 4'!$T$15="","",'НМ 4'!$T$15)</f>
        <v>МКД</v>
      </c>
      <c r="U48" s="795" t="str">
        <f>IF('НМ 4'!$U$15="","",'НМ 4'!$U$15)</f>
        <v>ЖП</v>
      </c>
      <c r="V48" s="358"/>
      <c r="W48" s="358"/>
      <c r="X48" s="796"/>
      <c r="Y48" s="358"/>
      <c r="Z48" s="358"/>
      <c r="AA48" s="358"/>
      <c r="AB48" s="358"/>
      <c r="AC48" s="799" t="s">
        <v>1333</v>
      </c>
      <c r="AD48" s="799" t="str">
        <f>BL48&amp;"::"&amp;AE48</f>
        <v>да::ACTI</v>
      </c>
      <c r="AE48" s="799" t="s">
        <v>1293</v>
      </c>
      <c r="AF48" s="358"/>
      <c r="AG48" s="358"/>
      <c r="AH48" s="358"/>
      <c r="AI48" s="358"/>
      <c r="AJ48" s="358"/>
      <c r="AK48" s="358"/>
      <c r="AL48" s="358"/>
      <c r="AM48" s="358"/>
      <c r="AN48" s="357" t="str">
        <f>IF('ТФ 4'!$N$37="","",'ТФ 4'!$N$37)</f>
        <v>4.1</v>
      </c>
      <c r="AO48" s="797" t="str">
        <f>IF('ТФ 4'!$O$37="","",'ТФ 4'!$O$37)</f>
        <v>МП ЗР "Севержилкомсервис"</v>
      </c>
      <c r="AP48" s="359"/>
      <c r="AQ48" s="797" t="str">
        <f>IF('ТФ 4'!$Q$37="","",'ТФ 4'!$Q$37)</f>
        <v>8300010685</v>
      </c>
      <c r="AR48" s="797" t="str">
        <f>IF('ТФ 4'!$R$37="","",'ТФ 4'!$R$37)</f>
        <v>298301001</v>
      </c>
      <c r="AS48" s="797" t="str">
        <f>IF('ТФ 4'!$S$37="","",'ТФ 4'!$S$37)</f>
        <v>ОСН, 22</v>
      </c>
      <c r="AT48" s="797" t="str">
        <f>IF('ТФ 4'!$T$37="","",'ТФ 4'!$T$37)</f>
        <v/>
      </c>
      <c r="AU48" s="797" t="str">
        <f>IF('ТФ 4'!$U$37="","",'ТФ 4'!$U$37)</f>
        <v>Некомбинированное производство :: Передача :: Сбыт</v>
      </c>
      <c r="AV48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48" s="797"/>
      <c r="AX48" s="797"/>
      <c r="AY48" s="358"/>
      <c r="AZ48" s="792"/>
      <c r="BA48" s="792"/>
      <c r="BB48" s="792"/>
      <c r="BC48" s="797"/>
      <c r="BD48" s="797"/>
      <c r="BE48" s="797"/>
      <c r="BF48" s="792"/>
      <c r="BG48" s="358"/>
      <c r="BH48" s="799"/>
      <c r="BI48" s="358"/>
      <c r="BJ48" s="358"/>
      <c r="BK48" s="358"/>
      <c r="BL48" s="801" t="s">
        <v>34</v>
      </c>
      <c r="BM48" s="802"/>
      <c r="BN48" s="358"/>
      <c r="BO48" s="358"/>
      <c r="BP48" s="332">
        <f>IF('ТФ 4'!$BQ$37="","",'ТФ 4'!$BQ$37)</f>
        <v>1948.93</v>
      </c>
      <c r="BQ48" s="332">
        <f>IF('ТФ 4'!$BS$37="","",'ТФ 4'!$BS$37)</f>
        <v>1981.41</v>
      </c>
      <c r="BR48" s="332">
        <f>IF('ТФ 4'!$BP$37="","",'ТФ 4'!$BP$37)</f>
        <v>25393.13</v>
      </c>
      <c r="BS48" s="332">
        <f>IF('ТФ 4'!$BR$37="","",'ТФ 4'!$BR$37)</f>
        <v>25816.35</v>
      </c>
      <c r="BT48" s="358"/>
      <c r="BU48" s="379"/>
      <c r="BV48" s="379"/>
      <c r="BW48" s="358"/>
      <c r="BX48" s="369" t="s">
        <v>49</v>
      </c>
      <c r="BY48" s="369" t="s">
        <v>49</v>
      </c>
      <c r="BZ48" s="347">
        <v>10</v>
      </c>
      <c r="CA48" s="347">
        <v>10</v>
      </c>
      <c r="CB48" s="358"/>
      <c r="CC48" s="358"/>
      <c r="CD48" s="358"/>
      <c r="CE48" s="379" t="str">
        <f>IF('НМ 4'!$AF$15="","",'НМ 4'!$AF$15)</f>
        <v>м2</v>
      </c>
      <c r="CF48" s="379" t="str">
        <f>IF('НМ 4'!$AE$15="","",'НМ 4'!$AE$15)</f>
        <v>м2</v>
      </c>
      <c r="CG48" s="358"/>
      <c r="CH48" s="358"/>
      <c r="CI48" s="358"/>
      <c r="CJ48" s="358"/>
      <c r="CK48" s="358"/>
      <c r="CL48" s="370">
        <f>IF('НМ 4'!$BL$15="","",'НМ 4'!$BL$15)</f>
        <v>0.046</v>
      </c>
      <c r="CM48" s="370">
        <f>IF(LEN('НМ 4'!$BX$15)=0,IF('НМ 4'!$BM$15="","",'НМ 4'!$BM$15),'НМ 4'!$BX$15)</f>
        <v>0.046</v>
      </c>
      <c r="CN48" s="358"/>
      <c r="CO48" s="364">
        <v>725.5</v>
      </c>
      <c r="CP48" s="364">
        <v>725.5</v>
      </c>
      <c r="CQ48" s="371">
        <v>20</v>
      </c>
      <c r="CR48" s="371">
        <v>21</v>
      </c>
      <c r="CS48" s="280"/>
      <c r="CT48" s="280"/>
      <c r="CU48" s="358"/>
      <c r="CV48" s="358"/>
      <c r="CW48" s="372" cm="1" t="str">
        <f t="array" ref="CW48:CW48">IF($AD48="да::ACTI",IF($U48="ЖП",IF(LEN(CL48)=0,0,CL48)*IF($CE48="м2",IF(LEN(CO48)=0,0,CO48),IF(LEN(CQ48)=0,0,CQ48)),0),0)</f>
        <v>33.373</v>
      </c>
      <c r="CX48" s="372" cm="1" t="str">
        <f t="array" ref="CX48:CX48">IF($AD48="да::ACTI",IF($U48="ЖП",IF(LEN(CM48)=0,0,CM48)*IF($CF48="м2",IF(LEN(CP48)=0,0,CP48),IF(LEN(CR48)=0,0,CR48)),0),0)</f>
        <v>33.373</v>
      </c>
      <c r="CY48" s="372">
        <f>IF($AD48="да::ACTI",IF($U48="ЖП",0,IF(LEN(CL48)=0,0,CL48)*IF($CE48="м2",IF(LEN(CO48)=0,0,CO48),IF(LEN(CQ48)=0,0,CQ48))),0)</f>
        <v>0</v>
      </c>
      <c r="CZ48" s="372">
        <f>IF($AD48="да::ACTI",IF($U48="ЖП",0,IF(LEN(CM48)=0,0,CM48)*IF($CF48="м2",IF(LEN(CP48)=0,0,CP48),IF(LEN(CR48)=0,0,CR48))),0)</f>
        <v>0</v>
      </c>
      <c r="DA48" s="358"/>
      <c r="DB48" s="358"/>
      <c r="DC48" s="276">
        <f>CW48*IF(LEN($BP48)=0,0,$BP48)/1000</f>
        <v>65.04164089</v>
      </c>
      <c r="DD48" s="276">
        <f>IF(OR($CA48=0,LEN($CA48)=0,$BZ48=0,LEN($BZ48)=0),DC48,DC48*$BZ48/$CA48)</f>
        <v>65.04164089</v>
      </c>
      <c r="DE48" s="276">
        <f>CX48*IF(LEN($BQ48)=0,0,$BQ48)/1000</f>
        <v>66.12559593</v>
      </c>
      <c r="DF48" s="276">
        <f>CW48*IF(LEN($BQ48)=0,0,$BQ48)*IF(OR(LEN($CL48)=0,$CL48=0),0,$CM48/$CL48)/1000</f>
        <v>66.12559593</v>
      </c>
      <c r="DG48" s="280"/>
      <c r="DH48" s="276">
        <f>CY48*IF(LEN($BP48)=0,0,$BP48)/1000</f>
        <v>0</v>
      </c>
      <c r="DI48" s="276">
        <f>IF(OR($CA48=0,LEN($CA48)=0,$BZ48=0,LEN($BZ48)=0),DH48,DH48*$BZ48/$CA48)</f>
        <v>0</v>
      </c>
      <c r="DJ48" s="276">
        <f>CZ48*IF(LEN($BQ48)=0,0,$BQ48)/1000</f>
        <v>0</v>
      </c>
      <c r="DK48" s="276">
        <f>CY48*IF(LEN($BQ48)=0,0,$BQ48)*IF(OR(LEN($CL48)=0,$CL48=0),0,$CM48/$CL48)/1000</f>
        <v>0</v>
      </c>
      <c r="DL48" s="280"/>
      <c r="DM48" s="276">
        <f>SUM(DC48,DH48)</f>
        <v>65.04164089</v>
      </c>
      <c r="DN48" s="276">
        <f>SUM(DD48,DI48)</f>
        <v>65.04164089</v>
      </c>
      <c r="DO48" s="276">
        <f>SUM(DE48,DJ48)</f>
        <v>66.12559593</v>
      </c>
      <c r="DP48" s="276">
        <f>SUM(DF48,DK48)</f>
        <v>66.12559593</v>
      </c>
      <c r="DQ48" s="280"/>
      <c r="DR48" s="366"/>
      <c r="DS48" s="366"/>
      <c r="DT48" s="366"/>
      <c r="DU48" s="366"/>
      <c r="DV48" s="366"/>
      <c r="DW48" s="366"/>
      <c r="DX48" s="366"/>
      <c r="DY48" s="366"/>
      <c r="DZ48" s="366"/>
      <c r="EA48" s="366"/>
      <c r="EB48" s="366"/>
      <c r="EC48" s="366"/>
      <c r="ED48" s="366"/>
      <c r="EE48" s="366"/>
      <c r="EF48" s="366"/>
      <c r="EG48" s="366"/>
      <c r="EH48" s="366"/>
      <c r="EI48" s="366"/>
      <c r="EJ48" s="366"/>
      <c r="EK48" s="367"/>
      <c r="EL48" s="367"/>
      <c r="EM48" s="244"/>
      <c r="EN48" s="367"/>
      <c r="EO48" s="367"/>
      <c r="EP48" s="370">
        <f>IF('НМ 4'!$BL$15="","",'НМ 4'!$BL$15)</f>
        <v>0.046</v>
      </c>
      <c r="EQ48" s="370">
        <f>IF('НМ 4'!$BM$15="","",'НМ 4'!$BM$15)</f>
        <v>0.046</v>
      </c>
      <c r="ER48" s="367"/>
      <c r="ES48" s="276">
        <f>IF(LEN(CO48)=0,"",CO48)</f>
        <v>725.5</v>
      </c>
      <c r="ET48" s="276">
        <f>IF(LEN(CP48)=0,"",CP48)</f>
        <v>725.5</v>
      </c>
      <c r="EU48" s="373">
        <f>IF(LEN(CQ48)=0,"",CQ48)</f>
        <v>20</v>
      </c>
      <c r="EV48" s="373">
        <f>IF(LEN(CR48)=0,"",CR48)</f>
        <v>21</v>
      </c>
      <c r="EW48" s="280"/>
      <c r="EX48" s="280"/>
      <c r="EY48" s="367"/>
      <c r="EZ48" s="367"/>
      <c r="FA48" s="372" t="str">
        <f t="array" ref="FA48:FA48">IF($AE48="ACTI",IF($U48="ЖП",IF(LEN(EP48)=0,0,EP48)*IF($CE48="м2",IF(LEN(ES48)=0,0,ES48),IF(LEN(EU48)=0,0,EU48))*IF(LEN($BZ48)=0,0,$BZ48),0),0)</f>
        <v>333.73</v>
      </c>
      <c r="FB48" s="372" t="str">
        <f t="array" ref="FB48:FB48">IF($AE48="ACTI",IF($U48="ЖП",IF(LEN(EQ48)=0,0,EQ48)*IF($CF48="м2",IF(LEN(ET48)=0,0,ET48),IF(LEN(EV48)=0,0,EV48))*IF(LEN($CA48)=0,0,$CA48),0),0)</f>
        <v>333.73</v>
      </c>
      <c r="FC48" s="372">
        <f>IF($AE48="ACTI",IF($U48="ЖП",0,IF(LEN(EP48)=0,0,EP48)*IF($CE48="м2",IF(LEN(ES48)=0,0,ES48),IF(LEN(EU48)=0,0,EU48))*IF(LEN($BZ48)=0,0,$BZ48)),0)</f>
        <v>0</v>
      </c>
      <c r="FD48" s="372">
        <f>IF($AE48="ACTI",IF($U48="ЖП",0,IF(LEN(EQ48)=0,0,EQ48)*IF($CF48="м2",IF(LEN(ET48)=0,0,ET48),IF(LEN(EV48)=0,0,EV48))*IF(LEN($CA48)=0,0,$CA48)),0)</f>
        <v>0</v>
      </c>
      <c r="FE48" s="367"/>
      <c r="FF48" s="367"/>
      <c r="FG48" s="276">
        <f>FA48*IF(LEN($BP48)=0,0,$BP48)/1000</f>
        <v>650.4164089</v>
      </c>
      <c r="FH48" s="276">
        <f>IF(OR($CA48=0,LEN($CA48)=0,$BZ48=0,LEN($BZ48)=0),FG48,FG48*$BZ48/$CA48)</f>
        <v>650.4164089</v>
      </c>
      <c r="FI48" s="276">
        <f>FB48*IF(LEN($BQ48)=0,0,$BQ48)/1000</f>
        <v>661.2559593</v>
      </c>
      <c r="FJ48" s="276">
        <f>FA48*IF(LEN($BQ48)=0,0,$BQ48)*IF(OR(LEN($EP48)=0,$EP48=0),0,$EQ48/$EP48)/1000</f>
        <v>661.2559593</v>
      </c>
      <c r="FK48" s="280"/>
      <c r="FL48" s="276">
        <f>FC48*IF(LEN($BP48)=0,0,$BP48)/1000</f>
        <v>0</v>
      </c>
      <c r="FM48" s="276">
        <f>IF(OR($CA48=0,LEN($CA48)=0,$BZ48=0,LEN($BZ48)=0),FL48,FL48*$BZ48/$CA48)</f>
        <v>0</v>
      </c>
      <c r="FN48" s="276">
        <f>FD48*IF(LEN($BQ48)=0,0,$BQ48)/1000</f>
        <v>0</v>
      </c>
      <c r="FO48" s="276">
        <f>FC48*IF(LEN($BQ48)=0,0,$BQ48)*IF(OR(LEN($EP48)=0,$EP48=0),0,$EQ48/$EP48)/1000</f>
        <v>0</v>
      </c>
      <c r="FP48" s="280"/>
      <c r="FQ48" s="276">
        <f>SUM(FG48,FL48)</f>
        <v>650.4164089</v>
      </c>
      <c r="FR48" s="276">
        <f>SUM(FH48,FM48)</f>
        <v>650.4164089</v>
      </c>
      <c r="FS48" s="276">
        <f>SUM(FI48,FN48)</f>
        <v>661.2559593</v>
      </c>
      <c r="FT48" s="276">
        <f>SUM(FJ48,FO48)</f>
        <v>661.2559593</v>
      </c>
      <c r="FU48" s="280"/>
      <c r="FV48" s="361"/>
      <c r="FW48" s="361"/>
      <c r="FX48" s="361"/>
      <c r="FY48" s="366"/>
      <c r="FZ48" s="366"/>
      <c r="GA48" s="361"/>
      <c r="GB48" s="361"/>
      <c r="GC48" s="366"/>
      <c r="GD48" s="366"/>
      <c r="GE48" s="366"/>
      <c r="GF48" s="366"/>
      <c r="GG48" s="366"/>
      <c r="GH48" s="366"/>
      <c r="GI48" s="366"/>
      <c r="GJ48" s="366"/>
      <c r="GK48" s="366"/>
      <c r="GL48" s="366"/>
      <c r="GM48" s="366"/>
      <c r="GN48" s="366"/>
      <c r="GO48" s="993"/>
      <c r="GP48" s="993"/>
      <c r="GQ48" s="993"/>
      <c r="GR48" s="993"/>
      <c r="GS48" s="993"/>
      <c r="GT48" s="993"/>
      <c r="GU48" s="993"/>
      <c r="GV48" s="993"/>
      <c r="GW48" s="993"/>
      <c r="GX48" s="993"/>
      <c r="GY48" s="993"/>
      <c r="GZ48" s="92"/>
      <c r="HA48" s="422"/>
      <c r="HB48" s="422"/>
      <c r="HC48" s="422"/>
      <c r="HD48" s="422"/>
      <c r="HE48" s="422"/>
      <c r="HF48" s="422"/>
      <c r="HG48" s="422"/>
      <c r="HH48" s="422"/>
      <c r="HI48" s="422"/>
      <c r="HJ48" s="422"/>
      <c r="HK48" s="422"/>
      <c r="HL48" s="423"/>
      <c r="HM48" s="372">
        <f>CW48</f>
        <v>33.373</v>
      </c>
      <c r="HN48" s="372">
        <f>CX48</f>
        <v>33.373</v>
      </c>
      <c r="HO48" s="372">
        <f>CY48</f>
        <v>0</v>
      </c>
      <c r="HP48" s="372">
        <f>CZ48</f>
        <v>0</v>
      </c>
      <c r="HQ48" s="424"/>
      <c r="HR48" s="422"/>
      <c r="HS48" s="422"/>
      <c r="HT48" s="422"/>
      <c r="HU48" s="422"/>
      <c r="HV48" s="422"/>
      <c r="HW48" s="422"/>
      <c r="HX48" s="422"/>
      <c r="HY48" s="422"/>
      <c r="HZ48" s="422"/>
      <c r="IA48" s="422"/>
      <c r="IB48" s="422"/>
      <c r="IC48" s="372">
        <f>FA48</f>
        <v>333.73</v>
      </c>
      <c r="ID48" s="372">
        <f>FB48</f>
        <v>333.73</v>
      </c>
      <c r="IE48" s="372">
        <f>FC48</f>
        <v>0</v>
      </c>
      <c r="IF48" s="372">
        <f>FD48</f>
        <v>0</v>
      </c>
      <c r="IG48" s="92"/>
      <c r="IH48" s="92"/>
      <c r="II48" s="92"/>
      <c r="IJ48" s="92"/>
      <c r="IK48" s="993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374">
        <f>IF(AND($U48="ЖП",$AE48="ACTI"),IF($CE48="м2",ES48,0),0)</f>
        <v>725.5</v>
      </c>
      <c r="JS48" s="374">
        <f>IF(AND($U48="ЖП",$AE48="ACTI"),IF($CF48="м2",ET48,0),0)</f>
        <v>725.5</v>
      </c>
      <c r="JT48" s="374">
        <f>IF(AND($U48="ЖП",$AE48="ACTI"),IF(AND(LEN($CE48)&gt;0,NOT($CE48="м2")),EU48,0),0)</f>
        <v>0</v>
      </c>
      <c r="JU48" s="374">
        <f>IF(AND($U48="ЖП",$AE48="ACTI"),IF(AND(LEN($CF48)&gt;0,NOT($CF48="м2")),EV48,0),0)</f>
        <v>0</v>
      </c>
      <c r="JV48" s="374">
        <f>IF(AND(NOT($U48="ЖП"),$AE48="ACTI"),IF($CE48="м2",ES48,0),0)</f>
        <v>0</v>
      </c>
      <c r="JW48" s="374">
        <f>IF(AND(NOT($U48="ЖП"),$AE48="ACTI"),IF($CF48="м2",ET48,0),0)</f>
        <v>0</v>
      </c>
      <c r="JX48" s="374">
        <f>IF(AND(NOT($U48="ЖП"),$AE48="ACTI"),IF(AND(LEN($CE48)&gt;0,NOT($CE48="м2")),EU48,0),0)</f>
        <v>0</v>
      </c>
      <c r="JY48" s="374">
        <f>IF(AND(NOT($U48="ЖП"),$AE48="ACTI"),IF(AND(LEN($CF48)&gt;0,NOT($CF48="м2")),EV48,0),0)</f>
        <v>0</v>
      </c>
      <c r="JZ48" s="92"/>
      <c r="KA48" s="92"/>
      <c r="KB48" s="92"/>
      <c r="KC48" s="92"/>
      <c r="KD48" s="374">
        <f>IF(AND($U48="ЖП",$AD48="да::ACTI"),IF($CE48="м2",CO48,CQ48),0)</f>
        <v>725.5</v>
      </c>
      <c r="KE48" s="374">
        <f>IF(AND($U48="ЖП",$AD48="да::ACTI"),IF($CF48="м2",CP48,CR48),0)</f>
        <v>725.5</v>
      </c>
      <c r="KF48" s="374">
        <f>IF(AND($U48="ЖП",$AE48="ACTI"),IF($CE48="м2",ES48,EU48),0)</f>
        <v>725.5</v>
      </c>
      <c r="KG48" s="374">
        <f>IF(AND($U48="ЖП",$AE48="ACTI"),IF($CF48="м2",ET48,EV48),0)</f>
        <v>725.5</v>
      </c>
      <c r="KH48" s="374">
        <f>IF(OR(LEN(CL48)=0,LEN(KD48)=0),0,CL48*KD48)</f>
        <v>33.373</v>
      </c>
      <c r="KI48" s="374">
        <f>IF(OR(LEN(CM48)=0,LEN(KE48)=0),0,CM48*KE48)</f>
        <v>33.373</v>
      </c>
      <c r="KJ48" s="374">
        <f>IF(OR(LEN(EP48)=0,LEN(KF48)=0),0,EP48*KF48)</f>
        <v>33.373</v>
      </c>
      <c r="KK48" s="374">
        <f>IF(OR(LEN(EQ48)=0,LEN(KG48)=0),0,EQ48*KG48)</f>
        <v>33.373</v>
      </c>
      <c r="KL48" s="374">
        <f>IF(AND(NOT($U48="ЖП"),$AD48="да::ACTI"),IF($CE48="м2",CO48,CQ48),0)</f>
        <v>0</v>
      </c>
      <c r="KM48" s="374">
        <f>IF(AND(NOT($U48="ЖП"),$AD48="да::ACTI"),IF($CF48="м2",CP48,CR48),0)</f>
        <v>0</v>
      </c>
      <c r="KN48" s="374">
        <f>IF(AND(NOT($U48="ЖП"),$AE48="ACTI"),IF($CE48="м2",ES48,EU48),0)</f>
        <v>0</v>
      </c>
      <c r="KO48" s="374">
        <f>IF(AND(NOT($U48="ЖП"),$AE48="ACTI"),IF($CF48="м2",ET48,EV48),0)</f>
        <v>0</v>
      </c>
      <c r="KP48" s="374">
        <f>IF(OR(LEN(CL48)=0,LEN(KL48)=0),0,CL48*KL48)</f>
        <v>0</v>
      </c>
      <c r="KQ48" s="374">
        <f>IF(OR(LEN(CM48)=0,LEN(KM48)=0),0,CM48*KM48)</f>
        <v>0</v>
      </c>
      <c r="KR48" s="374">
        <f>IF(OR(LEN(EP48)=0,LEN(KN48)=0),0,EP48*KN48)</f>
        <v>0</v>
      </c>
      <c r="KS48" s="374">
        <f>IF(OR(LEN(EQ48)=0,LEN(KO48)=0),0,EQ48*KO48)</f>
        <v>0</v>
      </c>
      <c r="KT48" s="422"/>
      <c r="KU48" s="422"/>
      <c r="KV48" s="422"/>
      <c r="KW48" s="422"/>
      <c r="KX48" s="422"/>
      <c r="KY48" s="422"/>
      <c r="KZ48" s="422"/>
      <c r="LA48" s="422"/>
      <c r="LB48" s="422"/>
      <c r="LC48" s="358"/>
      <c r="LD48" s="358"/>
      <c r="LE48" s="358"/>
      <c r="LF48" s="358"/>
      <c r="LG48" s="422"/>
      <c r="LH48" s="422"/>
      <c r="LI48" s="422"/>
      <c r="LJ48" s="422"/>
      <c r="LK48" s="422"/>
      <c r="LL48" s="422"/>
      <c r="LM48" s="422"/>
    </row>
    <row customHeight="1" ht="24">
      <c r="A49" s="614" t="s">
        <v>1132</v>
      </c>
      <c r="B49" s="614" t="s">
        <v>1318</v>
      </c>
      <c r="C49" s="503" t="s">
        <v>1281</v>
      </c>
      <c r="D49" s="418"/>
      <c r="E49" s="418"/>
      <c r="F49" s="244"/>
      <c r="G49" s="793">
        <f>ROW('НМ 4'!$A$14)</f>
        <v>14</v>
      </c>
      <c r="H49" s="793">
        <f>ROW('ТФ 4'!$A$37)</f>
        <v>37</v>
      </c>
      <c r="I49" s="244"/>
      <c r="J49" s="244"/>
      <c r="K49" s="794"/>
      <c r="L49" s="794"/>
      <c r="M49" s="357" t="str">
        <f>IF('НМ 4'!$M$14="","",'НМ 4'!$M$14)</f>
        <v>1</v>
      </c>
      <c r="N49" s="797" t="str">
        <f>IF('НМ 4'!$N$14="","",'НМ 4'!$N$14)</f>
        <v>Многоквартирные и жилые дома. Год постройки: после 1999 года постройки. Материал стен: нет. Этажность: 1</v>
      </c>
      <c r="O49" s="358"/>
      <c r="P49" s="358"/>
      <c r="Q49" s="797" t="str">
        <f>IF('НМ 4'!$Q$14="","",'НМ 4'!$Q$14)</f>
        <v>поселок Амдерма, Канинский, Колгуевский, Коткинский, Омский, Пешский, Тиманский, Шоинский, Юшарский сельсоветы</v>
      </c>
      <c r="R49" s="358"/>
      <c r="S49" s="358"/>
      <c r="T49" s="795" t="str">
        <f>IF('НМ 4'!$T$14="","",'НМ 4'!$T$14)</f>
        <v>ЧД</v>
      </c>
      <c r="U49" s="795" t="str">
        <f>IF('НМ 4'!$U$14="","",'НМ 4'!$U$14)</f>
        <v>ЖП</v>
      </c>
      <c r="V49" s="358"/>
      <c r="W49" s="358"/>
      <c r="X49" s="796"/>
      <c r="Y49" s="358"/>
      <c r="Z49" s="358"/>
      <c r="AA49" s="358"/>
      <c r="AB49" s="358"/>
      <c r="AC49" s="799" t="s">
        <v>1333</v>
      </c>
      <c r="AD49" s="799" t="str">
        <f>BL49&amp;"::"&amp;AE49</f>
        <v>да::ACTI</v>
      </c>
      <c r="AE49" s="799" t="s">
        <v>1293</v>
      </c>
      <c r="AF49" s="358"/>
      <c r="AG49" s="358"/>
      <c r="AH49" s="358"/>
      <c r="AI49" s="358"/>
      <c r="AJ49" s="358"/>
      <c r="AK49" s="358"/>
      <c r="AL49" s="358"/>
      <c r="AM49" s="358"/>
      <c r="AN49" s="357" t="str">
        <f>IF('ТФ 4'!$N$37="","",'ТФ 4'!$N$37)</f>
        <v>4.1</v>
      </c>
      <c r="AO49" s="797" t="str">
        <f>IF('ТФ 4'!$O$37="","",'ТФ 4'!$O$37)</f>
        <v>МП ЗР "Севержилкомсервис"</v>
      </c>
      <c r="AP49" s="359"/>
      <c r="AQ49" s="797" t="str">
        <f>IF('ТФ 4'!$Q$37="","",'ТФ 4'!$Q$37)</f>
        <v>8300010685</v>
      </c>
      <c r="AR49" s="797" t="str">
        <f>IF('ТФ 4'!$R$37="","",'ТФ 4'!$R$37)</f>
        <v>298301001</v>
      </c>
      <c r="AS49" s="797" t="str">
        <f>IF('ТФ 4'!$S$37="","",'ТФ 4'!$S$37)</f>
        <v>ОСН, 22</v>
      </c>
      <c r="AT49" s="797" t="str">
        <f>IF('ТФ 4'!$T$37="","",'ТФ 4'!$T$37)</f>
        <v/>
      </c>
      <c r="AU49" s="797" t="str">
        <f>IF('ТФ 4'!$U$37="","",'ТФ 4'!$U$37)</f>
        <v>Некомбинированное производство :: Передача :: Сбыт</v>
      </c>
      <c r="AV49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49" s="797"/>
      <c r="AX49" s="797"/>
      <c r="AY49" s="358"/>
      <c r="AZ49" s="792"/>
      <c r="BA49" s="792"/>
      <c r="BB49" s="792"/>
      <c r="BC49" s="797"/>
      <c r="BD49" s="797"/>
      <c r="BE49" s="797"/>
      <c r="BF49" s="792"/>
      <c r="BG49" s="358"/>
      <c r="BH49" s="799"/>
      <c r="BI49" s="358"/>
      <c r="BJ49" s="358"/>
      <c r="BK49" s="358"/>
      <c r="BL49" s="801" t="s">
        <v>34</v>
      </c>
      <c r="BM49" s="802"/>
      <c r="BN49" s="358"/>
      <c r="BO49" s="358"/>
      <c r="BP49" s="332">
        <f>IF('ТФ 4'!$BQ$37="","",'ТФ 4'!$BQ$37)</f>
        <v>1948.93</v>
      </c>
      <c r="BQ49" s="332">
        <f>IF('ТФ 4'!$BS$37="","",'ТФ 4'!$BS$37)</f>
        <v>1981.41</v>
      </c>
      <c r="BR49" s="332">
        <f>IF('ТФ 4'!$BP$37="","",'ТФ 4'!$BP$37)</f>
        <v>25393.13</v>
      </c>
      <c r="BS49" s="332">
        <f>IF('ТФ 4'!$BR$37="","",'ТФ 4'!$BR$37)</f>
        <v>25816.35</v>
      </c>
      <c r="BT49" s="358"/>
      <c r="BU49" s="379"/>
      <c r="BV49" s="379"/>
      <c r="BW49" s="358"/>
      <c r="BX49" s="369" t="s">
        <v>49</v>
      </c>
      <c r="BY49" s="369" t="s">
        <v>49</v>
      </c>
      <c r="BZ49" s="347">
        <v>10</v>
      </c>
      <c r="CA49" s="347">
        <v>10</v>
      </c>
      <c r="CB49" s="358"/>
      <c r="CC49" s="358"/>
      <c r="CD49" s="358"/>
      <c r="CE49" s="379" t="str">
        <f>IF('НМ 4'!$AF$14="","",'НМ 4'!$AF$14)</f>
        <v>м2</v>
      </c>
      <c r="CF49" s="379" t="str">
        <f>IF('НМ 4'!$AE$14="","",'НМ 4'!$AE$14)</f>
        <v>м2</v>
      </c>
      <c r="CG49" s="358"/>
      <c r="CH49" s="358"/>
      <c r="CI49" s="358"/>
      <c r="CJ49" s="358"/>
      <c r="CK49" s="358"/>
      <c r="CL49" s="370">
        <f>IF('НМ 4'!$BL$14="","",'НМ 4'!$BL$14)</f>
        <v>0.021</v>
      </c>
      <c r="CM49" s="370">
        <f>IF(LEN('НМ 4'!$BX$14)=0,IF('НМ 4'!$BM$14="","",'НМ 4'!$BM$14),'НМ 4'!$BX$14)</f>
        <v>0.021</v>
      </c>
      <c r="CN49" s="358"/>
      <c r="CO49" s="364">
        <v>315.3</v>
      </c>
      <c r="CP49" s="364">
        <v>315.3</v>
      </c>
      <c r="CQ49" s="371">
        <v>10</v>
      </c>
      <c r="CR49" s="371">
        <v>10</v>
      </c>
      <c r="CS49" s="280"/>
      <c r="CT49" s="280"/>
      <c r="CU49" s="358"/>
      <c r="CV49" s="358"/>
      <c r="CW49" s="372" cm="1" t="str">
        <f t="array" ref="CW49:CW49">IF($AD49="да::ACTI",IF($U49="ЖП",IF(LEN(CL49)=0,0,CL49)*IF($CE49="м2",IF(LEN(CO49)=0,0,CO49),IF(LEN(CQ49)=0,0,CQ49)),0),0)</f>
        <v>6.6213</v>
      </c>
      <c r="CX49" s="372" cm="1" t="str">
        <f t="array" ref="CX49:CX49">IF($AD49="да::ACTI",IF($U49="ЖП",IF(LEN(CM49)=0,0,CM49)*IF($CF49="м2",IF(LEN(CP49)=0,0,CP49),IF(LEN(CR49)=0,0,CR49)),0),0)</f>
        <v>6.6213</v>
      </c>
      <c r="CY49" s="372">
        <f>IF($AD49="да::ACTI",IF($U49="ЖП",0,IF(LEN(CL49)=0,0,CL49)*IF($CE49="м2",IF(LEN(CO49)=0,0,CO49),IF(LEN(CQ49)=0,0,CQ49))),0)</f>
        <v>0</v>
      </c>
      <c r="CZ49" s="372">
        <f>IF($AD49="да::ACTI",IF($U49="ЖП",0,IF(LEN(CM49)=0,0,CM49)*IF($CF49="м2",IF(LEN(CP49)=0,0,CP49),IF(LEN(CR49)=0,0,CR49))),0)</f>
        <v>0</v>
      </c>
      <c r="DA49" s="358"/>
      <c r="DB49" s="358"/>
      <c r="DC49" s="276">
        <f>CW49*IF(LEN($BP49)=0,0,$BP49)/1000</f>
        <v>12.904450209</v>
      </c>
      <c r="DD49" s="276">
        <f>IF(OR($CA49=0,LEN($CA49)=0,$BZ49=0,LEN($BZ49)=0),DC49,DC49*$BZ49/$CA49)</f>
        <v>12.904450209</v>
      </c>
      <c r="DE49" s="276">
        <f>CX49*IF(LEN($BQ49)=0,0,$BQ49)/1000</f>
        <v>13.119510033</v>
      </c>
      <c r="DF49" s="276">
        <f>CW49*IF(LEN($BQ49)=0,0,$BQ49)*IF(OR(LEN($CL49)=0,$CL49=0),0,$CM49/$CL49)/1000</f>
        <v>13.119510033</v>
      </c>
      <c r="DG49" s="280"/>
      <c r="DH49" s="276">
        <f>CY49*IF(LEN($BP49)=0,0,$BP49)/1000</f>
        <v>0</v>
      </c>
      <c r="DI49" s="276">
        <f>IF(OR($CA49=0,LEN($CA49)=0,$BZ49=0,LEN($BZ49)=0),DH49,DH49*$BZ49/$CA49)</f>
        <v>0</v>
      </c>
      <c r="DJ49" s="276">
        <f>CZ49*IF(LEN($BQ49)=0,0,$BQ49)/1000</f>
        <v>0</v>
      </c>
      <c r="DK49" s="276">
        <f>CY49*IF(LEN($BQ49)=0,0,$BQ49)*IF(OR(LEN($CL49)=0,$CL49=0),0,$CM49/$CL49)/1000</f>
        <v>0</v>
      </c>
      <c r="DL49" s="280"/>
      <c r="DM49" s="276">
        <f>SUM(DC49,DH49)</f>
        <v>12.904450209</v>
      </c>
      <c r="DN49" s="276">
        <f>SUM(DD49,DI49)</f>
        <v>12.904450209</v>
      </c>
      <c r="DO49" s="276">
        <f>SUM(DE49,DJ49)</f>
        <v>13.119510033</v>
      </c>
      <c r="DP49" s="276">
        <f>SUM(DF49,DK49)</f>
        <v>13.119510033</v>
      </c>
      <c r="DQ49" s="280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7"/>
      <c r="EL49" s="367"/>
      <c r="EM49" s="244"/>
      <c r="EN49" s="367"/>
      <c r="EO49" s="367"/>
      <c r="EP49" s="370">
        <f>IF('НМ 4'!$BL$14="","",'НМ 4'!$BL$14)</f>
        <v>0.021</v>
      </c>
      <c r="EQ49" s="370">
        <f>IF('НМ 4'!$BM$14="","",'НМ 4'!$BM$14)</f>
        <v>0.021</v>
      </c>
      <c r="ER49" s="367"/>
      <c r="ES49" s="276">
        <f>IF(LEN(CO49)=0,"",CO49)</f>
        <v>315.3</v>
      </c>
      <c r="ET49" s="276">
        <f>IF(LEN(CP49)=0,"",CP49)</f>
        <v>315.3</v>
      </c>
      <c r="EU49" s="373">
        <f>IF(LEN(CQ49)=0,"",CQ49)</f>
        <v>10</v>
      </c>
      <c r="EV49" s="373">
        <f>IF(LEN(CR49)=0,"",CR49)</f>
        <v>10</v>
      </c>
      <c r="EW49" s="280"/>
      <c r="EX49" s="280"/>
      <c r="EY49" s="367"/>
      <c r="EZ49" s="367"/>
      <c r="FA49" s="372" t="str">
        <f t="array" ref="FA49:FA49">IF($AE49="ACTI",IF($U49="ЖП",IF(LEN(EP49)=0,0,EP49)*IF($CE49="м2",IF(LEN(ES49)=0,0,ES49),IF(LEN(EU49)=0,0,EU49))*IF(LEN($BZ49)=0,0,$BZ49),0),0)</f>
        <v>66.213</v>
      </c>
      <c r="FB49" s="372" t="str">
        <f t="array" ref="FB49:FB49">IF($AE49="ACTI",IF($U49="ЖП",IF(LEN(EQ49)=0,0,EQ49)*IF($CF49="м2",IF(LEN(ET49)=0,0,ET49),IF(LEN(EV49)=0,0,EV49))*IF(LEN($CA49)=0,0,$CA49),0),0)</f>
        <v>66.213</v>
      </c>
      <c r="FC49" s="372">
        <f>IF($AE49="ACTI",IF($U49="ЖП",0,IF(LEN(EP49)=0,0,EP49)*IF($CE49="м2",IF(LEN(ES49)=0,0,ES49),IF(LEN(EU49)=0,0,EU49))*IF(LEN($BZ49)=0,0,$BZ49)),0)</f>
        <v>0</v>
      </c>
      <c r="FD49" s="372">
        <f>IF($AE49="ACTI",IF($U49="ЖП",0,IF(LEN(EQ49)=0,0,EQ49)*IF($CF49="м2",IF(LEN(ET49)=0,0,ET49),IF(LEN(EV49)=0,0,EV49))*IF(LEN($CA49)=0,0,$CA49)),0)</f>
        <v>0</v>
      </c>
      <c r="FE49" s="367"/>
      <c r="FF49" s="367"/>
      <c r="FG49" s="276">
        <f>FA49*IF(LEN($BP49)=0,0,$BP49)/1000</f>
        <v>129.04450209</v>
      </c>
      <c r="FH49" s="276">
        <f>IF(OR($CA49=0,LEN($CA49)=0,$BZ49=0,LEN($BZ49)=0),FG49,FG49*$BZ49/$CA49)</f>
        <v>129.04450209</v>
      </c>
      <c r="FI49" s="276">
        <f>FB49*IF(LEN($BQ49)=0,0,$BQ49)/1000</f>
        <v>131.19510033</v>
      </c>
      <c r="FJ49" s="276">
        <f>FA49*IF(LEN($BQ49)=0,0,$BQ49)*IF(OR(LEN($EP49)=0,$EP49=0),0,$EQ49/$EP49)/1000</f>
        <v>131.19510033</v>
      </c>
      <c r="FK49" s="280"/>
      <c r="FL49" s="276">
        <f>FC49*IF(LEN($BP49)=0,0,$BP49)/1000</f>
        <v>0</v>
      </c>
      <c r="FM49" s="276">
        <f>IF(OR($CA49=0,LEN($CA49)=0,$BZ49=0,LEN($BZ49)=0),FL49,FL49*$BZ49/$CA49)</f>
        <v>0</v>
      </c>
      <c r="FN49" s="276">
        <f>FD49*IF(LEN($BQ49)=0,0,$BQ49)/1000</f>
        <v>0</v>
      </c>
      <c r="FO49" s="276">
        <f>FC49*IF(LEN($BQ49)=0,0,$BQ49)*IF(OR(LEN($EP49)=0,$EP49=0),0,$EQ49/$EP49)/1000</f>
        <v>0</v>
      </c>
      <c r="FP49" s="280"/>
      <c r="FQ49" s="276">
        <f>SUM(FG49,FL49)</f>
        <v>129.04450209</v>
      </c>
      <c r="FR49" s="276">
        <f>SUM(FH49,FM49)</f>
        <v>129.04450209</v>
      </c>
      <c r="FS49" s="276">
        <f>SUM(FI49,FN49)</f>
        <v>131.19510033</v>
      </c>
      <c r="FT49" s="276">
        <f>SUM(FJ49,FO49)</f>
        <v>131.19510033</v>
      </c>
      <c r="FU49" s="280"/>
      <c r="FV49" s="361"/>
      <c r="FW49" s="361"/>
      <c r="FX49" s="361"/>
      <c r="FY49" s="366"/>
      <c r="FZ49" s="366"/>
      <c r="GA49" s="361"/>
      <c r="GB49" s="361"/>
      <c r="GC49" s="366"/>
      <c r="GD49" s="366"/>
      <c r="GE49" s="366"/>
      <c r="GF49" s="366"/>
      <c r="GG49" s="366"/>
      <c r="GH49" s="366"/>
      <c r="GI49" s="366"/>
      <c r="GJ49" s="366"/>
      <c r="GK49" s="366"/>
      <c r="GL49" s="366"/>
      <c r="GM49" s="366"/>
      <c r="GN49" s="366"/>
      <c r="GO49" s="993"/>
      <c r="GP49" s="993"/>
      <c r="GQ49" s="993"/>
      <c r="GR49" s="993"/>
      <c r="GS49" s="993"/>
      <c r="GT49" s="993"/>
      <c r="GU49" s="993"/>
      <c r="GV49" s="993"/>
      <c r="GW49" s="993"/>
      <c r="GX49" s="993"/>
      <c r="GY49" s="993"/>
      <c r="GZ49" s="92"/>
      <c r="HA49" s="422"/>
      <c r="HB49" s="422"/>
      <c r="HC49" s="422"/>
      <c r="HD49" s="422"/>
      <c r="HE49" s="422"/>
      <c r="HF49" s="422"/>
      <c r="HG49" s="422"/>
      <c r="HH49" s="422"/>
      <c r="HI49" s="422"/>
      <c r="HJ49" s="422"/>
      <c r="HK49" s="422"/>
      <c r="HL49" s="423"/>
      <c r="HM49" s="372">
        <f>CW49</f>
        <v>6.6213</v>
      </c>
      <c r="HN49" s="372">
        <f>CX49</f>
        <v>6.6213</v>
      </c>
      <c r="HO49" s="372">
        <f>CY49</f>
        <v>0</v>
      </c>
      <c r="HP49" s="372">
        <f>CZ49</f>
        <v>0</v>
      </c>
      <c r="HQ49" s="424"/>
      <c r="HR49" s="422"/>
      <c r="HS49" s="422"/>
      <c r="HT49" s="422"/>
      <c r="HU49" s="422"/>
      <c r="HV49" s="422"/>
      <c r="HW49" s="422"/>
      <c r="HX49" s="422"/>
      <c r="HY49" s="422"/>
      <c r="HZ49" s="422"/>
      <c r="IA49" s="422"/>
      <c r="IB49" s="422"/>
      <c r="IC49" s="372">
        <f>FA49</f>
        <v>66.213</v>
      </c>
      <c r="ID49" s="372">
        <f>FB49</f>
        <v>66.213</v>
      </c>
      <c r="IE49" s="372">
        <f>FC49</f>
        <v>0</v>
      </c>
      <c r="IF49" s="372">
        <f>FD49</f>
        <v>0</v>
      </c>
      <c r="IG49" s="92"/>
      <c r="IH49" s="92"/>
      <c r="II49" s="92"/>
      <c r="IJ49" s="92"/>
      <c r="IK49" s="993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374">
        <f>IF(AND($U49="ЖП",$AE49="ACTI"),IF($CE49="м2",ES49,0),0)</f>
        <v>315.3</v>
      </c>
      <c r="JS49" s="374">
        <f>IF(AND($U49="ЖП",$AE49="ACTI"),IF($CF49="м2",ET49,0),0)</f>
        <v>315.3</v>
      </c>
      <c r="JT49" s="374">
        <f>IF(AND($U49="ЖП",$AE49="ACTI"),IF(AND(LEN($CE49)&gt;0,NOT($CE49="м2")),EU49,0),0)</f>
        <v>0</v>
      </c>
      <c r="JU49" s="374">
        <f>IF(AND($U49="ЖП",$AE49="ACTI"),IF(AND(LEN($CF49)&gt;0,NOT($CF49="м2")),EV49,0),0)</f>
        <v>0</v>
      </c>
      <c r="JV49" s="374">
        <f>IF(AND(NOT($U49="ЖП"),$AE49="ACTI"),IF($CE49="м2",ES49,0),0)</f>
        <v>0</v>
      </c>
      <c r="JW49" s="374">
        <f>IF(AND(NOT($U49="ЖП"),$AE49="ACTI"),IF($CF49="м2",ET49,0),0)</f>
        <v>0</v>
      </c>
      <c r="JX49" s="374">
        <f>IF(AND(NOT($U49="ЖП"),$AE49="ACTI"),IF(AND(LEN($CE49)&gt;0,NOT($CE49="м2")),EU49,0),0)</f>
        <v>0</v>
      </c>
      <c r="JY49" s="374">
        <f>IF(AND(NOT($U49="ЖП"),$AE49="ACTI"),IF(AND(LEN($CF49)&gt;0,NOT($CF49="м2")),EV49,0),0)</f>
        <v>0</v>
      </c>
      <c r="JZ49" s="92"/>
      <c r="KA49" s="92"/>
      <c r="KB49" s="92"/>
      <c r="KC49" s="92"/>
      <c r="KD49" s="374">
        <f>IF(AND($U49="ЖП",$AD49="да::ACTI"),IF($CE49="м2",CO49,CQ49),0)</f>
        <v>315.3</v>
      </c>
      <c r="KE49" s="374">
        <f>IF(AND($U49="ЖП",$AD49="да::ACTI"),IF($CF49="м2",CP49,CR49),0)</f>
        <v>315.3</v>
      </c>
      <c r="KF49" s="374">
        <f>IF(AND($U49="ЖП",$AE49="ACTI"),IF($CE49="м2",ES49,EU49),0)</f>
        <v>315.3</v>
      </c>
      <c r="KG49" s="374">
        <f>IF(AND($U49="ЖП",$AE49="ACTI"),IF($CF49="м2",ET49,EV49),0)</f>
        <v>315.3</v>
      </c>
      <c r="KH49" s="374">
        <f>IF(OR(LEN(CL49)=0,LEN(KD49)=0),0,CL49*KD49)</f>
        <v>6.6213</v>
      </c>
      <c r="KI49" s="374">
        <f>IF(OR(LEN(CM49)=0,LEN(KE49)=0),0,CM49*KE49)</f>
        <v>6.6213</v>
      </c>
      <c r="KJ49" s="374">
        <f>IF(OR(LEN(EP49)=0,LEN(KF49)=0),0,EP49*KF49)</f>
        <v>6.6213</v>
      </c>
      <c r="KK49" s="374">
        <f>IF(OR(LEN(EQ49)=0,LEN(KG49)=0),0,EQ49*KG49)</f>
        <v>6.6213</v>
      </c>
      <c r="KL49" s="374">
        <f>IF(AND(NOT($U49="ЖП"),$AD49="да::ACTI"),IF($CE49="м2",CO49,CQ49),0)</f>
        <v>0</v>
      </c>
      <c r="KM49" s="374">
        <f>IF(AND(NOT($U49="ЖП"),$AD49="да::ACTI"),IF($CF49="м2",CP49,CR49),0)</f>
        <v>0</v>
      </c>
      <c r="KN49" s="374">
        <f>IF(AND(NOT($U49="ЖП"),$AE49="ACTI"),IF($CE49="м2",ES49,EU49),0)</f>
        <v>0</v>
      </c>
      <c r="KO49" s="374">
        <f>IF(AND(NOT($U49="ЖП"),$AE49="ACTI"),IF($CF49="м2",ET49,EV49),0)</f>
        <v>0</v>
      </c>
      <c r="KP49" s="374">
        <f>IF(OR(LEN(CL49)=0,LEN(KL49)=0),0,CL49*KL49)</f>
        <v>0</v>
      </c>
      <c r="KQ49" s="374">
        <f>IF(OR(LEN(CM49)=0,LEN(KM49)=0),0,CM49*KM49)</f>
        <v>0</v>
      </c>
      <c r="KR49" s="374">
        <f>IF(OR(LEN(EP49)=0,LEN(KN49)=0),0,EP49*KN49)</f>
        <v>0</v>
      </c>
      <c r="KS49" s="374">
        <f>IF(OR(LEN(EQ49)=0,LEN(KO49)=0),0,EQ49*KO49)</f>
        <v>0</v>
      </c>
      <c r="KT49" s="422"/>
      <c r="KU49" s="422"/>
      <c r="KV49" s="422"/>
      <c r="KW49" s="422"/>
      <c r="KX49" s="422"/>
      <c r="KY49" s="422"/>
      <c r="KZ49" s="422"/>
      <c r="LA49" s="422"/>
      <c r="LB49" s="422"/>
      <c r="LC49" s="358"/>
      <c r="LD49" s="358"/>
      <c r="LE49" s="358"/>
      <c r="LF49" s="358"/>
      <c r="LG49" s="422"/>
      <c r="LH49" s="422"/>
      <c r="LI49" s="422"/>
      <c r="LJ49" s="422"/>
      <c r="LK49" s="422"/>
      <c r="LL49" s="422"/>
      <c r="LM49" s="422"/>
    </row>
    <row customHeight="1" ht="24">
      <c r="A50" s="614" t="s">
        <v>1132</v>
      </c>
      <c r="B50" s="614" t="s">
        <v>1318</v>
      </c>
      <c r="C50" s="503" t="s">
        <v>1281</v>
      </c>
      <c r="D50" s="418"/>
      <c r="E50" s="418"/>
      <c r="F50" s="244"/>
      <c r="G50" s="793">
        <f>ROW('НМ 4'!$A$14)</f>
        <v>14</v>
      </c>
      <c r="H50" s="793">
        <f>ROW('ТФ 4'!$A$37)</f>
        <v>37</v>
      </c>
      <c r="I50" s="244"/>
      <c r="J50" s="244"/>
      <c r="K50" s="794"/>
      <c r="L50" s="794"/>
      <c r="M50" s="357" t="str">
        <f>IF('НМ 4'!$M$14="","",'НМ 4'!$M$14)</f>
        <v>1</v>
      </c>
      <c r="N50" s="797" t="str">
        <f>IF('НМ 4'!$N$14="","",'НМ 4'!$N$14)</f>
        <v>Многоквартирные и жилые дома. Год постройки: после 1999 года постройки. Материал стен: нет. Этажность: 1</v>
      </c>
      <c r="O50" s="358"/>
      <c r="P50" s="358"/>
      <c r="Q50" s="797" t="str">
        <f>IF('НМ 4'!$Q$14="","",'НМ 4'!$Q$14)</f>
        <v>поселок Амдерма, Канинский, Колгуевский, Коткинский, Омский, Пешский, Тиманский, Шоинский, Юшарский сельсоветы</v>
      </c>
      <c r="R50" s="358"/>
      <c r="S50" s="358"/>
      <c r="T50" s="795" t="str">
        <f>IF('НМ 4'!$T$14="","",'НМ 4'!$T$14)</f>
        <v>ЧД</v>
      </c>
      <c r="U50" s="795" t="str">
        <f>IF('НМ 4'!$U$14="","",'НМ 4'!$U$14)</f>
        <v>ЖП</v>
      </c>
      <c r="V50" s="358"/>
      <c r="W50" s="358"/>
      <c r="X50" s="796"/>
      <c r="Y50" s="358"/>
      <c r="Z50" s="358"/>
      <c r="AA50" s="358"/>
      <c r="AB50" s="358"/>
      <c r="AC50" s="799" t="s">
        <v>1333</v>
      </c>
      <c r="AD50" s="799" t="str">
        <f>BL50&amp;"::"&amp;AE50</f>
        <v>да::ACTI</v>
      </c>
      <c r="AE50" s="799" t="s">
        <v>1293</v>
      </c>
      <c r="AF50" s="358"/>
      <c r="AG50" s="358"/>
      <c r="AH50" s="358"/>
      <c r="AI50" s="358"/>
      <c r="AJ50" s="358"/>
      <c r="AK50" s="358"/>
      <c r="AL50" s="358"/>
      <c r="AM50" s="358"/>
      <c r="AN50" s="357" t="str">
        <f>IF('ТФ 4'!$N$37="","",'ТФ 4'!$N$37)</f>
        <v>4.1</v>
      </c>
      <c r="AO50" s="797" t="str">
        <f>IF('ТФ 4'!$O$37="","",'ТФ 4'!$O$37)</f>
        <v>МП ЗР "Севержилкомсервис"</v>
      </c>
      <c r="AP50" s="359"/>
      <c r="AQ50" s="797" t="str">
        <f>IF('ТФ 4'!$Q$37="","",'ТФ 4'!$Q$37)</f>
        <v>8300010685</v>
      </c>
      <c r="AR50" s="797" t="str">
        <f>IF('ТФ 4'!$R$37="","",'ТФ 4'!$R$37)</f>
        <v>298301001</v>
      </c>
      <c r="AS50" s="797" t="str">
        <f>IF('ТФ 4'!$S$37="","",'ТФ 4'!$S$37)</f>
        <v>ОСН, 22</v>
      </c>
      <c r="AT50" s="797" t="str">
        <f>IF('ТФ 4'!$T$37="","",'ТФ 4'!$T$37)</f>
        <v/>
      </c>
      <c r="AU50" s="797" t="str">
        <f>IF('ТФ 4'!$U$37="","",'ТФ 4'!$U$37)</f>
        <v>Некомбинированное производство :: Передача :: Сбыт</v>
      </c>
      <c r="AV50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50" s="797"/>
      <c r="AX50" s="797"/>
      <c r="AY50" s="358"/>
      <c r="AZ50" s="792"/>
      <c r="BA50" s="792"/>
      <c r="BB50" s="792"/>
      <c r="BC50" s="797"/>
      <c r="BD50" s="797"/>
      <c r="BE50" s="797"/>
      <c r="BF50" s="792"/>
      <c r="BG50" s="358"/>
      <c r="BH50" s="799"/>
      <c r="BI50" s="358"/>
      <c r="BJ50" s="358"/>
      <c r="BK50" s="358"/>
      <c r="BL50" s="801" t="s">
        <v>34</v>
      </c>
      <c r="BM50" s="802"/>
      <c r="BN50" s="358"/>
      <c r="BO50" s="358"/>
      <c r="BP50" s="332">
        <f>IF('ТФ 4'!$BQ$37="","",'ТФ 4'!$BQ$37)</f>
        <v>1948.93</v>
      </c>
      <c r="BQ50" s="332">
        <f>IF('ТФ 4'!$BS$37="","",'ТФ 4'!$BS$37)</f>
        <v>1981.41</v>
      </c>
      <c r="BR50" s="332">
        <f>IF('ТФ 4'!$BP$37="","",'ТФ 4'!$BP$37)</f>
        <v>25393.13</v>
      </c>
      <c r="BS50" s="332">
        <f>IF('ТФ 4'!$BR$37="","",'ТФ 4'!$BR$37)</f>
        <v>25816.35</v>
      </c>
      <c r="BT50" s="358"/>
      <c r="BU50" s="379"/>
      <c r="BV50" s="379"/>
      <c r="BW50" s="358"/>
      <c r="BX50" s="360" t="s">
        <v>40</v>
      </c>
      <c r="BY50" s="360" t="s">
        <v>40</v>
      </c>
      <c r="BZ50" s="361"/>
      <c r="CA50" s="361"/>
      <c r="CB50" s="358"/>
      <c r="CC50" s="358"/>
      <c r="CD50" s="358"/>
      <c r="CE50" s="358"/>
      <c r="CF50" s="358"/>
      <c r="CG50" s="358"/>
      <c r="CH50" s="358"/>
      <c r="CI50" s="358"/>
      <c r="CJ50" s="358"/>
      <c r="CK50" s="358"/>
      <c r="CL50" s="362"/>
      <c r="CM50" s="362"/>
      <c r="CN50" s="358"/>
      <c r="CO50" s="280"/>
      <c r="CP50" s="280"/>
      <c r="CQ50" s="363"/>
      <c r="CR50" s="363"/>
      <c r="CS50" s="364">
        <v>14.751</v>
      </c>
      <c r="CT50" s="364">
        <v>11.101</v>
      </c>
      <c r="CU50" s="358"/>
      <c r="CV50" s="358"/>
      <c r="CW50" s="365">
        <f>IF($AD50="да::ACTI",IF($U50="ЖП",CS50,0),0)</f>
        <v>14.751</v>
      </c>
      <c r="CX50" s="365">
        <f>IF($AD50="да::ACTI",IF($U50="ЖП",CT50,0),0)</f>
        <v>11.101</v>
      </c>
      <c r="CY50" s="365">
        <f>IF($AD50="да::ACTI",IF($U50="ЖП",0,CS50),0)</f>
        <v>0</v>
      </c>
      <c r="CZ50" s="365">
        <f>IF($AD50="да::ACTI",IF($U50="ЖП",0,CT50),0)</f>
        <v>0</v>
      </c>
      <c r="DA50" s="358"/>
      <c r="DB50" s="358"/>
      <c r="DC50" s="276">
        <f>CW50*IF(LEN($BP50)=0,0,$BP50)/1000</f>
        <v>28.74866643</v>
      </c>
      <c r="DD50" s="276">
        <f>IF(LEN($BQ50)=0,0,DC50)</f>
        <v>28.74866643</v>
      </c>
      <c r="DE50" s="276">
        <f>CX50*IF(LEN($BQ50)=0,0,$BQ50)/1000</f>
        <v>21.99563241</v>
      </c>
      <c r="DF50" s="276">
        <f>CW50*IF(LEN($BQ50)=0,0,$BQ50)/1000</f>
        <v>29.22777891</v>
      </c>
      <c r="DG50" s="280"/>
      <c r="DH50" s="276">
        <f>CY50*IF(LEN($BP50)=0,0,$BP50)/1000</f>
        <v>0</v>
      </c>
      <c r="DI50" s="276">
        <f>IF(LEN($BQ50)=0,0,DH50)</f>
        <v>0</v>
      </c>
      <c r="DJ50" s="276">
        <f>CZ50*IF(LEN($BQ50)=0,0,$BQ50)/1000</f>
        <v>0</v>
      </c>
      <c r="DK50" s="276">
        <f>CY50*IF(LEN($BQ50)=0,0,$BQ50)/1000</f>
        <v>0</v>
      </c>
      <c r="DL50" s="280"/>
      <c r="DM50" s="276">
        <f>SUM(DC50,DH50)</f>
        <v>28.74866643</v>
      </c>
      <c r="DN50" s="276">
        <f>SUM(DD50,DI50)</f>
        <v>28.74866643</v>
      </c>
      <c r="DO50" s="276">
        <f>SUM(DE50,DJ50)</f>
        <v>21.99563241</v>
      </c>
      <c r="DP50" s="276">
        <f>SUM(DF50,DK50)</f>
        <v>29.22777891</v>
      </c>
      <c r="DQ50" s="280"/>
      <c r="DR50" s="366"/>
      <c r="DS50" s="366"/>
      <c r="DT50" s="366"/>
      <c r="DU50" s="366"/>
      <c r="DV50" s="366"/>
      <c r="DW50" s="366"/>
      <c r="DX50" s="366"/>
      <c r="DY50" s="366"/>
      <c r="DZ50" s="366"/>
      <c r="EA50" s="366"/>
      <c r="EB50" s="366"/>
      <c r="EC50" s="366"/>
      <c r="ED50" s="366"/>
      <c r="EE50" s="366"/>
      <c r="EF50" s="366"/>
      <c r="EG50" s="366"/>
      <c r="EH50" s="366"/>
      <c r="EI50" s="366"/>
      <c r="EJ50" s="366"/>
      <c r="EK50" s="367"/>
      <c r="EL50" s="367"/>
      <c r="EM50" s="244"/>
      <c r="EN50" s="367"/>
      <c r="EO50" s="367"/>
      <c r="EP50" s="362"/>
      <c r="EQ50" s="362"/>
      <c r="ER50" s="367"/>
      <c r="ES50" s="280"/>
      <c r="ET50" s="280"/>
      <c r="EU50" s="363"/>
      <c r="EV50" s="363"/>
      <c r="EW50" s="364">
        <v>147.51</v>
      </c>
      <c r="EX50" s="364">
        <v>154.95602</v>
      </c>
      <c r="EY50" s="367"/>
      <c r="EZ50" s="367"/>
      <c r="FA50" s="365">
        <f>IF($AE50="ACTI",IF($U50="ЖП",EW50,0),0)</f>
        <v>147.51</v>
      </c>
      <c r="FB50" s="365">
        <f>IF($AE50="ACTI",IF($U50="ЖП",EX50,0),0)</f>
        <v>154.95602</v>
      </c>
      <c r="FC50" s="365">
        <f>IF($AE50="ACTI",IF($U50="ЖП",0,EW50),0)</f>
        <v>0</v>
      </c>
      <c r="FD50" s="365">
        <f>IF($AE50="ACTI",IF($U50="ЖП",0,EX50),0)</f>
        <v>0</v>
      </c>
      <c r="FE50" s="367"/>
      <c r="FF50" s="367"/>
      <c r="FG50" s="276">
        <f>FA50*IF(LEN($BP50)=0,0,$BP50)/1000</f>
        <v>287.4866643</v>
      </c>
      <c r="FH50" s="276">
        <f>IF(LEN($BQ50)=0,0,FG50)</f>
        <v>287.4866643</v>
      </c>
      <c r="FI50" s="276">
        <f>FB50*IF(LEN($BQ50)=0,0,$BQ50)/1000</f>
        <v>307.0314075882</v>
      </c>
      <c r="FJ50" s="276">
        <f>FA50*IF(LEN($BQ50)=0,0,$BQ50)/1000</f>
        <v>292.2777891</v>
      </c>
      <c r="FK50" s="280"/>
      <c r="FL50" s="276">
        <f>FC50*IF(LEN($BP50)=0,0,$BP50)/1000</f>
        <v>0</v>
      </c>
      <c r="FM50" s="276">
        <f>IF(LEN($BQ50)=0,0,FL50)</f>
        <v>0</v>
      </c>
      <c r="FN50" s="276">
        <f>FD50*IF(LEN($BQ50)=0,0,$BQ50)/1000</f>
        <v>0</v>
      </c>
      <c r="FO50" s="276">
        <f>FC50*IF(LEN($BQ50)=0,0,$BQ50)/1000</f>
        <v>0</v>
      </c>
      <c r="FP50" s="280"/>
      <c r="FQ50" s="276">
        <f>SUM(FG50,FL50)</f>
        <v>287.4866643</v>
      </c>
      <c r="FR50" s="276">
        <f>SUM(FH50,FM50)</f>
        <v>287.4866643</v>
      </c>
      <c r="FS50" s="276">
        <f>SUM(FI50,FN50)</f>
        <v>307.0314075882</v>
      </c>
      <c r="FT50" s="276">
        <f>SUM(FJ50,FO50)</f>
        <v>292.2777891</v>
      </c>
      <c r="FU50" s="280"/>
      <c r="FV50" s="361"/>
      <c r="FW50" s="361"/>
      <c r="FX50" s="361"/>
      <c r="FY50" s="366"/>
      <c r="FZ50" s="366"/>
      <c r="GA50" s="361"/>
      <c r="GB50" s="361"/>
      <c r="GC50" s="366"/>
      <c r="GD50" s="366"/>
      <c r="GE50" s="366"/>
      <c r="GF50" s="366"/>
      <c r="GG50" s="366"/>
      <c r="GH50" s="366"/>
      <c r="GI50" s="366"/>
      <c r="GJ50" s="366"/>
      <c r="GK50" s="366"/>
      <c r="GL50" s="366"/>
      <c r="GM50" s="366"/>
      <c r="GN50" s="366"/>
      <c r="GO50" s="993"/>
      <c r="GP50" s="993"/>
      <c r="GQ50" s="993"/>
      <c r="GR50" s="993"/>
      <c r="GS50" s="993"/>
      <c r="GT50" s="993"/>
      <c r="GU50" s="993"/>
      <c r="GV50" s="993"/>
      <c r="GW50" s="993"/>
      <c r="GX50" s="993"/>
      <c r="GY50" s="993"/>
      <c r="GZ50" s="92"/>
      <c r="HA50" s="422"/>
      <c r="HB50" s="422"/>
      <c r="HC50" s="422"/>
      <c r="HD50" s="422"/>
      <c r="HE50" s="422"/>
      <c r="HF50" s="422"/>
      <c r="HG50" s="422"/>
      <c r="HH50" s="422"/>
      <c r="HI50" s="422"/>
      <c r="HJ50" s="422"/>
      <c r="HK50" s="422"/>
      <c r="HL50" s="423"/>
      <c r="HM50" s="365">
        <f>CW50</f>
        <v>14.751</v>
      </c>
      <c r="HN50" s="365">
        <f>CX50</f>
        <v>11.101</v>
      </c>
      <c r="HO50" s="365">
        <f>CY50</f>
        <v>0</v>
      </c>
      <c r="HP50" s="365">
        <f>CZ50</f>
        <v>0</v>
      </c>
      <c r="HQ50" s="424"/>
      <c r="HR50" s="422"/>
      <c r="HS50" s="422"/>
      <c r="HT50" s="422"/>
      <c r="HU50" s="422"/>
      <c r="HV50" s="422"/>
      <c r="HW50" s="422"/>
      <c r="HX50" s="422"/>
      <c r="HY50" s="422"/>
      <c r="HZ50" s="422"/>
      <c r="IA50" s="422"/>
      <c r="IB50" s="422"/>
      <c r="IC50" s="365">
        <f>FA50</f>
        <v>147.51</v>
      </c>
      <c r="ID50" s="365">
        <f>FB50</f>
        <v>154.95602</v>
      </c>
      <c r="IE50" s="365">
        <f>FC50</f>
        <v>0</v>
      </c>
      <c r="IF50" s="365">
        <f>FD50</f>
        <v>0</v>
      </c>
      <c r="IG50" s="92"/>
      <c r="IH50" s="92"/>
      <c r="II50" s="92"/>
      <c r="IJ50" s="92"/>
      <c r="IK50" s="993"/>
      <c r="IL50" s="92"/>
      <c r="IM50" s="92"/>
      <c r="IN50" s="92"/>
      <c r="IO50" s="92"/>
      <c r="IP50" s="92"/>
      <c r="IQ50" s="92"/>
      <c r="IR50" s="92"/>
      <c r="IS50" s="92"/>
      <c r="IT50" s="92"/>
      <c r="IU50" s="92"/>
      <c r="IV50" s="92"/>
      <c r="IW50" s="92"/>
      <c r="IX50" s="92"/>
      <c r="IY50" s="92"/>
      <c r="IZ50" s="92"/>
      <c r="JA50" s="92"/>
      <c r="JB50" s="92"/>
      <c r="JC50" s="92"/>
      <c r="JD50" s="92"/>
      <c r="JE50" s="92"/>
      <c r="JF50" s="92"/>
      <c r="JG50" s="92"/>
      <c r="JH50" s="92"/>
      <c r="JI50" s="92"/>
      <c r="JJ50" s="92"/>
      <c r="JK50" s="92"/>
      <c r="JL50" s="92"/>
      <c r="JM50" s="92"/>
      <c r="JN50" s="92"/>
      <c r="JO50" s="92"/>
      <c r="JP50" s="92"/>
      <c r="JQ50" s="92"/>
      <c r="JR50" s="368"/>
      <c r="JS50" s="368"/>
      <c r="JT50" s="368"/>
      <c r="JU50" s="368"/>
      <c r="JV50" s="368"/>
      <c r="JW50" s="368"/>
      <c r="JX50" s="368"/>
      <c r="JY50" s="368"/>
      <c r="JZ50" s="92"/>
      <c r="KA50" s="92"/>
      <c r="KB50" s="92"/>
      <c r="KC50" s="92"/>
      <c r="KD50" s="368"/>
      <c r="KE50" s="368"/>
      <c r="KF50" s="368"/>
      <c r="KG50" s="368"/>
      <c r="KH50" s="368"/>
      <c r="KI50" s="368"/>
      <c r="KJ50" s="368"/>
      <c r="KK50" s="368"/>
      <c r="KL50" s="368"/>
      <c r="KM50" s="368"/>
      <c r="KN50" s="368"/>
      <c r="KO50" s="368"/>
      <c r="KP50" s="368"/>
      <c r="KQ50" s="368"/>
      <c r="KR50" s="368"/>
      <c r="KS50" s="368"/>
      <c r="KT50" s="422"/>
      <c r="KU50" s="422"/>
      <c r="KV50" s="422"/>
      <c r="KW50" s="422"/>
      <c r="KX50" s="422"/>
      <c r="KY50" s="422"/>
      <c r="KZ50" s="422"/>
      <c r="LA50" s="422"/>
      <c r="LB50" s="422"/>
      <c r="LC50" s="358"/>
      <c r="LD50" s="358"/>
      <c r="LE50" s="358"/>
      <c r="LF50" s="358"/>
      <c r="LG50" s="422"/>
      <c r="LH50" s="422"/>
      <c r="LI50" s="422"/>
      <c r="LJ50" s="422"/>
      <c r="LK50" s="422"/>
      <c r="LL50" s="422"/>
      <c r="LM50" s="422"/>
    </row>
    <row customHeight="1" ht="24">
      <c r="A51" s="614" t="s">
        <v>1152</v>
      </c>
      <c r="B51" s="614" t="s">
        <v>1318</v>
      </c>
      <c r="C51" s="503" t="s">
        <v>1281</v>
      </c>
      <c r="D51" s="418"/>
      <c r="E51" s="418"/>
      <c r="F51" s="244"/>
      <c r="G51" s="793">
        <f>ROW('НМ 4'!$A$17)</f>
        <v>17</v>
      </c>
      <c r="H51" s="793">
        <f>ROW('ТФ 4'!$A$37)</f>
        <v>37</v>
      </c>
      <c r="I51" s="244"/>
      <c r="J51" s="244"/>
      <c r="K51" s="794"/>
      <c r="L51" s="794"/>
      <c r="M51" s="357" t="str">
        <f>IF('НМ 4'!$M$17="","",'НМ 4'!$M$17)</f>
        <v>4</v>
      </c>
      <c r="N51" s="797" t="str">
        <f>IF('НМ 4'!$N$17="","",'НМ 4'!$N$17)</f>
        <v>Многоквартирные и жилые дома. Год постройки: до 1999 года постройки включительно. Материал стен: нет. Этажность: 1</v>
      </c>
      <c r="O51" s="358"/>
      <c r="P51" s="358"/>
      <c r="Q51" s="797" t="str">
        <f>IF('НМ 4'!$Q$17="","",'НМ 4'!$Q$17)</f>
        <v>поселок Амдерма, Канинский, Колгуевский, Коткинский, Омский, Пешский, Тиманский, Шоинский, Юшарский сельсоветы</v>
      </c>
      <c r="R51" s="358"/>
      <c r="S51" s="358"/>
      <c r="T51" s="795" t="str">
        <f>IF('НМ 4'!$T$17="","",'НМ 4'!$T$17)</f>
        <v>ЧД</v>
      </c>
      <c r="U51" s="795" t="str">
        <f>IF('НМ 4'!$U$17="","",'НМ 4'!$U$17)</f>
        <v>ЖП</v>
      </c>
      <c r="V51" s="358"/>
      <c r="W51" s="358"/>
      <c r="X51" s="796"/>
      <c r="Y51" s="358"/>
      <c r="Z51" s="358"/>
      <c r="AA51" s="358"/>
      <c r="AB51" s="358"/>
      <c r="AC51" s="799" t="s">
        <v>1333</v>
      </c>
      <c r="AD51" s="799" t="str">
        <f>BL51&amp;"::"&amp;AE51</f>
        <v>да::ACTI</v>
      </c>
      <c r="AE51" s="799" t="s">
        <v>1293</v>
      </c>
      <c r="AF51" s="358"/>
      <c r="AG51" s="358"/>
      <c r="AH51" s="358"/>
      <c r="AI51" s="358"/>
      <c r="AJ51" s="358"/>
      <c r="AK51" s="358"/>
      <c r="AL51" s="358"/>
      <c r="AM51" s="358"/>
      <c r="AN51" s="357" t="str">
        <f>IF('ТФ 4'!$N$37="","",'ТФ 4'!$N$37)</f>
        <v>4.1</v>
      </c>
      <c r="AO51" s="797" t="str">
        <f>IF('ТФ 4'!$O$37="","",'ТФ 4'!$O$37)</f>
        <v>МП ЗР "Севержилкомсервис"</v>
      </c>
      <c r="AP51" s="359"/>
      <c r="AQ51" s="797" t="str">
        <f>IF('ТФ 4'!$Q$37="","",'ТФ 4'!$Q$37)</f>
        <v>8300010685</v>
      </c>
      <c r="AR51" s="797" t="str">
        <f>IF('ТФ 4'!$R$37="","",'ТФ 4'!$R$37)</f>
        <v>298301001</v>
      </c>
      <c r="AS51" s="797" t="str">
        <f>IF('ТФ 4'!$S$37="","",'ТФ 4'!$S$37)</f>
        <v>ОСН, 22</v>
      </c>
      <c r="AT51" s="797" t="str">
        <f>IF('ТФ 4'!$T$37="","",'ТФ 4'!$T$37)</f>
        <v/>
      </c>
      <c r="AU51" s="797" t="str">
        <f>IF('ТФ 4'!$U$37="","",'ТФ 4'!$U$37)</f>
        <v>Некомбинированное производство :: Передача :: Сбыт</v>
      </c>
      <c r="AV51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51" s="797"/>
      <c r="AX51" s="797"/>
      <c r="AY51" s="358"/>
      <c r="AZ51" s="792"/>
      <c r="BA51" s="792"/>
      <c r="BB51" s="792"/>
      <c r="BC51" s="797"/>
      <c r="BD51" s="797"/>
      <c r="BE51" s="797"/>
      <c r="BF51" s="792"/>
      <c r="BG51" s="358"/>
      <c r="BH51" s="799"/>
      <c r="BI51" s="358"/>
      <c r="BJ51" s="358"/>
      <c r="BK51" s="358"/>
      <c r="BL51" s="801" t="s">
        <v>34</v>
      </c>
      <c r="BM51" s="802"/>
      <c r="BN51" s="358"/>
      <c r="BO51" s="358"/>
      <c r="BP51" s="332">
        <f>IF('ТФ 4'!$BQ$37="","",'ТФ 4'!$BQ$37)</f>
        <v>1948.93</v>
      </c>
      <c r="BQ51" s="332">
        <f>IF('ТФ 4'!$BS$37="","",'ТФ 4'!$BS$37)</f>
        <v>1981.41</v>
      </c>
      <c r="BR51" s="332">
        <f>IF('ТФ 4'!$BP$37="","",'ТФ 4'!$BP$37)</f>
        <v>25393.13</v>
      </c>
      <c r="BS51" s="332">
        <f>IF('ТФ 4'!$BR$37="","",'ТФ 4'!$BR$37)</f>
        <v>25816.35</v>
      </c>
      <c r="BT51" s="358"/>
      <c r="BU51" s="379"/>
      <c r="BV51" s="379"/>
      <c r="BW51" s="358"/>
      <c r="BX51" s="369" t="s">
        <v>49</v>
      </c>
      <c r="BY51" s="369" t="s">
        <v>49</v>
      </c>
      <c r="BZ51" s="347">
        <v>10</v>
      </c>
      <c r="CA51" s="347">
        <v>10</v>
      </c>
      <c r="CB51" s="358"/>
      <c r="CC51" s="358"/>
      <c r="CD51" s="358"/>
      <c r="CE51" s="379" t="str">
        <f>IF('НМ 4'!$AF$17="","",'НМ 4'!$AF$17)</f>
        <v>м2</v>
      </c>
      <c r="CF51" s="379" t="str">
        <f>IF('НМ 4'!$AE$17="","",'НМ 4'!$AE$17)</f>
        <v>м2</v>
      </c>
      <c r="CG51" s="358"/>
      <c r="CH51" s="358"/>
      <c r="CI51" s="358"/>
      <c r="CJ51" s="358"/>
      <c r="CK51" s="358"/>
      <c r="CL51" s="370">
        <f>IF('НМ 4'!$BL$17="","",'НМ 4'!$BL$17)</f>
        <v>0.049</v>
      </c>
      <c r="CM51" s="370">
        <f>IF(LEN('НМ 4'!$BX$17)=0,IF('НМ 4'!$BM$17="","",'НМ 4'!$BM$17),'НМ 4'!$BX$17)</f>
        <v>0.049</v>
      </c>
      <c r="CN51" s="358"/>
      <c r="CO51" s="364">
        <v>995.3</v>
      </c>
      <c r="CP51" s="364">
        <v>926.9</v>
      </c>
      <c r="CQ51" s="371">
        <v>28</v>
      </c>
      <c r="CR51" s="371">
        <v>28</v>
      </c>
      <c r="CS51" s="280"/>
      <c r="CT51" s="280"/>
      <c r="CU51" s="358"/>
      <c r="CV51" s="358"/>
      <c r="CW51" s="372" cm="1" t="str">
        <f t="array" ref="CW51:CW51">IF($AD51="да::ACTI",IF($U51="ЖП",IF(LEN(CL51)=0,0,CL51)*IF($CE51="м2",IF(LEN(CO51)=0,0,CO51),IF(LEN(CQ51)=0,0,CQ51)),0),0)</f>
        <v>48.7697</v>
      </c>
      <c r="CX51" s="372" cm="1" t="str">
        <f t="array" ref="CX51:CX51">IF($AD51="да::ACTI",IF($U51="ЖП",IF(LEN(CM51)=0,0,CM51)*IF($CF51="м2",IF(LEN(CP51)=0,0,CP51),IF(LEN(CR51)=0,0,CR51)),0),0)</f>
        <v>45.4181</v>
      </c>
      <c r="CY51" s="372">
        <f>IF($AD51="да::ACTI",IF($U51="ЖП",0,IF(LEN(CL51)=0,0,CL51)*IF($CE51="м2",IF(LEN(CO51)=0,0,CO51),IF(LEN(CQ51)=0,0,CQ51))),0)</f>
        <v>0</v>
      </c>
      <c r="CZ51" s="372">
        <f>IF($AD51="да::ACTI",IF($U51="ЖП",0,IF(LEN(CM51)=0,0,CM51)*IF($CF51="м2",IF(LEN(CP51)=0,0,CP51),IF(LEN(CR51)=0,0,CR51))),0)</f>
        <v>0</v>
      </c>
      <c r="DA51" s="358"/>
      <c r="DB51" s="358"/>
      <c r="DC51" s="276">
        <f>CW51*IF(LEN($BP51)=0,0,$BP51)/1000</f>
        <v>95.048731421</v>
      </c>
      <c r="DD51" s="276">
        <f>IF(OR($CA51=0,LEN($CA51)=0,$BZ51=0,LEN($BZ51)=0),DC51,DC51*$BZ51/$CA51)</f>
        <v>95.048731421</v>
      </c>
      <c r="DE51" s="276">
        <f>CX51*IF(LEN($BQ51)=0,0,$BQ51)/1000</f>
        <v>89.991877521</v>
      </c>
      <c r="DF51" s="276">
        <f>CW51*IF(LEN($BQ51)=0,0,$BQ51)*IF(OR(LEN($CL51)=0,$CL51=0),0,$CM51/$CL51)/1000</f>
        <v>96.632771277</v>
      </c>
      <c r="DG51" s="280"/>
      <c r="DH51" s="276">
        <f>CY51*IF(LEN($BP51)=0,0,$BP51)/1000</f>
        <v>0</v>
      </c>
      <c r="DI51" s="276">
        <f>IF(OR($CA51=0,LEN($CA51)=0,$BZ51=0,LEN($BZ51)=0),DH51,DH51*$BZ51/$CA51)</f>
        <v>0</v>
      </c>
      <c r="DJ51" s="276">
        <f>CZ51*IF(LEN($BQ51)=0,0,$BQ51)/1000</f>
        <v>0</v>
      </c>
      <c r="DK51" s="276">
        <f>CY51*IF(LEN($BQ51)=0,0,$BQ51)*IF(OR(LEN($CL51)=0,$CL51=0),0,$CM51/$CL51)/1000</f>
        <v>0</v>
      </c>
      <c r="DL51" s="280"/>
      <c r="DM51" s="276">
        <f>SUM(DC51,DH51)</f>
        <v>95.048731421</v>
      </c>
      <c r="DN51" s="276">
        <f>SUM(DD51,DI51)</f>
        <v>95.048731421</v>
      </c>
      <c r="DO51" s="276">
        <f>SUM(DE51,DJ51)</f>
        <v>89.991877521</v>
      </c>
      <c r="DP51" s="276">
        <f>SUM(DF51,DK51)</f>
        <v>96.632771277</v>
      </c>
      <c r="DQ51" s="280"/>
      <c r="DR51" s="366"/>
      <c r="DS51" s="366"/>
      <c r="DT51" s="366"/>
      <c r="DU51" s="366"/>
      <c r="DV51" s="366"/>
      <c r="DW51" s="366"/>
      <c r="DX51" s="366"/>
      <c r="DY51" s="366"/>
      <c r="DZ51" s="366"/>
      <c r="EA51" s="366"/>
      <c r="EB51" s="366"/>
      <c r="EC51" s="366"/>
      <c r="ED51" s="366"/>
      <c r="EE51" s="366"/>
      <c r="EF51" s="366"/>
      <c r="EG51" s="366"/>
      <c r="EH51" s="366"/>
      <c r="EI51" s="366"/>
      <c r="EJ51" s="366"/>
      <c r="EK51" s="367"/>
      <c r="EL51" s="367"/>
      <c r="EM51" s="244"/>
      <c r="EN51" s="367"/>
      <c r="EO51" s="367"/>
      <c r="EP51" s="370">
        <f>IF('НМ 4'!$BL$17="","",'НМ 4'!$BL$17)</f>
        <v>0.049</v>
      </c>
      <c r="EQ51" s="370">
        <f>IF('НМ 4'!$BM$17="","",'НМ 4'!$BM$17)</f>
        <v>0.049</v>
      </c>
      <c r="ER51" s="367"/>
      <c r="ES51" s="276">
        <f>IF(LEN(CO51)=0,"",CO51)</f>
        <v>995.3</v>
      </c>
      <c r="ET51" s="276">
        <f>IF(LEN(CP51)=0,"",CP51)</f>
        <v>926.9</v>
      </c>
      <c r="EU51" s="373">
        <f>IF(LEN(CQ51)=0,"",CQ51)</f>
        <v>28</v>
      </c>
      <c r="EV51" s="373">
        <f>IF(LEN(CR51)=0,"",CR51)</f>
        <v>28</v>
      </c>
      <c r="EW51" s="280"/>
      <c r="EX51" s="280"/>
      <c r="EY51" s="367"/>
      <c r="EZ51" s="367"/>
      <c r="FA51" s="372" t="str">
        <f t="array" ref="FA51:FA51">IF($AE51="ACTI",IF($U51="ЖП",IF(LEN(EP51)=0,0,EP51)*IF($CE51="м2",IF(LEN(ES51)=0,0,ES51),IF(LEN(EU51)=0,0,EU51))*IF(LEN($BZ51)=0,0,$BZ51),0),0)</f>
        <v>487.697</v>
      </c>
      <c r="FB51" s="372" t="str">
        <f t="array" ref="FB51:FB51">IF($AE51="ACTI",IF($U51="ЖП",IF(LEN(EQ51)=0,0,EQ51)*IF($CF51="м2",IF(LEN(ET51)=0,0,ET51),IF(LEN(EV51)=0,0,EV51))*IF(LEN($CA51)=0,0,$CA51),0),0)</f>
        <v>454.181</v>
      </c>
      <c r="FC51" s="372">
        <f>IF($AE51="ACTI",IF($U51="ЖП",0,IF(LEN(EP51)=0,0,EP51)*IF($CE51="м2",IF(LEN(ES51)=0,0,ES51),IF(LEN(EU51)=0,0,EU51))*IF(LEN($BZ51)=0,0,$BZ51)),0)</f>
        <v>0</v>
      </c>
      <c r="FD51" s="372">
        <f>IF($AE51="ACTI",IF($U51="ЖП",0,IF(LEN(EQ51)=0,0,EQ51)*IF($CF51="м2",IF(LEN(ET51)=0,0,ET51),IF(LEN(EV51)=0,0,EV51))*IF(LEN($CA51)=0,0,$CA51)),0)</f>
        <v>0</v>
      </c>
      <c r="FE51" s="367"/>
      <c r="FF51" s="367"/>
      <c r="FG51" s="276">
        <f>FA51*IF(LEN($BP51)=0,0,$BP51)/1000</f>
        <v>950.48731421</v>
      </c>
      <c r="FH51" s="276">
        <f>IF(OR($CA51=0,LEN($CA51)=0,$BZ51=0,LEN($BZ51)=0),FG51,FG51*$BZ51/$CA51)</f>
        <v>950.48731421</v>
      </c>
      <c r="FI51" s="276">
        <f>FB51*IF(LEN($BQ51)=0,0,$BQ51)/1000</f>
        <v>899.91877521</v>
      </c>
      <c r="FJ51" s="276">
        <f>FA51*IF(LEN($BQ51)=0,0,$BQ51)*IF(OR(LEN($EP51)=0,$EP51=0),0,$EQ51/$EP51)/1000</f>
        <v>966.32771277</v>
      </c>
      <c r="FK51" s="280"/>
      <c r="FL51" s="276">
        <f>FC51*IF(LEN($BP51)=0,0,$BP51)/1000</f>
        <v>0</v>
      </c>
      <c r="FM51" s="276">
        <f>IF(OR($CA51=0,LEN($CA51)=0,$BZ51=0,LEN($BZ51)=0),FL51,FL51*$BZ51/$CA51)</f>
        <v>0</v>
      </c>
      <c r="FN51" s="276">
        <f>FD51*IF(LEN($BQ51)=0,0,$BQ51)/1000</f>
        <v>0</v>
      </c>
      <c r="FO51" s="276">
        <f>FC51*IF(LEN($BQ51)=0,0,$BQ51)*IF(OR(LEN($EP51)=0,$EP51=0),0,$EQ51/$EP51)/1000</f>
        <v>0</v>
      </c>
      <c r="FP51" s="280"/>
      <c r="FQ51" s="276">
        <f>SUM(FG51,FL51)</f>
        <v>950.48731421</v>
      </c>
      <c r="FR51" s="276">
        <f>SUM(FH51,FM51)</f>
        <v>950.48731421</v>
      </c>
      <c r="FS51" s="276">
        <f>SUM(FI51,FN51)</f>
        <v>899.91877521</v>
      </c>
      <c r="FT51" s="276">
        <f>SUM(FJ51,FO51)</f>
        <v>966.32771277</v>
      </c>
      <c r="FU51" s="280"/>
      <c r="FV51" s="361"/>
      <c r="FW51" s="361"/>
      <c r="FX51" s="361"/>
      <c r="FY51" s="366"/>
      <c r="FZ51" s="366"/>
      <c r="GA51" s="361"/>
      <c r="GB51" s="361"/>
      <c r="GC51" s="366"/>
      <c r="GD51" s="366"/>
      <c r="GE51" s="366"/>
      <c r="GF51" s="366"/>
      <c r="GG51" s="366"/>
      <c r="GH51" s="366"/>
      <c r="GI51" s="366"/>
      <c r="GJ51" s="366"/>
      <c r="GK51" s="366"/>
      <c r="GL51" s="366"/>
      <c r="GM51" s="366"/>
      <c r="GN51" s="366"/>
      <c r="GO51" s="993"/>
      <c r="GP51" s="993"/>
      <c r="GQ51" s="993"/>
      <c r="GR51" s="993"/>
      <c r="GS51" s="993"/>
      <c r="GT51" s="993"/>
      <c r="GU51" s="993"/>
      <c r="GV51" s="993"/>
      <c r="GW51" s="993"/>
      <c r="GX51" s="993"/>
      <c r="GY51" s="993"/>
      <c r="GZ51" s="92"/>
      <c r="HA51" s="422"/>
      <c r="HB51" s="422"/>
      <c r="HC51" s="422"/>
      <c r="HD51" s="422"/>
      <c r="HE51" s="422"/>
      <c r="HF51" s="422"/>
      <c r="HG51" s="422"/>
      <c r="HH51" s="422"/>
      <c r="HI51" s="422"/>
      <c r="HJ51" s="422"/>
      <c r="HK51" s="422"/>
      <c r="HL51" s="423"/>
      <c r="HM51" s="372">
        <f>CW51</f>
        <v>48.7697</v>
      </c>
      <c r="HN51" s="372">
        <f>CX51</f>
        <v>45.4181</v>
      </c>
      <c r="HO51" s="372">
        <f>CY51</f>
        <v>0</v>
      </c>
      <c r="HP51" s="372">
        <f>CZ51</f>
        <v>0</v>
      </c>
      <c r="HQ51" s="424"/>
      <c r="HR51" s="422"/>
      <c r="HS51" s="422"/>
      <c r="HT51" s="422"/>
      <c r="HU51" s="422"/>
      <c r="HV51" s="422"/>
      <c r="HW51" s="422"/>
      <c r="HX51" s="422"/>
      <c r="HY51" s="422"/>
      <c r="HZ51" s="422"/>
      <c r="IA51" s="422"/>
      <c r="IB51" s="422"/>
      <c r="IC51" s="372">
        <f>FA51</f>
        <v>487.697</v>
      </c>
      <c r="ID51" s="372">
        <f>FB51</f>
        <v>454.181</v>
      </c>
      <c r="IE51" s="372">
        <f>FC51</f>
        <v>0</v>
      </c>
      <c r="IF51" s="372">
        <f>FD51</f>
        <v>0</v>
      </c>
      <c r="IG51" s="92"/>
      <c r="IH51" s="92"/>
      <c r="II51" s="92"/>
      <c r="IJ51" s="92"/>
      <c r="IK51" s="993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  <c r="IW51" s="92"/>
      <c r="IX51" s="92"/>
      <c r="IY51" s="92"/>
      <c r="IZ51" s="92"/>
      <c r="JA51" s="92"/>
      <c r="JB51" s="92"/>
      <c r="JC51" s="92"/>
      <c r="JD51" s="92"/>
      <c r="JE51" s="92"/>
      <c r="JF51" s="92"/>
      <c r="JG51" s="92"/>
      <c r="JH51" s="92"/>
      <c r="JI51" s="92"/>
      <c r="JJ51" s="92"/>
      <c r="JK51" s="92"/>
      <c r="JL51" s="92"/>
      <c r="JM51" s="92"/>
      <c r="JN51" s="92"/>
      <c r="JO51" s="92"/>
      <c r="JP51" s="92"/>
      <c r="JQ51" s="92"/>
      <c r="JR51" s="374">
        <f>IF(AND($U51="ЖП",$AE51="ACTI"),IF($CE51="м2",ES51,0),0)</f>
        <v>995.3</v>
      </c>
      <c r="JS51" s="374">
        <f>IF(AND($U51="ЖП",$AE51="ACTI"),IF($CF51="м2",ET51,0),0)</f>
        <v>926.9</v>
      </c>
      <c r="JT51" s="374">
        <f>IF(AND($U51="ЖП",$AE51="ACTI"),IF(AND(LEN($CE51)&gt;0,NOT($CE51="м2")),EU51,0),0)</f>
        <v>0</v>
      </c>
      <c r="JU51" s="374">
        <f>IF(AND($U51="ЖП",$AE51="ACTI"),IF(AND(LEN($CF51)&gt;0,NOT($CF51="м2")),EV51,0),0)</f>
        <v>0</v>
      </c>
      <c r="JV51" s="374">
        <f>IF(AND(NOT($U51="ЖП"),$AE51="ACTI"),IF($CE51="м2",ES51,0),0)</f>
        <v>0</v>
      </c>
      <c r="JW51" s="374">
        <f>IF(AND(NOT($U51="ЖП"),$AE51="ACTI"),IF($CF51="м2",ET51,0),0)</f>
        <v>0</v>
      </c>
      <c r="JX51" s="374">
        <f>IF(AND(NOT($U51="ЖП"),$AE51="ACTI"),IF(AND(LEN($CE51)&gt;0,NOT($CE51="м2")),EU51,0),0)</f>
        <v>0</v>
      </c>
      <c r="JY51" s="374">
        <f>IF(AND(NOT($U51="ЖП"),$AE51="ACTI"),IF(AND(LEN($CF51)&gt;0,NOT($CF51="м2")),EV51,0),0)</f>
        <v>0</v>
      </c>
      <c r="JZ51" s="92"/>
      <c r="KA51" s="92"/>
      <c r="KB51" s="92"/>
      <c r="KC51" s="92"/>
      <c r="KD51" s="374">
        <f>IF(AND($U51="ЖП",$AD51="да::ACTI"),IF($CE51="м2",CO51,CQ51),0)</f>
        <v>995.3</v>
      </c>
      <c r="KE51" s="374">
        <f>IF(AND($U51="ЖП",$AD51="да::ACTI"),IF($CF51="м2",CP51,CR51),0)</f>
        <v>926.9</v>
      </c>
      <c r="KF51" s="374">
        <f>IF(AND($U51="ЖП",$AE51="ACTI"),IF($CE51="м2",ES51,EU51),0)</f>
        <v>995.3</v>
      </c>
      <c r="KG51" s="374">
        <f>IF(AND($U51="ЖП",$AE51="ACTI"),IF($CF51="м2",ET51,EV51),0)</f>
        <v>926.9</v>
      </c>
      <c r="KH51" s="374">
        <f>IF(OR(LEN(CL51)=0,LEN(KD51)=0),0,CL51*KD51)</f>
        <v>48.7697</v>
      </c>
      <c r="KI51" s="374">
        <f>IF(OR(LEN(CM51)=0,LEN(KE51)=0),0,CM51*KE51)</f>
        <v>45.4181</v>
      </c>
      <c r="KJ51" s="374">
        <f>IF(OR(LEN(EP51)=0,LEN(KF51)=0),0,EP51*KF51)</f>
        <v>48.7697</v>
      </c>
      <c r="KK51" s="374">
        <f>IF(OR(LEN(EQ51)=0,LEN(KG51)=0),0,EQ51*KG51)</f>
        <v>45.4181</v>
      </c>
      <c r="KL51" s="374">
        <f>IF(AND(NOT($U51="ЖП"),$AD51="да::ACTI"),IF($CE51="м2",CO51,CQ51),0)</f>
        <v>0</v>
      </c>
      <c r="KM51" s="374">
        <f>IF(AND(NOT($U51="ЖП"),$AD51="да::ACTI"),IF($CF51="м2",CP51,CR51),0)</f>
        <v>0</v>
      </c>
      <c r="KN51" s="374">
        <f>IF(AND(NOT($U51="ЖП"),$AE51="ACTI"),IF($CE51="м2",ES51,EU51),0)</f>
        <v>0</v>
      </c>
      <c r="KO51" s="374">
        <f>IF(AND(NOT($U51="ЖП"),$AE51="ACTI"),IF($CF51="м2",ET51,EV51),0)</f>
        <v>0</v>
      </c>
      <c r="KP51" s="374">
        <f>IF(OR(LEN(CL51)=0,LEN(KL51)=0),0,CL51*KL51)</f>
        <v>0</v>
      </c>
      <c r="KQ51" s="374">
        <f>IF(OR(LEN(CM51)=0,LEN(KM51)=0),0,CM51*KM51)</f>
        <v>0</v>
      </c>
      <c r="KR51" s="374">
        <f>IF(OR(LEN(EP51)=0,LEN(KN51)=0),0,EP51*KN51)</f>
        <v>0</v>
      </c>
      <c r="KS51" s="374">
        <f>IF(OR(LEN(EQ51)=0,LEN(KO51)=0),0,EQ51*KO51)</f>
        <v>0</v>
      </c>
      <c r="KT51" s="422"/>
      <c r="KU51" s="422"/>
      <c r="KV51" s="422"/>
      <c r="KW51" s="422"/>
      <c r="KX51" s="422"/>
      <c r="KY51" s="422"/>
      <c r="KZ51" s="422"/>
      <c r="LA51" s="422"/>
      <c r="LB51" s="422"/>
      <c r="LC51" s="358"/>
      <c r="LD51" s="358"/>
      <c r="LE51" s="358"/>
      <c r="LF51" s="358"/>
      <c r="LG51" s="422"/>
      <c r="LH51" s="422"/>
      <c r="LI51" s="422"/>
      <c r="LJ51" s="422"/>
      <c r="LK51" s="422"/>
      <c r="LL51" s="422"/>
      <c r="LM51" s="422"/>
    </row>
    <row customHeight="1" ht="24">
      <c r="A52" s="614" t="s">
        <v>1151</v>
      </c>
      <c r="B52" s="614" t="s">
        <v>1318</v>
      </c>
      <c r="C52" s="503" t="s">
        <v>1281</v>
      </c>
      <c r="D52" s="418"/>
      <c r="E52" s="418"/>
      <c r="F52" s="244"/>
      <c r="G52" s="793">
        <f>ROW('НМ 4'!$A$16)</f>
        <v>16</v>
      </c>
      <c r="H52" s="793">
        <f>ROW('ТФ 4'!$A$37)</f>
        <v>37</v>
      </c>
      <c r="I52" s="244"/>
      <c r="J52" s="244"/>
      <c r="K52" s="794"/>
      <c r="L52" s="794"/>
      <c r="M52" s="357" t="str">
        <f>IF('НМ 4'!$M$16="","",'НМ 4'!$M$16)</f>
        <v>3</v>
      </c>
      <c r="N52" s="797" t="str">
        <f>IF('НМ 4'!$N$16="","",'НМ 4'!$N$16)</f>
        <v>Многоквартирные и жилые дома. Год постройки: после 1999 года постройки. Материал стен: нет. Этажность: 2</v>
      </c>
      <c r="O52" s="358"/>
      <c r="P52" s="358"/>
      <c r="Q52" s="797" t="str">
        <f>IF('НМ 4'!$Q$16="","",'НМ 4'!$Q$16)</f>
        <v>По-умолчанию</v>
      </c>
      <c r="R52" s="358"/>
      <c r="S52" s="358"/>
      <c r="T52" s="795" t="str">
        <f>IF('НМ 4'!$T$16="","",'НМ 4'!$T$16)</f>
        <v>ЧД</v>
      </c>
      <c r="U52" s="795" t="str">
        <f>IF('НМ 4'!$U$16="","",'НМ 4'!$U$16)</f>
        <v>ЖП</v>
      </c>
      <c r="V52" s="358"/>
      <c r="W52" s="358"/>
      <c r="X52" s="796"/>
      <c r="Y52" s="358"/>
      <c r="Z52" s="358"/>
      <c r="AA52" s="358"/>
      <c r="AB52" s="358"/>
      <c r="AC52" s="799" t="s">
        <v>1333</v>
      </c>
      <c r="AD52" s="799" t="str">
        <f>BL52&amp;"::"&amp;AE52</f>
        <v>да::ACTI</v>
      </c>
      <c r="AE52" s="799" t="s">
        <v>1293</v>
      </c>
      <c r="AF52" s="358"/>
      <c r="AG52" s="358"/>
      <c r="AH52" s="358"/>
      <c r="AI52" s="358"/>
      <c r="AJ52" s="358"/>
      <c r="AK52" s="358"/>
      <c r="AL52" s="358"/>
      <c r="AM52" s="358"/>
      <c r="AN52" s="357" t="str">
        <f>IF('ТФ 4'!$N$37="","",'ТФ 4'!$N$37)</f>
        <v>4.1</v>
      </c>
      <c r="AO52" s="797" t="str">
        <f>IF('ТФ 4'!$O$37="","",'ТФ 4'!$O$37)</f>
        <v>МП ЗР "Севержилкомсервис"</v>
      </c>
      <c r="AP52" s="359"/>
      <c r="AQ52" s="797" t="str">
        <f>IF('ТФ 4'!$Q$37="","",'ТФ 4'!$Q$37)</f>
        <v>8300010685</v>
      </c>
      <c r="AR52" s="797" t="str">
        <f>IF('ТФ 4'!$R$37="","",'ТФ 4'!$R$37)</f>
        <v>298301001</v>
      </c>
      <c r="AS52" s="797" t="str">
        <f>IF('ТФ 4'!$S$37="","",'ТФ 4'!$S$37)</f>
        <v>ОСН, 22</v>
      </c>
      <c r="AT52" s="797" t="str">
        <f>IF('ТФ 4'!$T$37="","",'ТФ 4'!$T$37)</f>
        <v/>
      </c>
      <c r="AU52" s="797" t="str">
        <f>IF('ТФ 4'!$U$37="","",'ТФ 4'!$U$37)</f>
        <v>Некомбинированное производство :: Передача :: Сбыт</v>
      </c>
      <c r="AV52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52" s="797"/>
      <c r="AX52" s="797"/>
      <c r="AY52" s="358"/>
      <c r="AZ52" s="792"/>
      <c r="BA52" s="792"/>
      <c r="BB52" s="792"/>
      <c r="BC52" s="797"/>
      <c r="BD52" s="797"/>
      <c r="BE52" s="797"/>
      <c r="BF52" s="792"/>
      <c r="BG52" s="358"/>
      <c r="BH52" s="799"/>
      <c r="BI52" s="358"/>
      <c r="BJ52" s="358"/>
      <c r="BK52" s="358"/>
      <c r="BL52" s="801" t="s">
        <v>34</v>
      </c>
      <c r="BM52" s="802"/>
      <c r="BN52" s="358"/>
      <c r="BO52" s="358"/>
      <c r="BP52" s="332">
        <f>IF('ТФ 4'!$BQ$37="","",'ТФ 4'!$BQ$37)</f>
        <v>1948.93</v>
      </c>
      <c r="BQ52" s="332">
        <f>IF('ТФ 4'!$BS$37="","",'ТФ 4'!$BS$37)</f>
        <v>1981.41</v>
      </c>
      <c r="BR52" s="332">
        <f>IF('ТФ 4'!$BP$37="","",'ТФ 4'!$BP$37)</f>
        <v>25393.13</v>
      </c>
      <c r="BS52" s="332">
        <f>IF('ТФ 4'!$BR$37="","",'ТФ 4'!$BR$37)</f>
        <v>25816.35</v>
      </c>
      <c r="BT52" s="358"/>
      <c r="BU52" s="379"/>
      <c r="BV52" s="379"/>
      <c r="BW52" s="358"/>
      <c r="BX52" s="360" t="s">
        <v>40</v>
      </c>
      <c r="BY52" s="360" t="s">
        <v>40</v>
      </c>
      <c r="BZ52" s="361"/>
      <c r="CA52" s="361"/>
      <c r="CB52" s="358"/>
      <c r="CC52" s="358"/>
      <c r="CD52" s="358"/>
      <c r="CE52" s="358"/>
      <c r="CF52" s="358"/>
      <c r="CG52" s="358"/>
      <c r="CH52" s="358"/>
      <c r="CI52" s="358"/>
      <c r="CJ52" s="358"/>
      <c r="CK52" s="358"/>
      <c r="CL52" s="362"/>
      <c r="CM52" s="362"/>
      <c r="CN52" s="358"/>
      <c r="CO52" s="280"/>
      <c r="CP52" s="280"/>
      <c r="CQ52" s="363"/>
      <c r="CR52" s="363"/>
      <c r="CS52" s="364">
        <v>6.916</v>
      </c>
      <c r="CT52" s="364">
        <v>4.435</v>
      </c>
      <c r="CU52" s="358"/>
      <c r="CV52" s="358"/>
      <c r="CW52" s="365">
        <f>IF($AD52="да::ACTI",IF($U52="ЖП",CS52,0),0)</f>
        <v>6.916</v>
      </c>
      <c r="CX52" s="365">
        <f>IF($AD52="да::ACTI",IF($U52="ЖП",CT52,0),0)</f>
        <v>4.435</v>
      </c>
      <c r="CY52" s="365">
        <f>IF($AD52="да::ACTI",IF($U52="ЖП",0,CS52),0)</f>
        <v>0</v>
      </c>
      <c r="CZ52" s="365">
        <f>IF($AD52="да::ACTI",IF($U52="ЖП",0,CT52),0)</f>
        <v>0</v>
      </c>
      <c r="DA52" s="358"/>
      <c r="DB52" s="358"/>
      <c r="DC52" s="276">
        <f>CW52*IF(LEN($BP52)=0,0,$BP52)/1000</f>
        <v>13.47879988</v>
      </c>
      <c r="DD52" s="276">
        <f>IF(LEN($BQ52)=0,0,DC52)</f>
        <v>13.47879988</v>
      </c>
      <c r="DE52" s="276">
        <f>CX52*IF(LEN($BQ52)=0,0,$BQ52)/1000</f>
        <v>8.78755335</v>
      </c>
      <c r="DF52" s="276">
        <f>CW52*IF(LEN($BQ52)=0,0,$BQ52)/1000</f>
        <v>13.70343156</v>
      </c>
      <c r="DG52" s="280"/>
      <c r="DH52" s="276">
        <f>CY52*IF(LEN($BP52)=0,0,$BP52)/1000</f>
        <v>0</v>
      </c>
      <c r="DI52" s="276">
        <f>IF(LEN($BQ52)=0,0,DH52)</f>
        <v>0</v>
      </c>
      <c r="DJ52" s="276">
        <f>CZ52*IF(LEN($BQ52)=0,0,$BQ52)/1000</f>
        <v>0</v>
      </c>
      <c r="DK52" s="276">
        <f>CY52*IF(LEN($BQ52)=0,0,$BQ52)/1000</f>
        <v>0</v>
      </c>
      <c r="DL52" s="280"/>
      <c r="DM52" s="276">
        <f>SUM(DC52,DH52)</f>
        <v>13.47879988</v>
      </c>
      <c r="DN52" s="276">
        <f>SUM(DD52,DI52)</f>
        <v>13.47879988</v>
      </c>
      <c r="DO52" s="276">
        <f>SUM(DE52,DJ52)</f>
        <v>8.78755335</v>
      </c>
      <c r="DP52" s="276">
        <f>SUM(DF52,DK52)</f>
        <v>13.70343156</v>
      </c>
      <c r="DQ52" s="280"/>
      <c r="DR52" s="366"/>
      <c r="DS52" s="366"/>
      <c r="DT52" s="366"/>
      <c r="DU52" s="366"/>
      <c r="DV52" s="366"/>
      <c r="DW52" s="366"/>
      <c r="DX52" s="366"/>
      <c r="DY52" s="366"/>
      <c r="DZ52" s="366"/>
      <c r="EA52" s="366"/>
      <c r="EB52" s="366"/>
      <c r="EC52" s="366"/>
      <c r="ED52" s="366"/>
      <c r="EE52" s="366"/>
      <c r="EF52" s="366"/>
      <c r="EG52" s="366"/>
      <c r="EH52" s="366"/>
      <c r="EI52" s="366"/>
      <c r="EJ52" s="366"/>
      <c r="EK52" s="367"/>
      <c r="EL52" s="367"/>
      <c r="EM52" s="244"/>
      <c r="EN52" s="367"/>
      <c r="EO52" s="367"/>
      <c r="EP52" s="362"/>
      <c r="EQ52" s="362"/>
      <c r="ER52" s="367"/>
      <c r="ES52" s="280"/>
      <c r="ET52" s="280"/>
      <c r="EU52" s="363"/>
      <c r="EV52" s="363"/>
      <c r="EW52" s="364">
        <v>69.16</v>
      </c>
      <c r="EX52" s="364">
        <v>73.38</v>
      </c>
      <c r="EY52" s="367"/>
      <c r="EZ52" s="367"/>
      <c r="FA52" s="365">
        <f>IF($AE52="ACTI",IF($U52="ЖП",EW52,0),0)</f>
        <v>69.16</v>
      </c>
      <c r="FB52" s="365">
        <f>IF($AE52="ACTI",IF($U52="ЖП",EX52,0),0)</f>
        <v>73.38</v>
      </c>
      <c r="FC52" s="365">
        <f>IF($AE52="ACTI",IF($U52="ЖП",0,EW52),0)</f>
        <v>0</v>
      </c>
      <c r="FD52" s="365">
        <f>IF($AE52="ACTI",IF($U52="ЖП",0,EX52),0)</f>
        <v>0</v>
      </c>
      <c r="FE52" s="367"/>
      <c r="FF52" s="367"/>
      <c r="FG52" s="276">
        <f>FA52*IF(LEN($BP52)=0,0,$BP52)/1000</f>
        <v>134.7879988</v>
      </c>
      <c r="FH52" s="276">
        <f>IF(LEN($BQ52)=0,0,FG52)</f>
        <v>134.7879988</v>
      </c>
      <c r="FI52" s="276">
        <f>FB52*IF(LEN($BQ52)=0,0,$BQ52)/1000</f>
        <v>145.3958658</v>
      </c>
      <c r="FJ52" s="276">
        <f>FA52*IF(LEN($BQ52)=0,0,$BQ52)/1000</f>
        <v>137.0343156</v>
      </c>
      <c r="FK52" s="280"/>
      <c r="FL52" s="276">
        <f>FC52*IF(LEN($BP52)=0,0,$BP52)/1000</f>
        <v>0</v>
      </c>
      <c r="FM52" s="276">
        <f>IF(LEN($BQ52)=0,0,FL52)</f>
        <v>0</v>
      </c>
      <c r="FN52" s="276">
        <f>FD52*IF(LEN($BQ52)=0,0,$BQ52)/1000</f>
        <v>0</v>
      </c>
      <c r="FO52" s="276">
        <f>FC52*IF(LEN($BQ52)=0,0,$BQ52)/1000</f>
        <v>0</v>
      </c>
      <c r="FP52" s="280"/>
      <c r="FQ52" s="276">
        <f>SUM(FG52,FL52)</f>
        <v>134.7879988</v>
      </c>
      <c r="FR52" s="276">
        <f>SUM(FH52,FM52)</f>
        <v>134.7879988</v>
      </c>
      <c r="FS52" s="276">
        <f>SUM(FI52,FN52)</f>
        <v>145.3958658</v>
      </c>
      <c r="FT52" s="276">
        <f>SUM(FJ52,FO52)</f>
        <v>137.0343156</v>
      </c>
      <c r="FU52" s="280"/>
      <c r="FV52" s="361"/>
      <c r="FW52" s="361"/>
      <c r="FX52" s="361"/>
      <c r="FY52" s="366"/>
      <c r="FZ52" s="366"/>
      <c r="GA52" s="361"/>
      <c r="GB52" s="361"/>
      <c r="GC52" s="366"/>
      <c r="GD52" s="366"/>
      <c r="GE52" s="366"/>
      <c r="GF52" s="366"/>
      <c r="GG52" s="366"/>
      <c r="GH52" s="366"/>
      <c r="GI52" s="366"/>
      <c r="GJ52" s="366"/>
      <c r="GK52" s="366"/>
      <c r="GL52" s="366"/>
      <c r="GM52" s="366"/>
      <c r="GN52" s="366"/>
      <c r="GO52" s="993"/>
      <c r="GP52" s="993"/>
      <c r="GQ52" s="993"/>
      <c r="GR52" s="993"/>
      <c r="GS52" s="993"/>
      <c r="GT52" s="993"/>
      <c r="GU52" s="993"/>
      <c r="GV52" s="993"/>
      <c r="GW52" s="993"/>
      <c r="GX52" s="993"/>
      <c r="GY52" s="993"/>
      <c r="GZ52" s="92"/>
      <c r="HA52" s="422"/>
      <c r="HB52" s="422"/>
      <c r="HC52" s="422"/>
      <c r="HD52" s="422"/>
      <c r="HE52" s="422"/>
      <c r="HF52" s="422"/>
      <c r="HG52" s="422"/>
      <c r="HH52" s="422"/>
      <c r="HI52" s="422"/>
      <c r="HJ52" s="422"/>
      <c r="HK52" s="422"/>
      <c r="HL52" s="423"/>
      <c r="HM52" s="365">
        <f>CW52</f>
        <v>6.916</v>
      </c>
      <c r="HN52" s="365">
        <f>CX52</f>
        <v>4.435</v>
      </c>
      <c r="HO52" s="365">
        <f>CY52</f>
        <v>0</v>
      </c>
      <c r="HP52" s="365">
        <f>CZ52</f>
        <v>0</v>
      </c>
      <c r="HQ52" s="424"/>
      <c r="HR52" s="422"/>
      <c r="HS52" s="422"/>
      <c r="HT52" s="422"/>
      <c r="HU52" s="422"/>
      <c r="HV52" s="422"/>
      <c r="HW52" s="422"/>
      <c r="HX52" s="422"/>
      <c r="HY52" s="422"/>
      <c r="HZ52" s="422"/>
      <c r="IA52" s="422"/>
      <c r="IB52" s="422"/>
      <c r="IC52" s="365">
        <f>FA52</f>
        <v>69.16</v>
      </c>
      <c r="ID52" s="365">
        <f>FB52</f>
        <v>73.38</v>
      </c>
      <c r="IE52" s="365">
        <f>FC52</f>
        <v>0</v>
      </c>
      <c r="IF52" s="365">
        <f>FD52</f>
        <v>0</v>
      </c>
      <c r="IG52" s="92"/>
      <c r="IH52" s="92"/>
      <c r="II52" s="92"/>
      <c r="IJ52" s="92"/>
      <c r="IK52" s="993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368"/>
      <c r="JS52" s="368"/>
      <c r="JT52" s="368"/>
      <c r="JU52" s="368"/>
      <c r="JV52" s="368"/>
      <c r="JW52" s="368"/>
      <c r="JX52" s="368"/>
      <c r="JY52" s="368"/>
      <c r="JZ52" s="92"/>
      <c r="KA52" s="92"/>
      <c r="KB52" s="92"/>
      <c r="KC52" s="92"/>
      <c r="KD52" s="368"/>
      <c r="KE52" s="368"/>
      <c r="KF52" s="368"/>
      <c r="KG52" s="368"/>
      <c r="KH52" s="368"/>
      <c r="KI52" s="368"/>
      <c r="KJ52" s="368"/>
      <c r="KK52" s="368"/>
      <c r="KL52" s="368"/>
      <c r="KM52" s="368"/>
      <c r="KN52" s="368"/>
      <c r="KO52" s="368"/>
      <c r="KP52" s="368"/>
      <c r="KQ52" s="368"/>
      <c r="KR52" s="368"/>
      <c r="KS52" s="368"/>
      <c r="KT52" s="422"/>
      <c r="KU52" s="422"/>
      <c r="KV52" s="422"/>
      <c r="KW52" s="422"/>
      <c r="KX52" s="422"/>
      <c r="KY52" s="422"/>
      <c r="KZ52" s="422"/>
      <c r="LA52" s="422"/>
      <c r="LB52" s="422"/>
      <c r="LC52" s="358"/>
      <c r="LD52" s="358"/>
      <c r="LE52" s="358"/>
      <c r="LF52" s="358"/>
      <c r="LG52" s="422"/>
      <c r="LH52" s="422"/>
      <c r="LI52" s="422"/>
      <c r="LJ52" s="422"/>
      <c r="LK52" s="422"/>
      <c r="LL52" s="422"/>
      <c r="LM52" s="422"/>
    </row>
    <row customHeight="1" ht="24">
      <c r="A53" s="614" t="s">
        <v>1152</v>
      </c>
      <c r="B53" s="614" t="s">
        <v>1318</v>
      </c>
      <c r="C53" s="503" t="s">
        <v>1281</v>
      </c>
      <c r="D53" s="418"/>
      <c r="E53" s="418"/>
      <c r="F53" s="244"/>
      <c r="G53" s="793">
        <f>ROW('НМ 4'!$A$17)</f>
        <v>17</v>
      </c>
      <c r="H53" s="793">
        <f>ROW('ТФ 4'!$A$37)</f>
        <v>37</v>
      </c>
      <c r="I53" s="244"/>
      <c r="J53" s="244"/>
      <c r="K53" s="794"/>
      <c r="L53" s="794"/>
      <c r="M53" s="357" t="str">
        <f>IF('НМ 4'!$M$17="","",'НМ 4'!$M$17)</f>
        <v>4</v>
      </c>
      <c r="N53" s="797" t="str">
        <f>IF('НМ 4'!$N$17="","",'НМ 4'!$N$17)</f>
        <v>Многоквартирные и жилые дома. Год постройки: до 1999 года постройки включительно. Материал стен: нет. Этажность: 1</v>
      </c>
      <c r="O53" s="358"/>
      <c r="P53" s="358"/>
      <c r="Q53" s="797" t="str">
        <f>IF('НМ 4'!$Q$17="","",'НМ 4'!$Q$17)</f>
        <v>поселок Амдерма, Канинский, Колгуевский, Коткинский, Омский, Пешский, Тиманский, Шоинский, Юшарский сельсоветы</v>
      </c>
      <c r="R53" s="358"/>
      <c r="S53" s="358"/>
      <c r="T53" s="795" t="str">
        <f>IF('НМ 4'!$T$17="","",'НМ 4'!$T$17)</f>
        <v>ЧД</v>
      </c>
      <c r="U53" s="795" t="str">
        <f>IF('НМ 4'!$U$17="","",'НМ 4'!$U$17)</f>
        <v>ЖП</v>
      </c>
      <c r="V53" s="358"/>
      <c r="W53" s="358"/>
      <c r="X53" s="796"/>
      <c r="Y53" s="358"/>
      <c r="Z53" s="358"/>
      <c r="AA53" s="358"/>
      <c r="AB53" s="358"/>
      <c r="AC53" s="799" t="s">
        <v>1333</v>
      </c>
      <c r="AD53" s="799" t="str">
        <f>BL53&amp;"::"&amp;AE53</f>
        <v>да::ACTI</v>
      </c>
      <c r="AE53" s="799" t="s">
        <v>1293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IF('ТФ 4'!$N$37="","",'ТФ 4'!$N$37)</f>
        <v>4.1</v>
      </c>
      <c r="AO53" s="797" t="str">
        <f>IF('ТФ 4'!$O$37="","",'ТФ 4'!$O$37)</f>
        <v>МП ЗР "Севержилкомсервис"</v>
      </c>
      <c r="AP53" s="359"/>
      <c r="AQ53" s="797" t="str">
        <f>IF('ТФ 4'!$Q$37="","",'ТФ 4'!$Q$37)</f>
        <v>8300010685</v>
      </c>
      <c r="AR53" s="797" t="str">
        <f>IF('ТФ 4'!$R$37="","",'ТФ 4'!$R$37)</f>
        <v>298301001</v>
      </c>
      <c r="AS53" s="797" t="str">
        <f>IF('ТФ 4'!$S$37="","",'ТФ 4'!$S$37)</f>
        <v>ОСН, 22</v>
      </c>
      <c r="AT53" s="797" t="str">
        <f>IF('ТФ 4'!$T$37="","",'ТФ 4'!$T$37)</f>
        <v/>
      </c>
      <c r="AU53" s="797" t="str">
        <f>IF('ТФ 4'!$U$37="","",'ТФ 4'!$U$37)</f>
        <v>Некомбинированное производство :: Передача :: Сбыт</v>
      </c>
      <c r="AV53" s="797" t="str">
        <f>IF('ТФ 4'!$V$37="","",'ТФ 4'!$V$37)</f>
        <v>[ЕТО: да] [НДС: ОСН, 22] [Вид тарифа: льготный] [Вид теплоносителя: Горячая вода. через тепловую сеть]</v>
      </c>
      <c r="AW53" s="797"/>
      <c r="AX53" s="797"/>
      <c r="AY53" s="358"/>
      <c r="AZ53" s="792"/>
      <c r="BA53" s="792"/>
      <c r="BB53" s="792"/>
      <c r="BC53" s="797"/>
      <c r="BD53" s="797"/>
      <c r="BE53" s="797"/>
      <c r="BF53" s="792"/>
      <c r="BG53" s="358"/>
      <c r="BH53" s="799"/>
      <c r="BI53" s="358"/>
      <c r="BJ53" s="358"/>
      <c r="BK53" s="358"/>
      <c r="BL53" s="801" t="s">
        <v>34</v>
      </c>
      <c r="BM53" s="802"/>
      <c r="BN53" s="358"/>
      <c r="BO53" s="358"/>
      <c r="BP53" s="332">
        <f>IF('ТФ 4'!$BQ$37="","",'ТФ 4'!$BQ$37)</f>
        <v>1948.93</v>
      </c>
      <c r="BQ53" s="332">
        <f>IF('ТФ 4'!$BS$37="","",'ТФ 4'!$BS$37)</f>
        <v>1981.41</v>
      </c>
      <c r="BR53" s="332">
        <f>IF('ТФ 4'!$BP$37="","",'ТФ 4'!$BP$37)</f>
        <v>25393.13</v>
      </c>
      <c r="BS53" s="332">
        <f>IF('ТФ 4'!$BR$37="","",'ТФ 4'!$BR$37)</f>
        <v>25816.35</v>
      </c>
      <c r="BT53" s="358"/>
      <c r="BU53" s="379"/>
      <c r="BV53" s="379"/>
      <c r="BW53" s="358"/>
      <c r="BX53" s="360" t="s">
        <v>40</v>
      </c>
      <c r="BY53" s="360" t="s">
        <v>40</v>
      </c>
      <c r="BZ53" s="361"/>
      <c r="CA53" s="361"/>
      <c r="CB53" s="358"/>
      <c r="CC53" s="358"/>
      <c r="CD53" s="358"/>
      <c r="CE53" s="358"/>
      <c r="CF53" s="358"/>
      <c r="CG53" s="358"/>
      <c r="CH53" s="358"/>
      <c r="CI53" s="358"/>
      <c r="CJ53" s="358"/>
      <c r="CK53" s="358"/>
      <c r="CL53" s="362"/>
      <c r="CM53" s="362"/>
      <c r="CN53" s="358"/>
      <c r="CO53" s="280"/>
      <c r="CP53" s="280"/>
      <c r="CQ53" s="363"/>
      <c r="CR53" s="363"/>
      <c r="CS53" s="364">
        <v>112.093</v>
      </c>
      <c r="CT53" s="364">
        <v>79.544</v>
      </c>
      <c r="CU53" s="358"/>
      <c r="CV53" s="358"/>
      <c r="CW53" s="365">
        <f>IF($AD53="да::ACTI",IF($U53="ЖП",CS53,0),0)</f>
        <v>112.093</v>
      </c>
      <c r="CX53" s="365">
        <f>IF($AD53="да::ACTI",IF($U53="ЖП",CT53,0),0)</f>
        <v>79.544</v>
      </c>
      <c r="CY53" s="365">
        <f>IF($AD53="да::ACTI",IF($U53="ЖП",0,CS53),0)</f>
        <v>0</v>
      </c>
      <c r="CZ53" s="365">
        <f>IF($AD53="да::ACTI",IF($U53="ЖП",0,CT53),0)</f>
        <v>0</v>
      </c>
      <c r="DA53" s="358"/>
      <c r="DB53" s="358"/>
      <c r="DC53" s="276">
        <f>CW53*IF(LEN($BP53)=0,0,$BP53)/1000</f>
        <v>218.46141049</v>
      </c>
      <c r="DD53" s="276">
        <f>IF(LEN($BQ53)=0,0,DC53)</f>
        <v>218.46141049</v>
      </c>
      <c r="DE53" s="276">
        <f>CX53*IF(LEN($BQ53)=0,0,$BQ53)/1000</f>
        <v>157.60927704</v>
      </c>
      <c r="DF53" s="276">
        <f>CW53*IF(LEN($BQ53)=0,0,$BQ53)/1000</f>
        <v>222.10219113</v>
      </c>
      <c r="DG53" s="280"/>
      <c r="DH53" s="276">
        <f>CY53*IF(LEN($BP53)=0,0,$BP53)/1000</f>
        <v>0</v>
      </c>
      <c r="DI53" s="276">
        <f>IF(LEN($BQ53)=0,0,DH53)</f>
        <v>0</v>
      </c>
      <c r="DJ53" s="276">
        <f>CZ53*IF(LEN($BQ53)=0,0,$BQ53)/1000</f>
        <v>0</v>
      </c>
      <c r="DK53" s="276">
        <f>CY53*IF(LEN($BQ53)=0,0,$BQ53)/1000</f>
        <v>0</v>
      </c>
      <c r="DL53" s="280"/>
      <c r="DM53" s="276">
        <f>SUM(DC53,DH53)</f>
        <v>218.46141049</v>
      </c>
      <c r="DN53" s="276">
        <f>SUM(DD53,DI53)</f>
        <v>218.46141049</v>
      </c>
      <c r="DO53" s="276">
        <f>SUM(DE53,DJ53)</f>
        <v>157.60927704</v>
      </c>
      <c r="DP53" s="276">
        <f>SUM(DF53,DK53)</f>
        <v>222.10219113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367"/>
      <c r="EL53" s="367"/>
      <c r="EM53" s="244"/>
      <c r="EN53" s="367"/>
      <c r="EO53" s="367"/>
      <c r="EP53" s="362"/>
      <c r="EQ53" s="362"/>
      <c r="ER53" s="367"/>
      <c r="ES53" s="280"/>
      <c r="ET53" s="280"/>
      <c r="EU53" s="363"/>
      <c r="EV53" s="363"/>
      <c r="EW53" s="364">
        <v>386.818</v>
      </c>
      <c r="EX53" s="364">
        <v>957.99216</v>
      </c>
      <c r="EY53" s="367"/>
      <c r="EZ53" s="367"/>
      <c r="FA53" s="365">
        <f>IF($AE53="ACTI",IF($U53="ЖП",EW53,0),0)</f>
        <v>386.818</v>
      </c>
      <c r="FB53" s="365">
        <f>IF($AE53="ACTI",IF($U53="ЖП",EX53,0),0)</f>
        <v>957.99216</v>
      </c>
      <c r="FC53" s="365">
        <f>IF($AE53="ACTI",IF($U53="ЖП",0,EW53),0)</f>
        <v>0</v>
      </c>
      <c r="FD53" s="365">
        <f>IF($AE53="ACTI",IF($U53="ЖП",0,EX53),0)</f>
        <v>0</v>
      </c>
      <c r="FE53" s="367"/>
      <c r="FF53" s="367"/>
      <c r="FG53" s="276">
        <f>FA53*IF(LEN($BP53)=0,0,$BP53)/1000</f>
        <v>753.88120474</v>
      </c>
      <c r="FH53" s="276">
        <f>IF(LEN($BQ53)=0,0,FG53)</f>
        <v>753.88120474</v>
      </c>
      <c r="FI53" s="276">
        <f>FB53*IF(LEN($BQ53)=0,0,$BQ53)/1000</f>
        <v>1898.1752457456</v>
      </c>
      <c r="FJ53" s="276">
        <f>FA53*IF(LEN($BQ53)=0,0,$BQ53)/1000</f>
        <v>766.44505338</v>
      </c>
      <c r="FK53" s="280"/>
      <c r="FL53" s="276">
        <f>FC53*IF(LEN($BP53)=0,0,$BP53)/1000</f>
        <v>0</v>
      </c>
      <c r="FM53" s="276">
        <f>IF(LEN($BQ53)=0,0,FL53)</f>
        <v>0</v>
      </c>
      <c r="FN53" s="276">
        <f>FD53*IF(LEN($BQ53)=0,0,$BQ53)/1000</f>
        <v>0</v>
      </c>
      <c r="FO53" s="276">
        <f>FC53*IF(LEN($BQ53)=0,0,$BQ53)/1000</f>
        <v>0</v>
      </c>
      <c r="FP53" s="280"/>
      <c r="FQ53" s="276">
        <f>SUM(FG53,FL53)</f>
        <v>753.88120474</v>
      </c>
      <c r="FR53" s="276">
        <f>SUM(FH53,FM53)</f>
        <v>753.88120474</v>
      </c>
      <c r="FS53" s="276">
        <f>SUM(FI53,FN53)</f>
        <v>1898.1752457456</v>
      </c>
      <c r="FT53" s="276">
        <f>SUM(FJ53,FO53)</f>
        <v>766.44505338</v>
      </c>
      <c r="FU53" s="280"/>
      <c r="FV53" s="361"/>
      <c r="FW53" s="361"/>
      <c r="FX53" s="361"/>
      <c r="FY53" s="366"/>
      <c r="FZ53" s="366"/>
      <c r="GA53" s="361"/>
      <c r="GB53" s="361"/>
      <c r="GC53" s="366"/>
      <c r="GD53" s="366"/>
      <c r="GE53" s="366"/>
      <c r="GF53" s="366"/>
      <c r="GG53" s="366"/>
      <c r="GH53" s="366"/>
      <c r="GI53" s="366"/>
      <c r="GJ53" s="366"/>
      <c r="GK53" s="366"/>
      <c r="GL53" s="366"/>
      <c r="GM53" s="366"/>
      <c r="GN53" s="366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2"/>
      <c r="HA53" s="422"/>
      <c r="HB53" s="422"/>
      <c r="HC53" s="422"/>
      <c r="HD53" s="422"/>
      <c r="HE53" s="422"/>
      <c r="HF53" s="422"/>
      <c r="HG53" s="422"/>
      <c r="HH53" s="422"/>
      <c r="HI53" s="422"/>
      <c r="HJ53" s="422"/>
      <c r="HK53" s="422"/>
      <c r="HL53" s="423"/>
      <c r="HM53" s="365">
        <f>CW53</f>
        <v>112.093</v>
      </c>
      <c r="HN53" s="365">
        <f>CX53</f>
        <v>79.544</v>
      </c>
      <c r="HO53" s="365">
        <f>CY53</f>
        <v>0</v>
      </c>
      <c r="HP53" s="365">
        <f>CZ53</f>
        <v>0</v>
      </c>
      <c r="HQ53" s="424"/>
      <c r="HR53" s="422"/>
      <c r="HS53" s="422"/>
      <c r="HT53" s="422"/>
      <c r="HU53" s="422"/>
      <c r="HV53" s="422"/>
      <c r="HW53" s="422"/>
      <c r="HX53" s="422"/>
      <c r="HY53" s="422"/>
      <c r="HZ53" s="422"/>
      <c r="IA53" s="422"/>
      <c r="IB53" s="422"/>
      <c r="IC53" s="365">
        <f>FA53</f>
        <v>386.818</v>
      </c>
      <c r="ID53" s="365">
        <f>FB53</f>
        <v>957.99216</v>
      </c>
      <c r="IE53" s="365">
        <f>FC53</f>
        <v>0</v>
      </c>
      <c r="IF53" s="365">
        <f>FD53</f>
        <v>0</v>
      </c>
      <c r="IG53" s="92"/>
      <c r="IH53" s="92"/>
      <c r="II53" s="92"/>
      <c r="IJ53" s="92"/>
      <c r="IK53" s="993"/>
      <c r="IL53" s="92"/>
      <c r="IM53" s="92"/>
      <c r="IN53" s="92"/>
      <c r="IO53" s="92"/>
      <c r="IP53" s="92"/>
      <c r="IQ53" s="92"/>
      <c r="IR53" s="92"/>
      <c r="IS53" s="92"/>
      <c r="IT53" s="92"/>
      <c r="IU53" s="92"/>
      <c r="IV53" s="92"/>
      <c r="IW53" s="92"/>
      <c r="IX53" s="92"/>
      <c r="IY53" s="92"/>
      <c r="IZ53" s="92"/>
      <c r="JA53" s="92"/>
      <c r="JB53" s="92"/>
      <c r="JC53" s="92"/>
      <c r="JD53" s="92"/>
      <c r="JE53" s="92"/>
      <c r="JF53" s="92"/>
      <c r="JG53" s="92"/>
      <c r="JH53" s="92"/>
      <c r="JI53" s="92"/>
      <c r="JJ53" s="92"/>
      <c r="JK53" s="92"/>
      <c r="JL53" s="92"/>
      <c r="JM53" s="92"/>
      <c r="JN53" s="92"/>
      <c r="JO53" s="92"/>
      <c r="JP53" s="92"/>
      <c r="JQ53" s="92"/>
      <c r="JR53" s="368"/>
      <c r="JS53" s="368"/>
      <c r="JT53" s="368"/>
      <c r="JU53" s="368"/>
      <c r="JV53" s="368"/>
      <c r="JW53" s="368"/>
      <c r="JX53" s="368"/>
      <c r="JY53" s="368"/>
      <c r="JZ53" s="92"/>
      <c r="KA53" s="92"/>
      <c r="KB53" s="92"/>
      <c r="KC53" s="92"/>
      <c r="KD53" s="368"/>
      <c r="KE53" s="368"/>
      <c r="KF53" s="368"/>
      <c r="KG53" s="368"/>
      <c r="KH53" s="368"/>
      <c r="KI53" s="368"/>
      <c r="KJ53" s="368"/>
      <c r="KK53" s="368"/>
      <c r="KL53" s="368"/>
      <c r="KM53" s="368"/>
      <c r="KN53" s="368"/>
      <c r="KO53" s="368"/>
      <c r="KP53" s="368"/>
      <c r="KQ53" s="368"/>
      <c r="KR53" s="368"/>
      <c r="KS53" s="368"/>
      <c r="KT53" s="422"/>
      <c r="KU53" s="422"/>
      <c r="KV53" s="422"/>
      <c r="KW53" s="422"/>
      <c r="KX53" s="422"/>
      <c r="KY53" s="422"/>
      <c r="KZ53" s="422"/>
      <c r="LA53" s="422"/>
      <c r="LB53" s="422"/>
      <c r="LC53" s="358"/>
      <c r="LD53" s="358"/>
      <c r="LE53" s="358"/>
      <c r="LF53" s="358"/>
      <c r="LG53" s="422"/>
      <c r="LH53" s="422"/>
      <c r="LI53" s="422"/>
      <c r="LJ53" s="422"/>
      <c r="LK53" s="422"/>
      <c r="LL53" s="422"/>
      <c r="LM53" s="422"/>
    </row>
    <row customHeight="1" ht="12">
      <c r="C54" s="161"/>
      <c r="D54" s="704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1592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 hidden="1">
      <c r="C55" s="161"/>
      <c r="E55" s="158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EM55" s="258"/>
      <c r="EP55" s="259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60"/>
      <c r="HA55" s="259"/>
      <c r="HB55" s="257"/>
      <c r="HC55" s="257"/>
      <c r="HD55" s="257"/>
      <c r="HE55" s="257"/>
      <c r="HF55" s="257"/>
      <c r="HG55" s="257"/>
      <c r="HH55" s="257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57"/>
      <c r="HV55" s="257"/>
      <c r="HW55" s="257"/>
      <c r="HX55" s="257"/>
      <c r="HY55" s="257"/>
      <c r="HZ55" s="257"/>
      <c r="IA55" s="257"/>
      <c r="IB55" s="257"/>
      <c r="IC55" s="257"/>
      <c r="ID55" s="257"/>
      <c r="IE55" s="257"/>
      <c r="IF55" s="260"/>
      <c r="LC55" s="259"/>
      <c r="LD55" s="257"/>
      <c r="LE55" s="257"/>
      <c r="LF55" s="260"/>
    </row>
    <row customHeight="1" ht="12">
      <c r="C56" s="161"/>
      <c r="F56" s="545"/>
      <c r="G56" s="545"/>
      <c r="H56" s="545"/>
      <c r="I56" s="545"/>
      <c r="J56" s="545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255"/>
      <c r="BQ56" s="255"/>
      <c r="BR56" s="255"/>
      <c r="BS56" s="255"/>
      <c r="BT56" s="255"/>
      <c r="BU56" s="255"/>
      <c r="BV56" s="255"/>
      <c r="BW56" s="255"/>
      <c r="BX56" s="193"/>
      <c r="BY56" s="193"/>
      <c r="BZ56" s="277"/>
      <c r="CA56" s="277"/>
      <c r="CB56" s="255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5"/>
      <c r="CR56" s="255"/>
      <c r="CS56" s="255"/>
      <c r="CT56" s="255"/>
      <c r="CU56" s="255"/>
      <c r="CV56" s="255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255"/>
      <c r="DH56" s="255"/>
      <c r="DI56" s="255"/>
      <c r="DJ56" s="255"/>
      <c r="DK56" s="255"/>
      <c r="DL56" s="255"/>
      <c r="DM56" s="255"/>
      <c r="DN56" s="255"/>
      <c r="DO56" s="255"/>
      <c r="DP56" s="255"/>
      <c r="DQ56" s="255"/>
      <c r="DR56" s="255"/>
      <c r="DS56" s="255"/>
      <c r="DT56" s="255"/>
      <c r="DU56" s="255"/>
      <c r="DV56" s="255"/>
      <c r="DW56" s="255"/>
      <c r="DX56" s="255"/>
      <c r="DY56" s="255"/>
      <c r="DZ56" s="255"/>
      <c r="EA56" s="255"/>
      <c r="EB56" s="255"/>
      <c r="EC56" s="255"/>
      <c r="ED56" s="255"/>
      <c r="EE56" s="255"/>
      <c r="EF56" s="255"/>
      <c r="EG56" s="255"/>
      <c r="EH56" s="255"/>
      <c r="EI56" s="194"/>
      <c r="EJ56" s="278"/>
      <c r="EM56" s="258"/>
      <c r="EP56" s="279"/>
      <c r="EQ56" s="255"/>
      <c r="ER56" s="255"/>
      <c r="ES56" s="255"/>
      <c r="ET56" s="255"/>
      <c r="EU56" s="255"/>
      <c r="EV56" s="255"/>
      <c r="EW56" s="255"/>
      <c r="EX56" s="255"/>
      <c r="EY56" s="255"/>
      <c r="EZ56" s="255"/>
      <c r="FA56" s="255"/>
      <c r="FB56" s="255"/>
      <c r="FC56" s="255"/>
      <c r="FD56" s="255"/>
      <c r="FE56" s="255"/>
      <c r="FF56" s="255"/>
      <c r="FG56" s="255"/>
      <c r="FH56" s="255"/>
      <c r="FI56" s="255"/>
      <c r="FJ56" s="255"/>
      <c r="FK56" s="255"/>
      <c r="FL56" s="255"/>
      <c r="FM56" s="255"/>
      <c r="FN56" s="255"/>
      <c r="FO56" s="255"/>
      <c r="FP56" s="255"/>
      <c r="FQ56" s="255"/>
      <c r="FR56" s="255"/>
      <c r="FS56" s="255"/>
      <c r="FT56" s="255"/>
      <c r="FU56" s="255"/>
      <c r="FV56" s="255"/>
      <c r="FW56" s="255"/>
      <c r="FX56" s="255"/>
      <c r="FY56" s="255"/>
      <c r="FZ56" s="255"/>
      <c r="GA56" s="255"/>
      <c r="GB56" s="255"/>
      <c r="GC56" s="255"/>
      <c r="GD56" s="255"/>
      <c r="GE56" s="255"/>
      <c r="GF56" s="255"/>
      <c r="GG56" s="255"/>
      <c r="GH56" s="255"/>
      <c r="GI56" s="255"/>
      <c r="GJ56" s="255"/>
      <c r="GK56" s="255"/>
      <c r="GL56" s="255"/>
      <c r="GM56" s="255"/>
      <c r="GN56" s="256"/>
      <c r="HA56" s="279"/>
      <c r="HB56" s="255"/>
      <c r="HC56" s="255"/>
      <c r="HD56" s="255"/>
      <c r="HE56" s="255"/>
      <c r="HF56" s="255"/>
      <c r="HG56" s="255"/>
      <c r="HH56" s="255"/>
      <c r="HI56" s="255"/>
      <c r="HJ56" s="255"/>
      <c r="HK56" s="255"/>
      <c r="HL56" s="255"/>
      <c r="HM56" s="255"/>
      <c r="HN56" s="255"/>
      <c r="HO56" s="255"/>
      <c r="HP56" s="255"/>
      <c r="HQ56" s="255"/>
      <c r="HR56" s="255"/>
      <c r="HS56" s="255"/>
      <c r="HT56" s="255"/>
      <c r="HU56" s="255"/>
      <c r="HV56" s="255"/>
      <c r="HW56" s="255"/>
      <c r="HX56" s="255"/>
      <c r="HY56" s="255"/>
      <c r="HZ56" s="255"/>
      <c r="IA56" s="255"/>
      <c r="IB56" s="255"/>
      <c r="IC56" s="255"/>
      <c r="ID56" s="255"/>
      <c r="IE56" s="255"/>
      <c r="IF56" s="256"/>
      <c r="LC56" s="279"/>
      <c r="LD56" s="255"/>
      <c r="LE56" s="255"/>
      <c r="LF56" s="256"/>
    </row>
    <row customHeight="1" ht="12" hidden="1">
      <c r="C57" s="132"/>
      <c r="D57" s="222"/>
      <c r="F57" s="545"/>
      <c r="G57" s="545"/>
      <c r="H57" s="545"/>
      <c r="I57" s="545"/>
      <c r="J57" s="545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89"/>
      <c r="HF57" s="289"/>
      <c r="HG57" s="289"/>
      <c r="HH57" s="289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89"/>
      <c r="HV57" s="289"/>
      <c r="HW57" s="289"/>
      <c r="HX57" s="289"/>
      <c r="HY57" s="257"/>
      <c r="HZ57" s="257"/>
      <c r="IA57" s="257"/>
      <c r="IB57" s="257"/>
      <c r="IC57" s="257"/>
      <c r="ID57" s="257"/>
      <c r="IE57" s="257"/>
      <c r="IF57" s="260"/>
      <c r="LC57" s="291"/>
      <c r="LD57" s="289"/>
      <c r="LE57" s="289"/>
      <c r="LF57" s="292"/>
    </row>
    <row customHeight="1" ht="12">
      <c r="C58" s="161"/>
      <c r="D58" s="671" t="s">
        <v>170</v>
      </c>
      <c r="E58" s="541" t="s">
        <v>170</v>
      </c>
      <c r="F58" s="536"/>
      <c r="G58" s="536"/>
      <c r="H58" s="536"/>
      <c r="I58" s="536"/>
      <c r="J58" s="536"/>
      <c r="K58" s="536"/>
      <c r="L58" s="261"/>
      <c r="M58" s="261">
        <v>5</v>
      </c>
      <c r="N58" s="790" t="s">
        <v>1593</v>
      </c>
      <c r="O58" s="791"/>
      <c r="P58" s="791"/>
      <c r="Q58" s="791"/>
      <c r="R58" s="791"/>
      <c r="S58" s="791"/>
      <c r="T58" s="791"/>
      <c r="U58" s="791"/>
      <c r="V58" s="791"/>
      <c r="W58" s="791"/>
      <c r="X58" s="791"/>
      <c r="Y58" s="791"/>
      <c r="Z58" s="791"/>
      <c r="AA58" s="791"/>
      <c r="AB58" s="791"/>
      <c r="AC58" s="791"/>
      <c r="AD58" s="791"/>
      <c r="AE58" s="791"/>
      <c r="AF58" s="791"/>
      <c r="AG58" s="791"/>
      <c r="AH58" s="791"/>
      <c r="AI58" s="791"/>
      <c r="AJ58" s="791"/>
      <c r="AK58" s="791"/>
      <c r="AL58" s="791"/>
      <c r="AM58" s="791"/>
      <c r="AN58" s="791"/>
      <c r="AO58" s="791"/>
      <c r="AP58" s="791"/>
      <c r="AQ58" s="791"/>
      <c r="AR58" s="791"/>
      <c r="AS58" s="791"/>
      <c r="AT58" s="791"/>
      <c r="AU58" s="791"/>
      <c r="AV58" s="791"/>
      <c r="AW58" s="791"/>
      <c r="AX58" s="791"/>
      <c r="AY58" s="791"/>
      <c r="AZ58" s="791"/>
      <c r="BA58" s="791"/>
      <c r="BB58" s="791"/>
      <c r="BC58" s="791"/>
      <c r="BD58" s="791"/>
      <c r="BE58" s="791"/>
      <c r="BF58" s="791"/>
      <c r="BG58" s="791"/>
      <c r="BH58" s="791"/>
      <c r="BI58" s="791"/>
      <c r="BJ58" s="791"/>
      <c r="BK58" s="791"/>
      <c r="BL58" s="791"/>
      <c r="BM58" s="791"/>
      <c r="BN58" s="791"/>
      <c r="BO58" s="791"/>
      <c r="BP58" s="262">
        <f>IF(CS58=0,"",DM58/CS58*1000)</f>
        <v>5.43</v>
      </c>
      <c r="BQ58" s="262">
        <f>IF(CT58=0,"",DO58/CT58*1000)</f>
        <v>5.52</v>
      </c>
      <c r="BR58" s="263"/>
      <c r="BS58" s="263"/>
      <c r="BT58" s="263"/>
      <c r="BU58" s="263"/>
      <c r="BV58" s="263"/>
      <c r="BW58" s="263"/>
      <c r="BX58" s="263"/>
      <c r="BY58" s="263"/>
      <c r="BZ58" s="263"/>
      <c r="CA58" s="263"/>
      <c r="CB58" s="263"/>
      <c r="CC58" s="263"/>
      <c r="CD58" s="263"/>
      <c r="CE58" s="263"/>
      <c r="CF58" s="263"/>
      <c r="CG58" s="263"/>
      <c r="CH58" s="263"/>
      <c r="CI58" s="263"/>
      <c r="CJ58" s="263"/>
      <c r="CK58" s="263"/>
      <c r="CL58" s="263"/>
      <c r="CM58" s="263"/>
      <c r="CN58" s="263"/>
      <c r="CO58" s="263"/>
      <c r="CP58" s="263"/>
      <c r="CQ58" s="263"/>
      <c r="CR58" s="263"/>
      <c r="CS58" s="264">
        <f>SUM(CS60,CS66)</f>
        <v>68666</v>
      </c>
      <c r="CT58" s="264">
        <f>SUM(CT60,CT66)</f>
        <v>57192</v>
      </c>
      <c r="CU58" s="265"/>
      <c r="CV58" s="265"/>
      <c r="CW58" s="264">
        <f>SUM(CW60,CW66)</f>
        <v>68666</v>
      </c>
      <c r="CX58" s="264">
        <f>SUM(CX60,CX66)</f>
        <v>57192</v>
      </c>
      <c r="CY58" s="264">
        <f>SUM(CY60,CY66)</f>
        <v>0</v>
      </c>
      <c r="CZ58" s="264">
        <f>SUM(CZ60,CZ66)</f>
        <v>0</v>
      </c>
      <c r="DA58" s="265"/>
      <c r="DB58" s="265"/>
      <c r="DC58" s="264">
        <f>SUM(DC60,DC66)</f>
        <v>372.85638</v>
      </c>
      <c r="DD58" s="264">
        <f>SUM(DD60,DD66)</f>
        <v>372.85638</v>
      </c>
      <c r="DE58" s="264">
        <f>SUM(DE60,DE66)</f>
        <v>315.69984</v>
      </c>
      <c r="DF58" s="264">
        <f>SUM(DF60,DF66)</f>
        <v>379.03632</v>
      </c>
      <c r="DG58" s="266"/>
      <c r="DH58" s="264">
        <f>SUM(DH60,DH66)</f>
        <v>0</v>
      </c>
      <c r="DI58" s="264">
        <f>SUM(DI60,DI66)</f>
        <v>0</v>
      </c>
      <c r="DJ58" s="264">
        <f>SUM(DJ60,DJ66)</f>
        <v>0</v>
      </c>
      <c r="DK58" s="264">
        <f>SUM(DK60,DK66)</f>
        <v>0</v>
      </c>
      <c r="DL58" s="266"/>
      <c r="DM58" s="264">
        <f>SUM(DC58,DH58)</f>
        <v>372.85638</v>
      </c>
      <c r="DN58" s="264">
        <f>SUM(DD58,DI58)</f>
        <v>372.85638</v>
      </c>
      <c r="DO58" s="264">
        <f>SUM(DE58,DJ58)</f>
        <v>315.69984</v>
      </c>
      <c r="DP58" s="264">
        <f>SUM(DF58,DK58)</f>
        <v>379.03632</v>
      </c>
      <c r="DQ58" s="266"/>
      <c r="DR58" s="267"/>
      <c r="DS58" s="267"/>
      <c r="DT58" s="267"/>
      <c r="DU58" s="264">
        <f>SUM(DU60,DU66)</f>
        <v>0</v>
      </c>
      <c r="DV58" s="264">
        <f>SUM(DV60,DV66)</f>
        <v>0</v>
      </c>
      <c r="DW58" s="267"/>
      <c r="DX58" s="267"/>
      <c r="DY58" s="267"/>
      <c r="DZ58" s="264">
        <f>IF(DD58=0,0,DF58/DD58*100)</f>
        <v>101.657458563536</v>
      </c>
      <c r="EA58" s="264">
        <f>IF(DI58=0,0,DK58/DI58*100)</f>
        <v>0</v>
      </c>
      <c r="EB58" s="264">
        <f>IF(DN58=0,0,DP58/DN58*100)</f>
        <v>101.657458563536</v>
      </c>
      <c r="EC58" s="266"/>
      <c r="ED58" s="266"/>
      <c r="EE58" s="266"/>
      <c r="EF58" s="266"/>
      <c r="EG58" s="266"/>
      <c r="EH58" s="266"/>
      <c r="EI58" s="177"/>
      <c r="EJ58" s="269"/>
      <c r="EM58" s="258"/>
      <c r="EP58" s="270"/>
      <c r="EQ58" s="263"/>
      <c r="ER58" s="263"/>
      <c r="ES58" s="263"/>
      <c r="ET58" s="263"/>
      <c r="EU58" s="263"/>
      <c r="EV58" s="263"/>
      <c r="EW58" s="264">
        <f>SUM(EW60,EW66)</f>
        <v>700010</v>
      </c>
      <c r="EX58" s="264">
        <f>SUM(EX60,EX66)</f>
        <v>736437</v>
      </c>
      <c r="EY58" s="265"/>
      <c r="EZ58" s="265"/>
      <c r="FA58" s="264">
        <f>SUM(FA60,FA66)</f>
        <v>700010</v>
      </c>
      <c r="FB58" s="264">
        <f>SUM(FB60,FB66)</f>
        <v>736437</v>
      </c>
      <c r="FC58" s="264">
        <f>SUM(FC60,FC66)</f>
        <v>0</v>
      </c>
      <c r="FD58" s="264">
        <f>SUM(FD60,FD66)</f>
        <v>0</v>
      </c>
      <c r="FE58" s="265"/>
      <c r="FF58" s="265"/>
      <c r="FG58" s="264">
        <f>SUM(FG60,FG66)</f>
        <v>3801.0543</v>
      </c>
      <c r="FH58" s="264">
        <f>SUM(FH60,FH66)</f>
        <v>3801.0543</v>
      </c>
      <c r="FI58" s="264">
        <f>SUM(FI60,FI66)</f>
        <v>4065.13224</v>
      </c>
      <c r="FJ58" s="264">
        <f>SUM(FJ60,FJ66)</f>
        <v>3864.0552</v>
      </c>
      <c r="FK58" s="266"/>
      <c r="FL58" s="264">
        <f>SUM(FL60,FL66)</f>
        <v>0</v>
      </c>
      <c r="FM58" s="264">
        <f>SUM(FM60,FM66)</f>
        <v>0</v>
      </c>
      <c r="FN58" s="264">
        <f>SUM(FN60,FN66)</f>
        <v>0</v>
      </c>
      <c r="FO58" s="264">
        <f>SUM(FO60,FO66)</f>
        <v>0</v>
      </c>
      <c r="FP58" s="266"/>
      <c r="FQ58" s="264">
        <f>SUM(FG58,FL58)</f>
        <v>3801.0543</v>
      </c>
      <c r="FR58" s="264">
        <f>SUM(FH58,FM58)</f>
        <v>3801.0543</v>
      </c>
      <c r="FS58" s="264">
        <f>SUM(FI58,FN58)</f>
        <v>4065.13224</v>
      </c>
      <c r="FT58" s="264">
        <f>SUM(FJ58,FO58)</f>
        <v>3864.0552</v>
      </c>
      <c r="FU58" s="266"/>
      <c r="FV58" s="267"/>
      <c r="FW58" s="267"/>
      <c r="FX58" s="267"/>
      <c r="FY58" s="264">
        <f>SUM(FY60,FY66)</f>
        <v>0</v>
      </c>
      <c r="FZ58" s="264">
        <f>SUM(FZ60,FZ66)</f>
        <v>0</v>
      </c>
      <c r="GA58" s="267"/>
      <c r="GB58" s="267"/>
      <c r="GC58" s="267"/>
      <c r="GD58" s="264">
        <f>IF(FH58=0,0,FJ58/FH58*100)</f>
        <v>101.657458563536</v>
      </c>
      <c r="GE58" s="264">
        <f>IF(FM58=0,0,FO58/FM58*100)</f>
        <v>0</v>
      </c>
      <c r="GF58" s="264">
        <f>IF(FR58=0,0,FT58/FR58*100)</f>
        <v>101.657458563536</v>
      </c>
      <c r="GG58" s="266"/>
      <c r="GH58" s="266"/>
      <c r="GI58" s="266"/>
      <c r="GJ58" s="266"/>
      <c r="GK58" s="266"/>
      <c r="GL58" s="266"/>
      <c r="GM58" s="265"/>
      <c r="GN58" s="271"/>
      <c r="HA58" s="409"/>
      <c r="HB58" s="410"/>
      <c r="HC58" s="410"/>
      <c r="HD58" s="410"/>
      <c r="HE58" s="411"/>
      <c r="HF58" s="411"/>
      <c r="HG58" s="413">
        <f>SUM(HG60,HG66)</f>
        <v>0</v>
      </c>
      <c r="HH58" s="413">
        <f>SUM(HH60,HH66)</f>
        <v>0</v>
      </c>
      <c r="HI58" s="274">
        <f>SUM(HI60,HI66)</f>
        <v>358</v>
      </c>
      <c r="HJ58" s="274">
        <f>SUM(HJ60,HJ66)</f>
        <v>351</v>
      </c>
      <c r="HK58" s="274">
        <f>SUM(HK60,HK66)</f>
        <v>0</v>
      </c>
      <c r="HL58" s="274">
        <f>SUM(HL60,HL66)</f>
        <v>0</v>
      </c>
      <c r="HM58" s="264">
        <f>SUM(HM60,HM66)</f>
        <v>68666</v>
      </c>
      <c r="HN58" s="264">
        <f>SUM(HN60,HN66)</f>
        <v>57192</v>
      </c>
      <c r="HO58" s="264">
        <f>SUM(HO60,HO66)</f>
        <v>0</v>
      </c>
      <c r="HP58" s="264">
        <f>SUM(HP60,HP66)</f>
        <v>0</v>
      </c>
      <c r="HQ58" s="410"/>
      <c r="HR58" s="410"/>
      <c r="HS58" s="410"/>
      <c r="HT58" s="410"/>
      <c r="HU58" s="411"/>
      <c r="HV58" s="411"/>
      <c r="HW58" s="413">
        <f>SUM(HW60,HW66)</f>
        <v>0</v>
      </c>
      <c r="HX58" s="413">
        <f>SUM(HX60,HX66)</f>
        <v>0</v>
      </c>
      <c r="HY58" s="274">
        <f>SUM(HY60,HY66)</f>
        <v>358</v>
      </c>
      <c r="HZ58" s="274">
        <f>SUM(HZ60,HZ66)</f>
        <v>351</v>
      </c>
      <c r="IA58" s="274">
        <f>SUM(IA60,IA66)</f>
        <v>0</v>
      </c>
      <c r="IB58" s="274">
        <f>SUM(IB60,IB66)</f>
        <v>0</v>
      </c>
      <c r="IC58" s="264">
        <f>SUM(IC60,IC66)</f>
        <v>700010</v>
      </c>
      <c r="ID58" s="264">
        <f>SUM(ID60,ID66)</f>
        <v>736437</v>
      </c>
      <c r="IE58" s="264">
        <f>SUM(IE60,IE66)</f>
        <v>0</v>
      </c>
      <c r="IF58" s="275">
        <f>SUM(IF60,IF66)</f>
        <v>0</v>
      </c>
      <c r="JR58" s="280"/>
      <c r="JS58" s="280"/>
      <c r="JT58" s="280"/>
      <c r="JU58" s="280"/>
      <c r="JV58" s="280"/>
      <c r="JW58" s="280"/>
      <c r="JX58" s="280"/>
      <c r="JY58" s="280"/>
      <c r="LC58" s="406"/>
      <c r="LD58" s="407"/>
      <c r="LE58" s="407"/>
      <c r="LF58" s="408"/>
    </row>
    <row customHeight="1" ht="12" hidden="1">
      <c r="C59" s="161"/>
      <c r="D59" s="672"/>
      <c r="E59" s="281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EM59" s="258"/>
      <c r="EP59" s="259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257"/>
      <c r="FL59" s="257"/>
      <c r="FM59" s="257"/>
      <c r="FN59" s="257"/>
      <c r="FO59" s="257"/>
      <c r="FP59" s="257"/>
      <c r="FQ59" s="257"/>
      <c r="FR59" s="257"/>
      <c r="FS59" s="257"/>
      <c r="FT59" s="257"/>
      <c r="FU59" s="257"/>
      <c r="FV59" s="257"/>
      <c r="FW59" s="257"/>
      <c r="FX59" s="257"/>
      <c r="FY59" s="257"/>
      <c r="FZ59" s="257"/>
      <c r="GA59" s="257"/>
      <c r="GB59" s="257"/>
      <c r="GC59" s="257"/>
      <c r="GD59" s="257"/>
      <c r="GE59" s="257"/>
      <c r="GF59" s="257"/>
      <c r="GG59" s="257"/>
      <c r="GH59" s="257"/>
      <c r="GI59" s="257"/>
      <c r="GJ59" s="257"/>
      <c r="GK59" s="257"/>
      <c r="GL59" s="257"/>
      <c r="GM59" s="257"/>
      <c r="GN59" s="260"/>
      <c r="HA59" s="259"/>
      <c r="HB59" s="257"/>
      <c r="HC59" s="257"/>
      <c r="HD59" s="257"/>
      <c r="HE59" s="282"/>
      <c r="HF59" s="282"/>
      <c r="HG59" s="282"/>
      <c r="HH59" s="282"/>
      <c r="HI59" s="257"/>
      <c r="HJ59" s="257"/>
      <c r="HK59" s="257"/>
      <c r="HL59" s="257"/>
      <c r="HM59" s="257"/>
      <c r="HN59" s="257"/>
      <c r="HO59" s="257"/>
      <c r="HP59" s="257"/>
      <c r="HQ59" s="257"/>
      <c r="HR59" s="257"/>
      <c r="HS59" s="257"/>
      <c r="HT59" s="257"/>
      <c r="HU59" s="282"/>
      <c r="HV59" s="282"/>
      <c r="HW59" s="282"/>
      <c r="HX59" s="282"/>
      <c r="HY59" s="257"/>
      <c r="HZ59" s="257"/>
      <c r="IA59" s="257"/>
      <c r="IB59" s="257"/>
      <c r="IC59" s="257"/>
      <c r="ID59" s="257"/>
      <c r="IE59" s="257"/>
      <c r="IF59" s="260"/>
      <c r="LC59" s="283"/>
      <c r="LD59" s="282"/>
      <c r="LE59" s="282"/>
      <c r="LF59" s="284"/>
    </row>
    <row customHeight="1" ht="12">
      <c r="C60" s="161"/>
      <c r="D60" s="672"/>
      <c r="E60" s="689" t="s">
        <v>1328</v>
      </c>
      <c r="F60" s="536"/>
      <c r="G60" s="536"/>
      <c r="H60" s="536"/>
      <c r="I60" s="536"/>
      <c r="J60" s="536"/>
      <c r="K60" s="536"/>
      <c r="L60" s="261"/>
      <c r="M60" s="261" t="s">
        <v>1329</v>
      </c>
      <c r="N60" s="683" t="s">
        <v>1594</v>
      </c>
      <c r="O60" s="684"/>
      <c r="P60" s="684"/>
      <c r="Q60" s="684"/>
      <c r="R60" s="684"/>
      <c r="S60" s="684"/>
      <c r="T60" s="684"/>
      <c r="U60" s="684"/>
      <c r="V60" s="684"/>
      <c r="W60" s="684"/>
      <c r="X60" s="684"/>
      <c r="Y60" s="684"/>
      <c r="Z60" s="684"/>
      <c r="AA60" s="684"/>
      <c r="AB60" s="684"/>
      <c r="AC60" s="684"/>
      <c r="AD60" s="684"/>
      <c r="AE60" s="684"/>
      <c r="AF60" s="684"/>
      <c r="AG60" s="684"/>
      <c r="AH60" s="684"/>
      <c r="AI60" s="684"/>
      <c r="AJ60" s="684"/>
      <c r="AK60" s="684"/>
      <c r="AL60" s="684"/>
      <c r="AM60" s="684"/>
      <c r="AN60" s="684"/>
      <c r="AO60" s="684"/>
      <c r="AP60" s="684"/>
      <c r="AQ60" s="684"/>
      <c r="AR60" s="684"/>
      <c r="AS60" s="684"/>
      <c r="AT60" s="684"/>
      <c r="AU60" s="684"/>
      <c r="AV60" s="684"/>
      <c r="AW60" s="684"/>
      <c r="AX60" s="684"/>
      <c r="AY60" s="684"/>
      <c r="AZ60" s="684"/>
      <c r="BA60" s="684"/>
      <c r="BB60" s="684"/>
      <c r="BC60" s="684"/>
      <c r="BD60" s="684"/>
      <c r="BE60" s="684"/>
      <c r="BF60" s="684"/>
      <c r="BG60" s="684"/>
      <c r="BH60" s="684"/>
      <c r="BI60" s="684"/>
      <c r="BJ60" s="684"/>
      <c r="BK60" s="684"/>
      <c r="BL60" s="684"/>
      <c r="BM60" s="684"/>
      <c r="BN60" s="684"/>
      <c r="BO60" s="684"/>
      <c r="BP60" s="262">
        <f>IF(CS60=0,"",DM60/CS60*1000)</f>
        <v>5.43</v>
      </c>
      <c r="BQ60" s="262">
        <f>IF(CT60=0,"",DO60/CT60*1000)</f>
        <v>5.52</v>
      </c>
      <c r="BR60" s="263"/>
      <c r="BS60" s="263"/>
      <c r="BT60" s="263"/>
      <c r="BU60" s="263"/>
      <c r="BV60" s="263"/>
      <c r="BW60" s="263"/>
      <c r="BX60" s="263"/>
      <c r="BY60" s="263"/>
      <c r="BZ60" s="263"/>
      <c r="CA60" s="263"/>
      <c r="CB60" s="263"/>
      <c r="CC60" s="263"/>
      <c r="CD60" s="263"/>
      <c r="CE60" s="263"/>
      <c r="CF60" s="263"/>
      <c r="CG60" s="263"/>
      <c r="CH60" s="263"/>
      <c r="CI60" s="263"/>
      <c r="CJ60" s="263"/>
      <c r="CK60" s="263"/>
      <c r="CL60" s="263"/>
      <c r="CM60" s="263"/>
      <c r="CN60" s="263"/>
      <c r="CO60" s="263"/>
      <c r="CP60" s="263"/>
      <c r="CQ60" s="263"/>
      <c r="CR60" s="263"/>
      <c r="CS60" s="264">
        <f>SUM(HM60,HO60)</f>
        <v>68666</v>
      </c>
      <c r="CT60" s="264">
        <f>SUM(HN60,HP60)</f>
        <v>57192</v>
      </c>
      <c r="CU60" s="265"/>
      <c r="CV60" s="265"/>
      <c r="CW60" s="264">
        <f>SUM(CW61:CW64)</f>
        <v>68666</v>
      </c>
      <c r="CX60" s="264">
        <f>SUM(CX61:CX64)</f>
        <v>57192</v>
      </c>
      <c r="CY60" s="264">
        <f>SUM(CY61:CY64)</f>
        <v>0</v>
      </c>
      <c r="CZ60" s="264">
        <f>SUM(CZ61:CZ64)</f>
        <v>0</v>
      </c>
      <c r="DA60" s="265"/>
      <c r="DB60" s="265"/>
      <c r="DC60" s="264">
        <f>SUM(DC61:DC64)</f>
        <v>372.85638</v>
      </c>
      <c r="DD60" s="264">
        <f>SUM(DD61:DD64)</f>
        <v>372.85638</v>
      </c>
      <c r="DE60" s="264">
        <f>SUM(DE61:DE64)</f>
        <v>315.69984</v>
      </c>
      <c r="DF60" s="264">
        <f>SUM(DF61:DF64)</f>
        <v>379.03632</v>
      </c>
      <c r="DG60" s="266"/>
      <c r="DH60" s="264">
        <f>SUM(DH61:DH64)</f>
        <v>0</v>
      </c>
      <c r="DI60" s="264">
        <f>SUM(DI61:DI64)</f>
        <v>0</v>
      </c>
      <c r="DJ60" s="264">
        <f>SUM(DJ61:DJ64)</f>
        <v>0</v>
      </c>
      <c r="DK60" s="264">
        <f>SUM(DK61:DK64)</f>
        <v>0</v>
      </c>
      <c r="DL60" s="266"/>
      <c r="DM60" s="264">
        <f>SUM(DC60,DH60)</f>
        <v>372.85638</v>
      </c>
      <c r="DN60" s="264">
        <f>SUM(DD60,DI60)</f>
        <v>372.85638</v>
      </c>
      <c r="DO60" s="264">
        <f>SUM(DE60,DJ60)</f>
        <v>315.69984</v>
      </c>
      <c r="DP60" s="264">
        <f>SUM(DF60,DK60)</f>
        <v>379.03632</v>
      </c>
      <c r="DQ60" s="266"/>
      <c r="DR60" s="267"/>
      <c r="DS60" s="267"/>
      <c r="DT60" s="267"/>
      <c r="DU60" s="268">
        <f>'СУБС ПИ'!$J$62</f>
        <v>0</v>
      </c>
      <c r="DV60" s="268">
        <f>'СУБС ПИ'!$L$62</f>
        <v>0</v>
      </c>
      <c r="DW60" s="267"/>
      <c r="DX60" s="267"/>
      <c r="DY60" s="267"/>
      <c r="DZ60" s="264">
        <f>IF(DD60=0,0,DF60/DD60*100)</f>
        <v>101.657458563536</v>
      </c>
      <c r="EA60" s="264">
        <f>IF(DI60=0,0,DK60/DI60*100)</f>
        <v>0</v>
      </c>
      <c r="EB60" s="264">
        <f>IF(DN60=0,0,DP60/DN60*100)</f>
        <v>101.657458563536</v>
      </c>
      <c r="EC60" s="266"/>
      <c r="ED60" s="266"/>
      <c r="EE60" s="266"/>
      <c r="EF60" s="266"/>
      <c r="EG60" s="266"/>
      <c r="EH60" s="266"/>
      <c r="EI60" s="177"/>
      <c r="EJ60" s="269"/>
      <c r="EM60" s="258"/>
      <c r="EP60" s="270"/>
      <c r="EQ60" s="263"/>
      <c r="ER60" s="263"/>
      <c r="ES60" s="263"/>
      <c r="ET60" s="263"/>
      <c r="EU60" s="263"/>
      <c r="EV60" s="263"/>
      <c r="EW60" s="264">
        <f>SUM(IC60,IE60)</f>
        <v>700010</v>
      </c>
      <c r="EX60" s="264">
        <f>SUM(ID60,IF60)</f>
        <v>736437</v>
      </c>
      <c r="EY60" s="265"/>
      <c r="EZ60" s="265"/>
      <c r="FA60" s="264">
        <f>SUM(FA61:FA64)</f>
        <v>700010</v>
      </c>
      <c r="FB60" s="264">
        <f>SUM(FB61:FB64)</f>
        <v>736437</v>
      </c>
      <c r="FC60" s="264">
        <f>SUM(FC61:FC64)</f>
        <v>0</v>
      </c>
      <c r="FD60" s="264">
        <f>SUM(FD61:FD64)</f>
        <v>0</v>
      </c>
      <c r="FE60" s="265"/>
      <c r="FF60" s="265"/>
      <c r="FG60" s="264">
        <f>SUM(FG61:FG64)</f>
        <v>3801.0543</v>
      </c>
      <c r="FH60" s="264">
        <f>SUM(FH61:FH64)</f>
        <v>3801.0543</v>
      </c>
      <c r="FI60" s="264">
        <f>SUM(FI61:FI64)</f>
        <v>4065.13224</v>
      </c>
      <c r="FJ60" s="264">
        <f>SUM(FJ61:FJ64)</f>
        <v>3864.0552</v>
      </c>
      <c r="FK60" s="266"/>
      <c r="FL60" s="264">
        <f>SUM(FL61:FL64)</f>
        <v>0</v>
      </c>
      <c r="FM60" s="264">
        <f>SUM(FM61:FM64)</f>
        <v>0</v>
      </c>
      <c r="FN60" s="264">
        <f>SUM(FN61:FN64)</f>
        <v>0</v>
      </c>
      <c r="FO60" s="264">
        <f>SUM(FO61:FO64)</f>
        <v>0</v>
      </c>
      <c r="FP60" s="266"/>
      <c r="FQ60" s="264">
        <f>SUM(FG60,FL60)</f>
        <v>3801.0543</v>
      </c>
      <c r="FR60" s="264">
        <f>SUM(FH60,FM60)</f>
        <v>3801.0543</v>
      </c>
      <c r="FS60" s="264">
        <f>SUM(FI60,FN60)</f>
        <v>4065.13224</v>
      </c>
      <c r="FT60" s="264">
        <f>SUM(FJ60,FO60)</f>
        <v>3864.0552</v>
      </c>
      <c r="FU60" s="266"/>
      <c r="FV60" s="267"/>
      <c r="FW60" s="267"/>
      <c r="FX60" s="267"/>
      <c r="FY60" s="268">
        <f>'СУБС ПИ'!$N$62</f>
        <v>0</v>
      </c>
      <c r="FZ60" s="268">
        <f>'СУБС ПИ'!$P$62</f>
        <v>0</v>
      </c>
      <c r="GA60" s="267"/>
      <c r="GB60" s="267"/>
      <c r="GC60" s="267"/>
      <c r="GD60" s="264">
        <f>IF(FH60=0,0,FJ60/FH60*100)</f>
        <v>101.657458563536</v>
      </c>
      <c r="GE60" s="264">
        <f>IF(FM60=0,0,FO60/FM60*100)</f>
        <v>0</v>
      </c>
      <c r="GF60" s="264">
        <f>IF(FR60=0,0,FT60/FR60*100)</f>
        <v>101.657458563536</v>
      </c>
      <c r="GG60" s="266"/>
      <c r="GH60" s="266"/>
      <c r="GI60" s="266"/>
      <c r="GJ60" s="266"/>
      <c r="GK60" s="266"/>
      <c r="GL60" s="266"/>
      <c r="GM60" s="265"/>
      <c r="GN60" s="271"/>
      <c r="HA60" s="262" t="str">
        <f>IF(SUM(KD61:KD64)=0,"",SUM(KH61:KH64)/SUM(KD61:KD64))</f>
        <v/>
      </c>
      <c r="HB60" s="262" t="str">
        <f>IF(SUM(KE61:KE64)=0,"",SUM(KI61:KI64)/SUM(KE61:KE64))</f>
        <v/>
      </c>
      <c r="HC60" s="262" t="str">
        <f>IF(SUM(KL61:KL64)=0,"",SUM(KP61:KP64)/SUM(KL61:KL64))</f>
        <v/>
      </c>
      <c r="HD60" s="262" t="str">
        <f>IF(SUM(KM61:KM64)=0,"",SUM(KQ61:KQ64)/SUM(KM61:KM64))</f>
        <v/>
      </c>
      <c r="HE60" s="266"/>
      <c r="HF60" s="266"/>
      <c r="HG60" s="272"/>
      <c r="HH60" s="272"/>
      <c r="HI60" s="273">
        <v>358</v>
      </c>
      <c r="HJ60" s="273">
        <v>351</v>
      </c>
      <c r="HK60" s="273"/>
      <c r="HL60" s="273"/>
      <c r="HM60" s="264">
        <f>SUM(HM61:HM64)</f>
        <v>68666</v>
      </c>
      <c r="HN60" s="264">
        <f>SUM(HN61:HN64)</f>
        <v>57192</v>
      </c>
      <c r="HO60" s="264">
        <f>SUM(HO61:HO64)</f>
        <v>0</v>
      </c>
      <c r="HP60" s="264">
        <f>SUM(HP61:HP64)</f>
        <v>0</v>
      </c>
      <c r="HQ60" s="262" t="str">
        <f>IF(SUM(KF61:KF64)=0,"",SUM(KJ61:KJ64)/SUM(KF61:KF64))</f>
        <v/>
      </c>
      <c r="HR60" s="262" t="str">
        <f>IF(SUM(KG61:KG64)=0,"",SUM(KK61:KK64)/SUM(KG61:KG64))</f>
        <v/>
      </c>
      <c r="HS60" s="262" t="str">
        <f>IF(SUM(KN61:KN64)=0,"",SUM(KR61:KR64)/SUM(KN61:KN64))</f>
        <v/>
      </c>
      <c r="HT60" s="262" t="str">
        <f>IF(SUM(KO61:KO64)=0,"",SUM(KS61:KS64)/SUM(KO61:KO64))</f>
        <v/>
      </c>
      <c r="HU60" s="266"/>
      <c r="HV60" s="266"/>
      <c r="HW60" s="264" t="str">
        <f>IF(LEN(HG60)=0,"",HG60)</f>
        <v/>
      </c>
      <c r="HX60" s="264" t="str">
        <f>IF(LEN(HH60)=0,"",HH60)</f>
        <v/>
      </c>
      <c r="HY60" s="274">
        <f>IF(LEN(HI60)=0,"",HI60)</f>
        <v>358</v>
      </c>
      <c r="HZ60" s="274">
        <f>IF(LEN(HJ60)=0,"",HJ60)</f>
        <v>351</v>
      </c>
      <c r="IA60" s="274" t="str">
        <f>IF(LEN(HK60)=0,"",HK60)</f>
        <v/>
      </c>
      <c r="IB60" s="274" t="str">
        <f>IF(LEN(HL60)=0,"",HL60)</f>
        <v/>
      </c>
      <c r="IC60" s="264">
        <f>SUM(IC61:IC64)</f>
        <v>700010</v>
      </c>
      <c r="ID60" s="264">
        <f>SUM(ID61:ID64)</f>
        <v>736437</v>
      </c>
      <c r="IE60" s="264">
        <f>SUM(IE61:IE64)</f>
        <v>0</v>
      </c>
      <c r="IF60" s="275">
        <f>SUM(IF61:IF64)</f>
        <v>0</v>
      </c>
      <c r="JR60" s="276">
        <f>SUM(JR61:JR64)</f>
        <v>0</v>
      </c>
      <c r="JS60" s="276">
        <f>SUM(JS61:JS64)</f>
        <v>0</v>
      </c>
      <c r="JT60" s="276">
        <f>SUM(JT61:JT64)</f>
        <v>0</v>
      </c>
      <c r="JU60" s="276">
        <f>SUM(JU61:JU64)</f>
        <v>0</v>
      </c>
      <c r="JV60" s="276">
        <f>SUM(JV61:JV64)</f>
        <v>0</v>
      </c>
      <c r="JW60" s="276">
        <f>SUM(JW61:JW64)</f>
        <v>0</v>
      </c>
      <c r="JX60" s="276">
        <f>SUM(JX61:JX64)</f>
        <v>0</v>
      </c>
      <c r="JY60" s="276">
        <f>SUM(JY61:JY64)</f>
        <v>0</v>
      </c>
      <c r="LC60" s="406"/>
      <c r="LD60" s="407"/>
      <c r="LE60" s="407"/>
      <c r="LF60" s="408"/>
    </row>
    <row customHeight="1" ht="12" hidden="1">
      <c r="C61" s="161"/>
      <c r="D61" s="672"/>
      <c r="E61" s="690"/>
      <c r="F61" s="536"/>
      <c r="G61" s="536"/>
      <c r="H61" s="536"/>
      <c r="I61" s="536"/>
      <c r="J61" s="536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EM61" s="258"/>
      <c r="EP61" s="259"/>
      <c r="EQ61" s="257"/>
      <c r="ER61" s="257"/>
      <c r="ES61" s="257"/>
      <c r="ET61" s="257"/>
      <c r="EU61" s="257"/>
      <c r="EV61" s="257"/>
      <c r="EW61" s="257"/>
      <c r="EX61" s="257"/>
      <c r="EY61" s="257"/>
      <c r="EZ61" s="257"/>
      <c r="FA61" s="257"/>
      <c r="FB61" s="257"/>
      <c r="FC61" s="257"/>
      <c r="FD61" s="257"/>
      <c r="FE61" s="257"/>
      <c r="FF61" s="257"/>
      <c r="FG61" s="257"/>
      <c r="FH61" s="257"/>
      <c r="FI61" s="257"/>
      <c r="FJ61" s="257"/>
      <c r="FK61" s="257"/>
      <c r="FL61" s="257"/>
      <c r="FM61" s="257"/>
      <c r="FN61" s="257"/>
      <c r="FO61" s="257"/>
      <c r="FP61" s="257"/>
      <c r="FQ61" s="257"/>
      <c r="FR61" s="257"/>
      <c r="FS61" s="257"/>
      <c r="FT61" s="257"/>
      <c r="FU61" s="257"/>
      <c r="FV61" s="257"/>
      <c r="FW61" s="257"/>
      <c r="FX61" s="257"/>
      <c r="FY61" s="257"/>
      <c r="FZ61" s="257"/>
      <c r="GA61" s="257"/>
      <c r="GB61" s="257"/>
      <c r="GC61" s="257"/>
      <c r="GD61" s="257"/>
      <c r="GE61" s="257"/>
      <c r="GF61" s="257"/>
      <c r="GG61" s="257"/>
      <c r="GH61" s="257"/>
      <c r="GI61" s="257"/>
      <c r="GJ61" s="257"/>
      <c r="GK61" s="257"/>
      <c r="GL61" s="257"/>
      <c r="GM61" s="257"/>
      <c r="GN61" s="260"/>
      <c r="HA61" s="259"/>
      <c r="HB61" s="257"/>
      <c r="HC61" s="257"/>
      <c r="HD61" s="257"/>
      <c r="HE61" s="257"/>
      <c r="HF61" s="257"/>
      <c r="HG61" s="257"/>
      <c r="HH61" s="257"/>
      <c r="HI61" s="257"/>
      <c r="HJ61" s="257"/>
      <c r="HK61" s="257"/>
      <c r="HL61" s="257"/>
      <c r="HM61" s="257"/>
      <c r="HN61" s="257"/>
      <c r="HO61" s="257"/>
      <c r="HP61" s="257"/>
      <c r="HQ61" s="257"/>
      <c r="HR61" s="257"/>
      <c r="HS61" s="257"/>
      <c r="HT61" s="257"/>
      <c r="HU61" s="257"/>
      <c r="HV61" s="257"/>
      <c r="HW61" s="257"/>
      <c r="HX61" s="257"/>
      <c r="HY61" s="257"/>
      <c r="HZ61" s="257"/>
      <c r="IA61" s="257"/>
      <c r="IB61" s="257"/>
      <c r="IC61" s="257"/>
      <c r="ID61" s="257"/>
      <c r="IE61" s="257"/>
      <c r="IF61" s="260"/>
      <c r="LC61" s="259"/>
      <c r="LD61" s="257"/>
      <c r="LE61" s="257"/>
      <c r="LF61" s="260"/>
    </row>
    <row customHeight="1" ht="24">
      <c r="A62" s="614" t="s">
        <v>1156</v>
      </c>
      <c r="B62" s="614" t="s">
        <v>1331</v>
      </c>
      <c r="C62" s="503" t="s">
        <v>1281</v>
      </c>
      <c r="D62" s="418"/>
      <c r="E62" s="418"/>
      <c r="F62" s="244"/>
      <c r="G62" s="793">
        <f>ROW('НМ 4'!$A$21)</f>
        <v>21</v>
      </c>
      <c r="H62" s="793">
        <f>ROW('ТФ 4'!$A$44)</f>
        <v>44</v>
      </c>
      <c r="I62" s="244"/>
      <c r="J62" s="244"/>
      <c r="K62" s="794" t="s">
        <v>34</v>
      </c>
      <c r="L62" s="794"/>
      <c r="M62" s="357" t="str">
        <f>IF('НМ 4'!$M$21="","",'НМ 4'!$M$21)</f>
        <v>8</v>
      </c>
      <c r="N62" s="797" t="str">
        <f>IF('НМ 4'!$N$21="","",'НМ 4'!$N$21)</f>
        <v>Электроснабжение. Расчёт по одноставочным тарифам</v>
      </c>
      <c r="O62" s="358"/>
      <c r="P62" s="358"/>
      <c r="Q62" s="797" t="str">
        <f>IF('НМ 4'!$Q$21="","",'НМ 4'!$Q$21)</f>
        <v>По-умолчанию</v>
      </c>
      <c r="R62" s="358"/>
      <c r="S62" s="358"/>
      <c r="T62" s="795" t="str">
        <f>IF('НМ 4'!$T$21="","",'НМ 4'!$T$21)</f>
        <v>ЧД</v>
      </c>
      <c r="U62" s="795" t="str">
        <f>IF('НМ 4'!$U$21="","",'НМ 4'!$U$21)</f>
        <v>ЖП</v>
      </c>
      <c r="V62" s="358"/>
      <c r="W62" s="358"/>
      <c r="X62" s="796"/>
      <c r="Y62" s="358"/>
      <c r="Z62" s="358"/>
      <c r="AA62" s="358"/>
      <c r="AB62" s="358"/>
      <c r="AC62" s="799" t="s">
        <v>1333</v>
      </c>
      <c r="AD62" s="799" t="str">
        <f>BL62&amp;"::"&amp;AE62</f>
        <v>да::ACTI</v>
      </c>
      <c r="AE62" s="799" t="s">
        <v>1293</v>
      </c>
      <c r="AF62" s="358"/>
      <c r="AG62" s="358"/>
      <c r="AH62" s="358"/>
      <c r="AI62" s="358"/>
      <c r="AJ62" s="358"/>
      <c r="AK62" s="358"/>
      <c r="AL62" s="358"/>
      <c r="AM62" s="358"/>
      <c r="AN62" s="357" t="str">
        <f>IF('ТФ 4'!$N$44="","",'ТФ 4'!$N$44)</f>
        <v>5.1.1</v>
      </c>
      <c r="AO62" s="797" t="str">
        <f>IF('ТФ 4'!$O$44="","",'ТФ 4'!$O$44)</f>
        <v>МП ЗР "Севержилкомсервис"</v>
      </c>
      <c r="AP62" s="359"/>
      <c r="AQ62" s="797" t="str">
        <f>IF('ТФ 4'!$Q$44="","",'ТФ 4'!$Q$44)</f>
        <v>8300010685</v>
      </c>
      <c r="AR62" s="797" t="str">
        <f>IF('ТФ 4'!$R$44="","",'ТФ 4'!$R$44)</f>
        <v>298301001</v>
      </c>
      <c r="AS62" s="797" t="str">
        <f>IF('ТФ 4'!$S$44="","",'ТФ 4'!$S$44)</f>
        <v>ОСН, 22</v>
      </c>
      <c r="AT62" s="797" t="str">
        <f>IF('ТФ 4'!$T$44="","",'ТФ 4'!$T$44)</f>
        <v/>
      </c>
      <c r="AU62" s="797" t="str">
        <f>IF('ТФ 4'!$U$44="","",'ТФ 4'!$U$44)</f>
        <v/>
      </c>
      <c r="AV62" s="797" t="str">
        <f>IF('ТФ 4'!$V$44="","",'ТФ 4'!$V$44)</f>
        <v/>
      </c>
      <c r="AW62" s="797"/>
      <c r="AX62" s="797" t="str">
        <f>IF('ТФ 4'!$X$44="","",'ТФ 4'!$X$44)</f>
        <v>при наличии</v>
      </c>
      <c r="AY62" s="358"/>
      <c r="AZ62" s="792"/>
      <c r="BA62" s="792"/>
      <c r="BB62" s="792"/>
      <c r="BC62" s="797" t="str">
        <f>IF('ТФ 4'!$AC$44="","",'ТФ 4'!$AC$44)</f>
        <v>сельское</v>
      </c>
      <c r="BD62" s="797" t="str">
        <f>IF('ТФ 4'!$AD$44="","",'ТФ 4'!$AD$44)</f>
        <v>электро</v>
      </c>
      <c r="BE62" s="797" t="str">
        <f>IF('ТФ 4'!$AE$44="","",'ТФ 4'!$AE$44)</f>
        <v>в пределах</v>
      </c>
      <c r="BF62" s="792"/>
      <c r="BG62" s="358"/>
      <c r="BH62" s="799"/>
      <c r="BI62" s="358"/>
      <c r="BJ62" s="358"/>
      <c r="BK62" s="358"/>
      <c r="BL62" s="801" t="s">
        <v>34</v>
      </c>
      <c r="BM62" s="802"/>
      <c r="BN62" s="358"/>
      <c r="BO62" s="358"/>
      <c r="BP62" s="332">
        <f>IF('ТФ 4'!$BQ$44="","",'ТФ 4'!$BQ$44)</f>
        <v>5.43</v>
      </c>
      <c r="BQ62" s="332">
        <f>IF('ТФ 4'!$BS$44="","",'ТФ 4'!$BS$44)</f>
        <v>5.52</v>
      </c>
      <c r="BR62" s="332">
        <f>IF('ТФ 4'!$BP$44="","",'ТФ 4'!$BP$44)</f>
        <v>89.09</v>
      </c>
      <c r="BS62" s="332">
        <f>IF('ТФ 4'!$BR$44="","",'ТФ 4'!$BR$44)</f>
        <v>90.57</v>
      </c>
      <c r="BT62" s="358"/>
      <c r="BU62" s="379"/>
      <c r="BV62" s="379"/>
      <c r="BW62" s="358"/>
      <c r="BX62" s="360" t="s">
        <v>40</v>
      </c>
      <c r="BY62" s="360" t="s">
        <v>40</v>
      </c>
      <c r="BZ62" s="361"/>
      <c r="CA62" s="361"/>
      <c r="CB62" s="358"/>
      <c r="CC62" s="358"/>
      <c r="CD62" s="358"/>
      <c r="CE62" s="358"/>
      <c r="CF62" s="358"/>
      <c r="CG62" s="358"/>
      <c r="CH62" s="358"/>
      <c r="CI62" s="358"/>
      <c r="CJ62" s="358"/>
      <c r="CK62" s="358"/>
      <c r="CL62" s="362"/>
      <c r="CM62" s="362"/>
      <c r="CN62" s="358"/>
      <c r="CO62" s="280"/>
      <c r="CP62" s="280"/>
      <c r="CQ62" s="363"/>
      <c r="CR62" s="363"/>
      <c r="CS62" s="364">
        <v>66467</v>
      </c>
      <c r="CT62" s="364">
        <v>54676</v>
      </c>
      <c r="CU62" s="358"/>
      <c r="CV62" s="358"/>
      <c r="CW62" s="365">
        <f>IF($AD62="да::ACTI",IF($U62="ЖП",CS62,0),0)</f>
        <v>66467</v>
      </c>
      <c r="CX62" s="365">
        <f>IF($AD62="да::ACTI",IF($U62="ЖП",CT62,0),0)</f>
        <v>54676</v>
      </c>
      <c r="CY62" s="365">
        <f>IF($AD62="да::ACTI",IF($U62="ЖП",0,CS62),0)</f>
        <v>0</v>
      </c>
      <c r="CZ62" s="365">
        <f>IF($AD62="да::ACTI",IF($U62="ЖП",0,CT62),0)</f>
        <v>0</v>
      </c>
      <c r="DA62" s="358"/>
      <c r="DB62" s="358"/>
      <c r="DC62" s="276">
        <f>CW62*IF(LEN($BP62)=0,0,$BP62)/1000</f>
        <v>360.91581</v>
      </c>
      <c r="DD62" s="276">
        <f>IF(LEN($BQ62)=0,0,DC62)</f>
        <v>360.91581</v>
      </c>
      <c r="DE62" s="276">
        <f>CX62*IF(LEN($BQ62)=0,0,$BQ62)/1000</f>
        <v>301.81152</v>
      </c>
      <c r="DF62" s="276">
        <f>CW62*IF(LEN($BQ62)=0,0,$BQ62)/1000</f>
        <v>366.89784</v>
      </c>
      <c r="DG62" s="280"/>
      <c r="DH62" s="276">
        <f>CY62*IF(LEN($BP62)=0,0,$BP62)/1000</f>
        <v>0</v>
      </c>
      <c r="DI62" s="276">
        <f>IF(LEN($BQ62)=0,0,DH62)</f>
        <v>0</v>
      </c>
      <c r="DJ62" s="276">
        <f>CZ62*IF(LEN($BQ62)=0,0,$BQ62)/1000</f>
        <v>0</v>
      </c>
      <c r="DK62" s="276">
        <f>CY62*IF(LEN($BQ62)=0,0,$BQ62)/1000</f>
        <v>0</v>
      </c>
      <c r="DL62" s="280"/>
      <c r="DM62" s="276">
        <f>SUM(DC62,DH62)</f>
        <v>360.91581</v>
      </c>
      <c r="DN62" s="276">
        <f>SUM(DD62,DI62)</f>
        <v>360.91581</v>
      </c>
      <c r="DO62" s="276">
        <f>SUM(DE62,DJ62)</f>
        <v>301.81152</v>
      </c>
      <c r="DP62" s="276">
        <f>SUM(DF62,DK62)</f>
        <v>366.89784</v>
      </c>
      <c r="DQ62" s="280"/>
      <c r="DR62" s="366"/>
      <c r="DS62" s="366"/>
      <c r="DT62" s="366"/>
      <c r="DU62" s="366"/>
      <c r="DV62" s="366"/>
      <c r="DW62" s="366"/>
      <c r="DX62" s="366"/>
      <c r="DY62" s="366"/>
      <c r="DZ62" s="366"/>
      <c r="EA62" s="366"/>
      <c r="EB62" s="366"/>
      <c r="EC62" s="366"/>
      <c r="ED62" s="366"/>
      <c r="EE62" s="366"/>
      <c r="EF62" s="366"/>
      <c r="EG62" s="366"/>
      <c r="EH62" s="366"/>
      <c r="EI62" s="366"/>
      <c r="EJ62" s="366"/>
      <c r="EK62" s="367"/>
      <c r="EL62" s="367"/>
      <c r="EM62" s="244"/>
      <c r="EN62" s="367"/>
      <c r="EO62" s="367"/>
      <c r="EP62" s="362"/>
      <c r="EQ62" s="362"/>
      <c r="ER62" s="367"/>
      <c r="ES62" s="280"/>
      <c r="ET62" s="280"/>
      <c r="EU62" s="363"/>
      <c r="EV62" s="363"/>
      <c r="EW62" s="364">
        <v>672372</v>
      </c>
      <c r="EX62" s="364">
        <v>707858</v>
      </c>
      <c r="EY62" s="367"/>
      <c r="EZ62" s="367"/>
      <c r="FA62" s="365">
        <f>IF($AE62="ACTI",IF($U62="ЖП",EW62,0),0)</f>
        <v>672372</v>
      </c>
      <c r="FB62" s="365">
        <f>IF($AE62="ACTI",IF($U62="ЖП",EX62,0),0)</f>
        <v>707858</v>
      </c>
      <c r="FC62" s="365">
        <f>IF($AE62="ACTI",IF($U62="ЖП",0,EW62),0)</f>
        <v>0</v>
      </c>
      <c r="FD62" s="365">
        <f>IF($AE62="ACTI",IF($U62="ЖП",0,EX62),0)</f>
        <v>0</v>
      </c>
      <c r="FE62" s="367"/>
      <c r="FF62" s="367"/>
      <c r="FG62" s="276">
        <f>FA62*IF(LEN($BP62)=0,0,$BP62)/1000</f>
        <v>3650.97996</v>
      </c>
      <c r="FH62" s="276">
        <f>IF(LEN($BQ62)=0,0,FG62)</f>
        <v>3650.97996</v>
      </c>
      <c r="FI62" s="276">
        <f>FB62*IF(LEN($BQ62)=0,0,$BQ62)/1000</f>
        <v>3907.37616</v>
      </c>
      <c r="FJ62" s="276">
        <f>FA62*IF(LEN($BQ62)=0,0,$BQ62)/1000</f>
        <v>3711.49344</v>
      </c>
      <c r="FK62" s="280"/>
      <c r="FL62" s="276">
        <f>FC62*IF(LEN($BP62)=0,0,$BP62)/1000</f>
        <v>0</v>
      </c>
      <c r="FM62" s="276">
        <f>IF(LEN($BQ62)=0,0,FL62)</f>
        <v>0</v>
      </c>
      <c r="FN62" s="276">
        <f>FD62*IF(LEN($BQ62)=0,0,$BQ62)/1000</f>
        <v>0</v>
      </c>
      <c r="FO62" s="276">
        <f>FC62*IF(LEN($BQ62)=0,0,$BQ62)/1000</f>
        <v>0</v>
      </c>
      <c r="FP62" s="280"/>
      <c r="FQ62" s="276">
        <f>SUM(FG62,FL62)</f>
        <v>3650.97996</v>
      </c>
      <c r="FR62" s="276">
        <f>SUM(FH62,FM62)</f>
        <v>3650.97996</v>
      </c>
      <c r="FS62" s="276">
        <f>SUM(FI62,FN62)</f>
        <v>3907.37616</v>
      </c>
      <c r="FT62" s="276">
        <f>SUM(FJ62,FO62)</f>
        <v>3711.49344</v>
      </c>
      <c r="FU62" s="280"/>
      <c r="FV62" s="361"/>
      <c r="FW62" s="361"/>
      <c r="FX62" s="361"/>
      <c r="FY62" s="366"/>
      <c r="FZ62" s="366"/>
      <c r="GA62" s="361"/>
      <c r="GB62" s="361"/>
      <c r="GC62" s="366"/>
      <c r="GD62" s="366"/>
      <c r="GE62" s="366"/>
      <c r="GF62" s="366"/>
      <c r="GG62" s="366"/>
      <c r="GH62" s="366"/>
      <c r="GI62" s="366"/>
      <c r="GJ62" s="366"/>
      <c r="GK62" s="366"/>
      <c r="GL62" s="366"/>
      <c r="GM62" s="366"/>
      <c r="GN62" s="366"/>
      <c r="GO62" s="993"/>
      <c r="GP62" s="993"/>
      <c r="GQ62" s="993"/>
      <c r="GR62" s="993"/>
      <c r="GS62" s="993"/>
      <c r="GT62" s="993"/>
      <c r="GU62" s="993"/>
      <c r="GV62" s="993"/>
      <c r="GW62" s="993"/>
      <c r="GX62" s="993"/>
      <c r="GY62" s="993"/>
      <c r="GZ62" s="92"/>
      <c r="HA62" s="422"/>
      <c r="HB62" s="422"/>
      <c r="HC62" s="422"/>
      <c r="HD62" s="422"/>
      <c r="HE62" s="422"/>
      <c r="HF62" s="422"/>
      <c r="HG62" s="422"/>
      <c r="HH62" s="422"/>
      <c r="HI62" s="422"/>
      <c r="HJ62" s="422"/>
      <c r="HK62" s="422"/>
      <c r="HL62" s="423"/>
      <c r="HM62" s="365">
        <f>CW62</f>
        <v>66467</v>
      </c>
      <c r="HN62" s="365">
        <f>CX62</f>
        <v>54676</v>
      </c>
      <c r="HO62" s="365">
        <f>CY62</f>
        <v>0</v>
      </c>
      <c r="HP62" s="365">
        <f>CZ62</f>
        <v>0</v>
      </c>
      <c r="HQ62" s="424"/>
      <c r="HR62" s="422"/>
      <c r="HS62" s="422"/>
      <c r="HT62" s="422"/>
      <c r="HU62" s="422"/>
      <c r="HV62" s="422"/>
      <c r="HW62" s="422"/>
      <c r="HX62" s="422"/>
      <c r="HY62" s="422"/>
      <c r="HZ62" s="422"/>
      <c r="IA62" s="422"/>
      <c r="IB62" s="422"/>
      <c r="IC62" s="365">
        <f>FA62</f>
        <v>672372</v>
      </c>
      <c r="ID62" s="365">
        <f>FB62</f>
        <v>707858</v>
      </c>
      <c r="IE62" s="365">
        <f>FC62</f>
        <v>0</v>
      </c>
      <c r="IF62" s="365">
        <f>FD62</f>
        <v>0</v>
      </c>
      <c r="IG62" s="92"/>
      <c r="IH62" s="92"/>
      <c r="II62" s="92"/>
      <c r="IJ62" s="92"/>
      <c r="IK62" s="993"/>
      <c r="IL62" s="92"/>
      <c r="IM62" s="92"/>
      <c r="IN62" s="92"/>
      <c r="IO62" s="92"/>
      <c r="IP62" s="92"/>
      <c r="IQ62" s="92"/>
      <c r="IR62" s="92"/>
      <c r="IS62" s="92"/>
      <c r="IT62" s="92"/>
      <c r="IU62" s="92"/>
      <c r="IV62" s="92"/>
      <c r="IW62" s="92"/>
      <c r="IX62" s="92"/>
      <c r="IY62" s="92"/>
      <c r="IZ62" s="92"/>
      <c r="JA62" s="92"/>
      <c r="JB62" s="92"/>
      <c r="JC62" s="92"/>
      <c r="JD62" s="92"/>
      <c r="JE62" s="92"/>
      <c r="JF62" s="92"/>
      <c r="JG62" s="92"/>
      <c r="JH62" s="92"/>
      <c r="JI62" s="92"/>
      <c r="JJ62" s="92"/>
      <c r="JK62" s="92"/>
      <c r="JL62" s="92"/>
      <c r="JM62" s="92"/>
      <c r="JN62" s="92"/>
      <c r="JO62" s="92"/>
      <c r="JP62" s="92"/>
      <c r="JQ62" s="92"/>
      <c r="JR62" s="368"/>
      <c r="JS62" s="368"/>
      <c r="JT62" s="368"/>
      <c r="JU62" s="368"/>
      <c r="JV62" s="368"/>
      <c r="JW62" s="368"/>
      <c r="JX62" s="368"/>
      <c r="JY62" s="368"/>
      <c r="JZ62" s="92"/>
      <c r="KA62" s="92"/>
      <c r="KB62" s="92"/>
      <c r="KC62" s="92"/>
      <c r="KD62" s="368"/>
      <c r="KE62" s="368"/>
      <c r="KF62" s="368"/>
      <c r="KG62" s="368"/>
      <c r="KH62" s="368"/>
      <c r="KI62" s="368"/>
      <c r="KJ62" s="368"/>
      <c r="KK62" s="368"/>
      <c r="KL62" s="368"/>
      <c r="KM62" s="368"/>
      <c r="KN62" s="368"/>
      <c r="KO62" s="368"/>
      <c r="KP62" s="368"/>
      <c r="KQ62" s="368"/>
      <c r="KR62" s="368"/>
      <c r="KS62" s="368"/>
      <c r="KT62" s="422"/>
      <c r="KU62" s="422"/>
      <c r="KV62" s="422"/>
      <c r="KW62" s="422"/>
      <c r="KX62" s="422"/>
      <c r="KY62" s="422"/>
      <c r="KZ62" s="422"/>
      <c r="LA62" s="422"/>
      <c r="LB62" s="422"/>
      <c r="LC62" s="358"/>
      <c r="LD62" s="358"/>
      <c r="LE62" s="358"/>
      <c r="LF62" s="358"/>
      <c r="LG62" s="422"/>
      <c r="LH62" s="422"/>
      <c r="LI62" s="422"/>
      <c r="LJ62" s="422"/>
      <c r="LK62" s="422"/>
      <c r="LL62" s="422"/>
      <c r="LM62" s="422"/>
    </row>
    <row customHeight="1" ht="24">
      <c r="A63" s="614" t="s">
        <v>1155</v>
      </c>
      <c r="B63" s="614" t="s">
        <v>1331</v>
      </c>
      <c r="C63" s="503" t="s">
        <v>1281</v>
      </c>
      <c r="D63" s="418"/>
      <c r="E63" s="418"/>
      <c r="F63" s="244"/>
      <c r="G63" s="793">
        <f>ROW('НМ 4'!$A$20)</f>
        <v>20</v>
      </c>
      <c r="H63" s="793">
        <f>ROW('ТФ 4'!$A$44)</f>
        <v>44</v>
      </c>
      <c r="I63" s="244"/>
      <c r="J63" s="244"/>
      <c r="K63" s="794"/>
      <c r="L63" s="794"/>
      <c r="M63" s="357" t="str">
        <f>IF('НМ 4'!$M$20="","",'НМ 4'!$M$20)</f>
        <v>7</v>
      </c>
      <c r="N63" s="797" t="str">
        <f>IF('НМ 4'!$N$20="","",'НМ 4'!$N$20)</f>
        <v>Многоквартирные дома, жилые дома, оборудованные газовыми плитами без электроводонагревателей. Количество комнат в жилом помещении: 1. Количество человек, проживающих в помещении: 1</v>
      </c>
      <c r="O63" s="358"/>
      <c r="P63" s="358"/>
      <c r="Q63" s="797" t="str">
        <f>IF('НМ 4'!$Q$20="","",'НМ 4'!$Q$20)</f>
        <v>По-умолчанию</v>
      </c>
      <c r="R63" s="358"/>
      <c r="S63" s="358"/>
      <c r="T63" s="795" t="str">
        <f>IF('НМ 4'!$T$20="","",'НМ 4'!$T$20)</f>
        <v>МКД</v>
      </c>
      <c r="U63" s="795" t="str">
        <f>IF('НМ 4'!$U$20="","",'НМ 4'!$U$20)</f>
        <v>ЖП</v>
      </c>
      <c r="V63" s="358"/>
      <c r="W63" s="358"/>
      <c r="X63" s="796"/>
      <c r="Y63" s="358"/>
      <c r="Z63" s="358"/>
      <c r="AA63" s="358"/>
      <c r="AB63" s="358"/>
      <c r="AC63" s="799" t="s">
        <v>1333</v>
      </c>
      <c r="AD63" s="799" t="str">
        <f>BL63&amp;"::"&amp;AE63</f>
        <v>да::ACTI</v>
      </c>
      <c r="AE63" s="799" t="s">
        <v>1293</v>
      </c>
      <c r="AF63" s="358"/>
      <c r="AG63" s="358"/>
      <c r="AH63" s="358"/>
      <c r="AI63" s="358"/>
      <c r="AJ63" s="358"/>
      <c r="AK63" s="358"/>
      <c r="AL63" s="358"/>
      <c r="AM63" s="358"/>
      <c r="AN63" s="357" t="str">
        <f>IF('ТФ 4'!$N$44="","",'ТФ 4'!$N$44)</f>
        <v>5.1.1</v>
      </c>
      <c r="AO63" s="797" t="str">
        <f>IF('ТФ 4'!$O$44="","",'ТФ 4'!$O$44)</f>
        <v>МП ЗР "Севержилкомсервис"</v>
      </c>
      <c r="AP63" s="359"/>
      <c r="AQ63" s="797" t="str">
        <f>IF('ТФ 4'!$Q$44="","",'ТФ 4'!$Q$44)</f>
        <v>8300010685</v>
      </c>
      <c r="AR63" s="797" t="str">
        <f>IF('ТФ 4'!$R$44="","",'ТФ 4'!$R$44)</f>
        <v>298301001</v>
      </c>
      <c r="AS63" s="797" t="str">
        <f>IF('ТФ 4'!$S$44="","",'ТФ 4'!$S$44)</f>
        <v>ОСН, 22</v>
      </c>
      <c r="AT63" s="797" t="str">
        <f>IF('ТФ 4'!$T$44="","",'ТФ 4'!$T$44)</f>
        <v/>
      </c>
      <c r="AU63" s="797" t="str">
        <f>IF('ТФ 4'!$U$44="","",'ТФ 4'!$U$44)</f>
        <v/>
      </c>
      <c r="AV63" s="797" t="str">
        <f>IF('ТФ 4'!$V$44="","",'ТФ 4'!$V$44)</f>
        <v/>
      </c>
      <c r="AW63" s="797"/>
      <c r="AX63" s="797" t="str">
        <f>IF('ТФ 4'!$X$44="","",'ТФ 4'!$X$44)</f>
        <v>при наличии</v>
      </c>
      <c r="AY63" s="358"/>
      <c r="AZ63" s="792"/>
      <c r="BA63" s="792"/>
      <c r="BB63" s="792"/>
      <c r="BC63" s="797" t="str">
        <f>IF('ТФ 4'!$AC$44="","",'ТФ 4'!$AC$44)</f>
        <v>сельское</v>
      </c>
      <c r="BD63" s="797" t="str">
        <f>IF('ТФ 4'!$AD$44="","",'ТФ 4'!$AD$44)</f>
        <v>электро</v>
      </c>
      <c r="BE63" s="797" t="str">
        <f>IF('ТФ 4'!$AE$44="","",'ТФ 4'!$AE$44)</f>
        <v>в пределах</v>
      </c>
      <c r="BF63" s="792"/>
      <c r="BG63" s="358"/>
      <c r="BH63" s="799"/>
      <c r="BI63" s="358"/>
      <c r="BJ63" s="358"/>
      <c r="BK63" s="358"/>
      <c r="BL63" s="801" t="s">
        <v>34</v>
      </c>
      <c r="BM63" s="802"/>
      <c r="BN63" s="358"/>
      <c r="BO63" s="358"/>
      <c r="BP63" s="332">
        <f>IF('ТФ 4'!$BQ$44="","",'ТФ 4'!$BQ$44)</f>
        <v>5.43</v>
      </c>
      <c r="BQ63" s="332">
        <f>IF('ТФ 4'!$BS$44="","",'ТФ 4'!$BS$44)</f>
        <v>5.52</v>
      </c>
      <c r="BR63" s="332">
        <f>IF('ТФ 4'!$BP$44="","",'ТФ 4'!$BP$44)</f>
        <v>89.09</v>
      </c>
      <c r="BS63" s="332">
        <f>IF('ТФ 4'!$BR$44="","",'ТФ 4'!$BR$44)</f>
        <v>90.57</v>
      </c>
      <c r="BT63" s="358"/>
      <c r="BU63" s="379"/>
      <c r="BV63" s="379"/>
      <c r="BW63" s="358"/>
      <c r="BX63" s="360" t="s">
        <v>40</v>
      </c>
      <c r="BY63" s="360" t="s">
        <v>40</v>
      </c>
      <c r="BZ63" s="361"/>
      <c r="CA63" s="361"/>
      <c r="CB63" s="358"/>
      <c r="CC63" s="358"/>
      <c r="CD63" s="358"/>
      <c r="CE63" s="358"/>
      <c r="CF63" s="358"/>
      <c r="CG63" s="358"/>
      <c r="CH63" s="358"/>
      <c r="CI63" s="358"/>
      <c r="CJ63" s="358"/>
      <c r="CK63" s="358"/>
      <c r="CL63" s="362"/>
      <c r="CM63" s="362"/>
      <c r="CN63" s="358"/>
      <c r="CO63" s="280"/>
      <c r="CP63" s="280"/>
      <c r="CQ63" s="363"/>
      <c r="CR63" s="363"/>
      <c r="CS63" s="364">
        <v>2199</v>
      </c>
      <c r="CT63" s="364">
        <v>2516</v>
      </c>
      <c r="CU63" s="358"/>
      <c r="CV63" s="358"/>
      <c r="CW63" s="365">
        <f>IF($AD63="да::ACTI",IF($U63="ЖП",CS63,0),0)</f>
        <v>2199</v>
      </c>
      <c r="CX63" s="365">
        <f>IF($AD63="да::ACTI",IF($U63="ЖП",CT63,0),0)</f>
        <v>2516</v>
      </c>
      <c r="CY63" s="365">
        <f>IF($AD63="да::ACTI",IF($U63="ЖП",0,CS63),0)</f>
        <v>0</v>
      </c>
      <c r="CZ63" s="365">
        <f>IF($AD63="да::ACTI",IF($U63="ЖП",0,CT63),0)</f>
        <v>0</v>
      </c>
      <c r="DA63" s="358"/>
      <c r="DB63" s="358"/>
      <c r="DC63" s="276">
        <f>CW63*IF(LEN($BP63)=0,0,$BP63)/1000</f>
        <v>11.94057</v>
      </c>
      <c r="DD63" s="276">
        <f>IF(LEN($BQ63)=0,0,DC63)</f>
        <v>11.94057</v>
      </c>
      <c r="DE63" s="276">
        <f>CX63*IF(LEN($BQ63)=0,0,$BQ63)/1000</f>
        <v>13.88832</v>
      </c>
      <c r="DF63" s="276">
        <f>CW63*IF(LEN($BQ63)=0,0,$BQ63)/1000</f>
        <v>12.13848</v>
      </c>
      <c r="DG63" s="280"/>
      <c r="DH63" s="276">
        <f>CY63*IF(LEN($BP63)=0,0,$BP63)/1000</f>
        <v>0</v>
      </c>
      <c r="DI63" s="276">
        <f>IF(LEN($BQ63)=0,0,DH63)</f>
        <v>0</v>
      </c>
      <c r="DJ63" s="276">
        <f>CZ63*IF(LEN($BQ63)=0,0,$BQ63)/1000</f>
        <v>0</v>
      </c>
      <c r="DK63" s="276">
        <f>CY63*IF(LEN($BQ63)=0,0,$BQ63)/1000</f>
        <v>0</v>
      </c>
      <c r="DL63" s="280"/>
      <c r="DM63" s="276">
        <f>SUM(DC63,DH63)</f>
        <v>11.94057</v>
      </c>
      <c r="DN63" s="276">
        <f>SUM(DD63,DI63)</f>
        <v>11.94057</v>
      </c>
      <c r="DO63" s="276">
        <f>SUM(DE63,DJ63)</f>
        <v>13.88832</v>
      </c>
      <c r="DP63" s="276">
        <f>SUM(DF63,DK63)</f>
        <v>12.13848</v>
      </c>
      <c r="DQ63" s="280"/>
      <c r="DR63" s="366"/>
      <c r="DS63" s="366"/>
      <c r="DT63" s="366"/>
      <c r="DU63" s="366"/>
      <c r="DV63" s="366"/>
      <c r="DW63" s="366"/>
      <c r="DX63" s="366"/>
      <c r="DY63" s="366"/>
      <c r="DZ63" s="366"/>
      <c r="EA63" s="366"/>
      <c r="EB63" s="366"/>
      <c r="EC63" s="366"/>
      <c r="ED63" s="366"/>
      <c r="EE63" s="366"/>
      <c r="EF63" s="366"/>
      <c r="EG63" s="366"/>
      <c r="EH63" s="366"/>
      <c r="EI63" s="366"/>
      <c r="EJ63" s="366"/>
      <c r="EK63" s="367"/>
      <c r="EL63" s="367"/>
      <c r="EM63" s="244"/>
      <c r="EN63" s="367"/>
      <c r="EO63" s="367"/>
      <c r="EP63" s="362"/>
      <c r="EQ63" s="362"/>
      <c r="ER63" s="367"/>
      <c r="ES63" s="280"/>
      <c r="ET63" s="280"/>
      <c r="EU63" s="363"/>
      <c r="EV63" s="363"/>
      <c r="EW63" s="364">
        <v>27638</v>
      </c>
      <c r="EX63" s="364">
        <v>28579</v>
      </c>
      <c r="EY63" s="367"/>
      <c r="EZ63" s="367"/>
      <c r="FA63" s="365">
        <f>IF($AE63="ACTI",IF($U63="ЖП",EW63,0),0)</f>
        <v>27638</v>
      </c>
      <c r="FB63" s="365">
        <f>IF($AE63="ACTI",IF($U63="ЖП",EX63,0),0)</f>
        <v>28579</v>
      </c>
      <c r="FC63" s="365">
        <f>IF($AE63="ACTI",IF($U63="ЖП",0,EW63),0)</f>
        <v>0</v>
      </c>
      <c r="FD63" s="365">
        <f>IF($AE63="ACTI",IF($U63="ЖП",0,EX63),0)</f>
        <v>0</v>
      </c>
      <c r="FE63" s="367"/>
      <c r="FF63" s="367"/>
      <c r="FG63" s="276">
        <f>FA63*IF(LEN($BP63)=0,0,$BP63)/1000</f>
        <v>150.07434</v>
      </c>
      <c r="FH63" s="276">
        <f>IF(LEN($BQ63)=0,0,FG63)</f>
        <v>150.07434</v>
      </c>
      <c r="FI63" s="276">
        <f>FB63*IF(LEN($BQ63)=0,0,$BQ63)/1000</f>
        <v>157.75608</v>
      </c>
      <c r="FJ63" s="276">
        <f>FA63*IF(LEN($BQ63)=0,0,$BQ63)/1000</f>
        <v>152.56176</v>
      </c>
      <c r="FK63" s="280"/>
      <c r="FL63" s="276">
        <f>FC63*IF(LEN($BP63)=0,0,$BP63)/1000</f>
        <v>0</v>
      </c>
      <c r="FM63" s="276">
        <f>IF(LEN($BQ63)=0,0,FL63)</f>
        <v>0</v>
      </c>
      <c r="FN63" s="276">
        <f>FD63*IF(LEN($BQ63)=0,0,$BQ63)/1000</f>
        <v>0</v>
      </c>
      <c r="FO63" s="276">
        <f>FC63*IF(LEN($BQ63)=0,0,$BQ63)/1000</f>
        <v>0</v>
      </c>
      <c r="FP63" s="280"/>
      <c r="FQ63" s="276">
        <f>SUM(FG63,FL63)</f>
        <v>150.07434</v>
      </c>
      <c r="FR63" s="276">
        <f>SUM(FH63,FM63)</f>
        <v>150.07434</v>
      </c>
      <c r="FS63" s="276">
        <f>SUM(FI63,FN63)</f>
        <v>157.75608</v>
      </c>
      <c r="FT63" s="276">
        <f>SUM(FJ63,FO63)</f>
        <v>152.56176</v>
      </c>
      <c r="FU63" s="280"/>
      <c r="FV63" s="361"/>
      <c r="FW63" s="361"/>
      <c r="FX63" s="361"/>
      <c r="FY63" s="366"/>
      <c r="FZ63" s="366"/>
      <c r="GA63" s="361"/>
      <c r="GB63" s="361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993"/>
      <c r="GP63" s="993"/>
      <c r="GQ63" s="993"/>
      <c r="GR63" s="993"/>
      <c r="GS63" s="993"/>
      <c r="GT63" s="993"/>
      <c r="GU63" s="993"/>
      <c r="GV63" s="993"/>
      <c r="GW63" s="993"/>
      <c r="GX63" s="993"/>
      <c r="GY63" s="993"/>
      <c r="GZ63" s="92"/>
      <c r="HA63" s="422"/>
      <c r="HB63" s="422"/>
      <c r="HC63" s="422"/>
      <c r="HD63" s="422"/>
      <c r="HE63" s="422"/>
      <c r="HF63" s="422"/>
      <c r="HG63" s="422"/>
      <c r="HH63" s="422"/>
      <c r="HI63" s="422"/>
      <c r="HJ63" s="422"/>
      <c r="HK63" s="422"/>
      <c r="HL63" s="423"/>
      <c r="HM63" s="365">
        <f>CW63</f>
        <v>2199</v>
      </c>
      <c r="HN63" s="365">
        <f>CX63</f>
        <v>2516</v>
      </c>
      <c r="HO63" s="365">
        <f>CY63</f>
        <v>0</v>
      </c>
      <c r="HP63" s="365">
        <f>CZ63</f>
        <v>0</v>
      </c>
      <c r="HQ63" s="424"/>
      <c r="HR63" s="422"/>
      <c r="HS63" s="422"/>
      <c r="HT63" s="422"/>
      <c r="HU63" s="422"/>
      <c r="HV63" s="422"/>
      <c r="HW63" s="422"/>
      <c r="HX63" s="422"/>
      <c r="HY63" s="422"/>
      <c r="HZ63" s="422"/>
      <c r="IA63" s="422"/>
      <c r="IB63" s="422"/>
      <c r="IC63" s="365">
        <f>FA63</f>
        <v>27638</v>
      </c>
      <c r="ID63" s="365">
        <f>FB63</f>
        <v>28579</v>
      </c>
      <c r="IE63" s="365">
        <f>FC63</f>
        <v>0</v>
      </c>
      <c r="IF63" s="365">
        <f>FD63</f>
        <v>0</v>
      </c>
      <c r="IG63" s="92"/>
      <c r="IH63" s="92"/>
      <c r="II63" s="92"/>
      <c r="IJ63" s="92"/>
      <c r="IK63" s="993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  <c r="IW63" s="92"/>
      <c r="IX63" s="92"/>
      <c r="IY63" s="92"/>
      <c r="IZ63" s="92"/>
      <c r="JA63" s="92"/>
      <c r="JB63" s="92"/>
      <c r="JC63" s="92"/>
      <c r="JD63" s="92"/>
      <c r="JE63" s="92"/>
      <c r="JF63" s="92"/>
      <c r="JG63" s="92"/>
      <c r="JH63" s="92"/>
      <c r="JI63" s="92"/>
      <c r="JJ63" s="92"/>
      <c r="JK63" s="92"/>
      <c r="JL63" s="92"/>
      <c r="JM63" s="92"/>
      <c r="JN63" s="92"/>
      <c r="JO63" s="92"/>
      <c r="JP63" s="92"/>
      <c r="JQ63" s="92"/>
      <c r="JR63" s="368"/>
      <c r="JS63" s="368"/>
      <c r="JT63" s="368"/>
      <c r="JU63" s="368"/>
      <c r="JV63" s="368"/>
      <c r="JW63" s="368"/>
      <c r="JX63" s="368"/>
      <c r="JY63" s="368"/>
      <c r="JZ63" s="92"/>
      <c r="KA63" s="92"/>
      <c r="KB63" s="92"/>
      <c r="KC63" s="92"/>
      <c r="KD63" s="368"/>
      <c r="KE63" s="368"/>
      <c r="KF63" s="368"/>
      <c r="KG63" s="368"/>
      <c r="KH63" s="368"/>
      <c r="KI63" s="368"/>
      <c r="KJ63" s="368"/>
      <c r="KK63" s="368"/>
      <c r="KL63" s="368"/>
      <c r="KM63" s="368"/>
      <c r="KN63" s="368"/>
      <c r="KO63" s="368"/>
      <c r="KP63" s="368"/>
      <c r="KQ63" s="368"/>
      <c r="KR63" s="368"/>
      <c r="KS63" s="368"/>
      <c r="KT63" s="422"/>
      <c r="KU63" s="422"/>
      <c r="KV63" s="422"/>
      <c r="KW63" s="422"/>
      <c r="KX63" s="422"/>
      <c r="KY63" s="422"/>
      <c r="KZ63" s="422"/>
      <c r="LA63" s="422"/>
      <c r="LB63" s="422"/>
      <c r="LC63" s="358"/>
      <c r="LD63" s="358"/>
      <c r="LE63" s="358"/>
      <c r="LF63" s="358"/>
      <c r="LG63" s="422"/>
      <c r="LH63" s="422"/>
      <c r="LI63" s="422"/>
      <c r="LJ63" s="422"/>
      <c r="LK63" s="422"/>
      <c r="LL63" s="422"/>
      <c r="LM63" s="422"/>
    </row>
    <row customHeight="1" ht="12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9" t="s">
        <v>1595</v>
      </c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4"/>
      <c r="AD64" s="184"/>
      <c r="AE64" s="184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 hidden="1">
      <c r="C65" s="161"/>
      <c r="D65" s="672"/>
      <c r="E65" s="281"/>
      <c r="F65" s="545"/>
      <c r="G65" s="545"/>
      <c r="H65" s="545"/>
      <c r="I65" s="545"/>
      <c r="J65" s="545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>
      <c r="C66" s="161"/>
      <c r="D66" s="672"/>
      <c r="E66" s="689" t="s">
        <v>1342</v>
      </c>
      <c r="F66" s="536"/>
      <c r="G66" s="536"/>
      <c r="H66" s="536"/>
      <c r="I66" s="536"/>
      <c r="J66" s="536"/>
      <c r="K66" s="536"/>
      <c r="L66" s="261"/>
      <c r="M66" s="261" t="s">
        <v>1343</v>
      </c>
      <c r="N66" s="686" t="s">
        <v>1596</v>
      </c>
      <c r="O66" s="687"/>
      <c r="P66" s="687"/>
      <c r="Q66" s="687"/>
      <c r="R66" s="687"/>
      <c r="S66" s="687"/>
      <c r="T66" s="687"/>
      <c r="U66" s="687"/>
      <c r="V66" s="687"/>
      <c r="W66" s="687"/>
      <c r="X66" s="687"/>
      <c r="Y66" s="687"/>
      <c r="Z66" s="687"/>
      <c r="AA66" s="687"/>
      <c r="AB66" s="687"/>
      <c r="AC66" s="687"/>
      <c r="AD66" s="687"/>
      <c r="AE66" s="687"/>
      <c r="AF66" s="687"/>
      <c r="AG66" s="687"/>
      <c r="AH66" s="687"/>
      <c r="AI66" s="687"/>
      <c r="AJ66" s="687"/>
      <c r="AK66" s="687"/>
      <c r="AL66" s="687"/>
      <c r="AM66" s="687"/>
      <c r="AN66" s="687"/>
      <c r="AO66" s="687"/>
      <c r="AP66" s="687"/>
      <c r="AQ66" s="687"/>
      <c r="AR66" s="687"/>
      <c r="AS66" s="687"/>
      <c r="AT66" s="687"/>
      <c r="AU66" s="687"/>
      <c r="AV66" s="687"/>
      <c r="AW66" s="687"/>
      <c r="AX66" s="687"/>
      <c r="AY66" s="687"/>
      <c r="AZ66" s="687"/>
      <c r="BA66" s="687"/>
      <c r="BB66" s="687"/>
      <c r="BC66" s="687"/>
      <c r="BD66" s="687"/>
      <c r="BE66" s="687"/>
      <c r="BF66" s="687"/>
      <c r="BG66" s="687"/>
      <c r="BH66" s="687"/>
      <c r="BI66" s="687"/>
      <c r="BJ66" s="687"/>
      <c r="BK66" s="687"/>
      <c r="BL66" s="687"/>
      <c r="BM66" s="687"/>
      <c r="BN66" s="687"/>
      <c r="BO66" s="687"/>
      <c r="BP66" s="262" t="str">
        <f>IF(CS66=0,"",DM66/CS66*1000)</f>
        <v/>
      </c>
      <c r="BQ66" s="262" t="str">
        <f>IF(CT66=0,"",DO66/CT66*1000)</f>
        <v/>
      </c>
      <c r="BR66" s="263"/>
      <c r="BS66" s="263"/>
      <c r="BT66" s="263"/>
      <c r="BU66" s="263"/>
      <c r="BV66" s="263"/>
      <c r="BW66" s="263"/>
      <c r="BX66" s="263"/>
      <c r="BY66" s="263"/>
      <c r="BZ66" s="263"/>
      <c r="CA66" s="263"/>
      <c r="CB66" s="263"/>
      <c r="CC66" s="263"/>
      <c r="CD66" s="263"/>
      <c r="CE66" s="263"/>
      <c r="CF66" s="263"/>
      <c r="CG66" s="263"/>
      <c r="CH66" s="263"/>
      <c r="CI66" s="263"/>
      <c r="CJ66" s="263"/>
      <c r="CK66" s="263"/>
      <c r="CL66" s="263"/>
      <c r="CM66" s="263"/>
      <c r="CN66" s="263"/>
      <c r="CO66" s="263"/>
      <c r="CP66" s="263"/>
      <c r="CQ66" s="263"/>
      <c r="CR66" s="263"/>
      <c r="CS66" s="264">
        <f>SUM(HM66,HO66)</f>
        <v>0</v>
      </c>
      <c r="CT66" s="264">
        <f>SUM(HN66,HP66)</f>
        <v>0</v>
      </c>
      <c r="CU66" s="265"/>
      <c r="CV66" s="265"/>
      <c r="CW66" s="264">
        <f>SUM(CW67:CW68)</f>
        <v>0</v>
      </c>
      <c r="CX66" s="264">
        <f>SUM(CX67:CX68)</f>
        <v>0</v>
      </c>
      <c r="CY66" s="264">
        <f>SUM(CY67:CY68)</f>
        <v>0</v>
      </c>
      <c r="CZ66" s="264">
        <f>SUM(CZ67:CZ68)</f>
        <v>0</v>
      </c>
      <c r="DA66" s="265"/>
      <c r="DB66" s="265"/>
      <c r="DC66" s="264">
        <f>SUM(DC67:DC68)</f>
        <v>0</v>
      </c>
      <c r="DD66" s="264">
        <f>SUM(DD67:DD68)</f>
        <v>0</v>
      </c>
      <c r="DE66" s="264">
        <f>SUM(DE67:DE68)</f>
        <v>0</v>
      </c>
      <c r="DF66" s="264">
        <f>SUM(DF67:DF68)</f>
        <v>0</v>
      </c>
      <c r="DG66" s="266"/>
      <c r="DH66" s="264">
        <f>SUM(DH67:DH68)</f>
        <v>0</v>
      </c>
      <c r="DI66" s="264">
        <f>SUM(DI67:DI68)</f>
        <v>0</v>
      </c>
      <c r="DJ66" s="264">
        <f>SUM(DJ67:DJ68)</f>
        <v>0</v>
      </c>
      <c r="DK66" s="264">
        <f>SUM(DK67:DK68)</f>
        <v>0</v>
      </c>
      <c r="DL66" s="266"/>
      <c r="DM66" s="264">
        <f>SUM(DC66,DH66)</f>
        <v>0</v>
      </c>
      <c r="DN66" s="264">
        <f>SUM(DD66,DI66)</f>
        <v>0</v>
      </c>
      <c r="DO66" s="264">
        <f>SUM(DE66,DJ66)</f>
        <v>0</v>
      </c>
      <c r="DP66" s="264">
        <f>SUM(DF66,DK66)</f>
        <v>0</v>
      </c>
      <c r="DQ66" s="266"/>
      <c r="DR66" s="267"/>
      <c r="DS66" s="267"/>
      <c r="DT66" s="267"/>
      <c r="DU66" s="268">
        <f>'СУБС ПИ'!$J$63</f>
        <v>0</v>
      </c>
      <c r="DV66" s="268">
        <f>'СУБС ПИ'!$L$63</f>
        <v>0</v>
      </c>
      <c r="DW66" s="267"/>
      <c r="DX66" s="267"/>
      <c r="DY66" s="267"/>
      <c r="DZ66" s="264">
        <f>IF(DD66=0,0,DF66/DD66*100)</f>
        <v>0</v>
      </c>
      <c r="EA66" s="264">
        <f>IF(DI66=0,0,DK66/DI66*100)</f>
        <v>0</v>
      </c>
      <c r="EB66" s="264">
        <f>IF(DN66=0,0,DP66/DN66*100)</f>
        <v>0</v>
      </c>
      <c r="EC66" s="266"/>
      <c r="ED66" s="266"/>
      <c r="EE66" s="266"/>
      <c r="EF66" s="266"/>
      <c r="EG66" s="266"/>
      <c r="EH66" s="266"/>
      <c r="EI66" s="177"/>
      <c r="EJ66" s="269"/>
      <c r="EM66" s="258"/>
      <c r="EP66" s="270"/>
      <c r="EQ66" s="263"/>
      <c r="ER66" s="263"/>
      <c r="ES66" s="263"/>
      <c r="ET66" s="263"/>
      <c r="EU66" s="263"/>
      <c r="EV66" s="263"/>
      <c r="EW66" s="264">
        <f>SUM(IC66,IE66)</f>
        <v>0</v>
      </c>
      <c r="EX66" s="264">
        <f>SUM(ID66,IF66)</f>
        <v>0</v>
      </c>
      <c r="EY66" s="265"/>
      <c r="EZ66" s="265"/>
      <c r="FA66" s="264">
        <f>SUM(FA67:FA68)</f>
        <v>0</v>
      </c>
      <c r="FB66" s="264">
        <f>SUM(FB67:FB68)</f>
        <v>0</v>
      </c>
      <c r="FC66" s="264">
        <f>SUM(FC67:FC68)</f>
        <v>0</v>
      </c>
      <c r="FD66" s="264">
        <f>SUM(FD67:FD68)</f>
        <v>0</v>
      </c>
      <c r="FE66" s="265"/>
      <c r="FF66" s="265"/>
      <c r="FG66" s="264">
        <f>SUM(FG67:FG68)</f>
        <v>0</v>
      </c>
      <c r="FH66" s="264">
        <f>SUM(FH67:FH68)</f>
        <v>0</v>
      </c>
      <c r="FI66" s="264">
        <f>SUM(FI67:FI68)</f>
        <v>0</v>
      </c>
      <c r="FJ66" s="264">
        <f>SUM(FJ67:FJ68)</f>
        <v>0</v>
      </c>
      <c r="FK66" s="266"/>
      <c r="FL66" s="264">
        <f>SUM(FL67:FL68)</f>
        <v>0</v>
      </c>
      <c r="FM66" s="264">
        <f>SUM(FM67:FM68)</f>
        <v>0</v>
      </c>
      <c r="FN66" s="264">
        <f>SUM(FN67:FN68)</f>
        <v>0</v>
      </c>
      <c r="FO66" s="264">
        <f>SUM(FO67:FO68)</f>
        <v>0</v>
      </c>
      <c r="FP66" s="266"/>
      <c r="FQ66" s="264">
        <f>SUM(FG66,FL66)</f>
        <v>0</v>
      </c>
      <c r="FR66" s="264">
        <f>SUM(FH66,FM66)</f>
        <v>0</v>
      </c>
      <c r="FS66" s="264">
        <f>SUM(FI66,FN66)</f>
        <v>0</v>
      </c>
      <c r="FT66" s="264">
        <f>SUM(FJ66,FO66)</f>
        <v>0</v>
      </c>
      <c r="FU66" s="266"/>
      <c r="FV66" s="267"/>
      <c r="FW66" s="267"/>
      <c r="FX66" s="267"/>
      <c r="FY66" s="268">
        <f>'СУБС ПИ'!$N$63</f>
        <v>0</v>
      </c>
      <c r="FZ66" s="268">
        <f>'СУБС ПИ'!$P$63</f>
        <v>0</v>
      </c>
      <c r="GA66" s="267"/>
      <c r="GB66" s="267"/>
      <c r="GC66" s="267"/>
      <c r="GD66" s="264">
        <f>IF(FH66=0,0,FJ66/FH66*100)</f>
        <v>0</v>
      </c>
      <c r="GE66" s="264">
        <f>IF(FM66=0,0,FO66/FM66*100)</f>
        <v>0</v>
      </c>
      <c r="GF66" s="264">
        <f>IF(FR66=0,0,FT66/FR66*100)</f>
        <v>0</v>
      </c>
      <c r="GG66" s="266"/>
      <c r="GH66" s="266"/>
      <c r="GI66" s="266"/>
      <c r="GJ66" s="266"/>
      <c r="GK66" s="266"/>
      <c r="GL66" s="266"/>
      <c r="GM66" s="265"/>
      <c r="GN66" s="271"/>
      <c r="HA66" s="409"/>
      <c r="HB66" s="410"/>
      <c r="HC66" s="410"/>
      <c r="HD66" s="410"/>
      <c r="HE66" s="266"/>
      <c r="HF66" s="266"/>
      <c r="HG66" s="272"/>
      <c r="HH66" s="272"/>
      <c r="HI66" s="273"/>
      <c r="HJ66" s="273"/>
      <c r="HK66" s="273"/>
      <c r="HL66" s="273"/>
      <c r="HM66" s="264">
        <f>SUM(HM67:HM68)</f>
        <v>0</v>
      </c>
      <c r="HN66" s="264">
        <f>SUM(HN67:HN68)</f>
        <v>0</v>
      </c>
      <c r="HO66" s="264">
        <f>SUM(HO67:HO68)</f>
        <v>0</v>
      </c>
      <c r="HP66" s="264">
        <f>SUM(HP67:HP68)</f>
        <v>0</v>
      </c>
      <c r="HQ66" s="410"/>
      <c r="HR66" s="410"/>
      <c r="HS66" s="410"/>
      <c r="HT66" s="410"/>
      <c r="HU66" s="266"/>
      <c r="HV66" s="266"/>
      <c r="HW66" s="264" t="str">
        <f>IF(LEN(HG66)=0,"",HG66)</f>
        <v/>
      </c>
      <c r="HX66" s="264" t="str">
        <f>IF(LEN(HH66)=0,"",HH66)</f>
        <v/>
      </c>
      <c r="HY66" s="274" t="str">
        <f>IF(LEN(HI66)=0,"",HI66)</f>
        <v/>
      </c>
      <c r="HZ66" s="274" t="str">
        <f>IF(LEN(HJ66)=0,"",HJ66)</f>
        <v/>
      </c>
      <c r="IA66" s="274" t="str">
        <f>IF(LEN(HK66)=0,"",HK66)</f>
        <v/>
      </c>
      <c r="IB66" s="274" t="str">
        <f>IF(LEN(HL66)=0,"",HL66)</f>
        <v/>
      </c>
      <c r="IC66" s="264">
        <f>SUM(IC67:IC68)</f>
        <v>0</v>
      </c>
      <c r="ID66" s="264">
        <f>SUM(ID67:ID68)</f>
        <v>0</v>
      </c>
      <c r="IE66" s="264">
        <f>SUM(IE67:IE68)</f>
        <v>0</v>
      </c>
      <c r="IF66" s="275">
        <f>SUM(IF67:IF68)</f>
        <v>0</v>
      </c>
      <c r="JR66" s="280"/>
      <c r="JS66" s="280"/>
      <c r="JT66" s="280"/>
      <c r="JU66" s="280"/>
      <c r="JV66" s="280"/>
      <c r="JW66" s="280"/>
      <c r="JX66" s="280"/>
      <c r="JY66" s="280"/>
      <c r="LC66" s="406"/>
      <c r="LD66" s="407"/>
      <c r="LE66" s="407"/>
      <c r="LF66" s="408"/>
    </row>
    <row customHeight="1" ht="12" hidden="1">
      <c r="C67" s="161"/>
      <c r="D67" s="672"/>
      <c r="E67" s="690"/>
      <c r="F67" s="536"/>
      <c r="G67" s="536"/>
      <c r="H67" s="536"/>
      <c r="I67" s="536"/>
      <c r="J67" s="536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EM67" s="258"/>
      <c r="EP67" s="259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FZ67" s="257"/>
      <c r="GA67" s="257"/>
      <c r="GB67" s="257"/>
      <c r="GC67" s="257"/>
      <c r="GD67" s="257"/>
      <c r="GE67" s="257"/>
      <c r="GF67" s="257"/>
      <c r="GG67" s="257"/>
      <c r="GH67" s="257"/>
      <c r="GI67" s="257"/>
      <c r="GJ67" s="257"/>
      <c r="GK67" s="257"/>
      <c r="GL67" s="257"/>
      <c r="GM67" s="257"/>
      <c r="GN67" s="260"/>
      <c r="HA67" s="259"/>
      <c r="HB67" s="257"/>
      <c r="HC67" s="257"/>
      <c r="HD67" s="257"/>
      <c r="HE67" s="257"/>
      <c r="HF67" s="257"/>
      <c r="HG67" s="257"/>
      <c r="HH67" s="257"/>
      <c r="HI67" s="257"/>
      <c r="HJ67" s="257"/>
      <c r="HK67" s="257"/>
      <c r="HL67" s="257"/>
      <c r="HM67" s="257"/>
      <c r="HN67" s="257"/>
      <c r="HO67" s="257"/>
      <c r="HP67" s="257"/>
      <c r="HQ67" s="257"/>
      <c r="HR67" s="257"/>
      <c r="HS67" s="257"/>
      <c r="HT67" s="257"/>
      <c r="HU67" s="257"/>
      <c r="HV67" s="257"/>
      <c r="HW67" s="257"/>
      <c r="HX67" s="257"/>
      <c r="HY67" s="257"/>
      <c r="HZ67" s="257"/>
      <c r="IA67" s="257"/>
      <c r="IB67" s="257"/>
      <c r="IC67" s="257"/>
      <c r="ID67" s="257"/>
      <c r="IE67" s="257"/>
      <c r="IF67" s="260"/>
      <c r="LC67" s="259"/>
      <c r="LD67" s="257"/>
      <c r="LE67" s="257"/>
      <c r="LF67" s="260"/>
    </row>
    <row customHeight="1" ht="12">
      <c r="C68" s="161"/>
      <c r="D68" s="704"/>
      <c r="E68" s="690"/>
      <c r="F68" s="536"/>
      <c r="G68" s="536"/>
      <c r="H68" s="536"/>
      <c r="I68" s="536"/>
      <c r="J68" s="536"/>
      <c r="K68" s="184"/>
      <c r="L68" s="184"/>
      <c r="M68" s="184"/>
      <c r="N68" s="189" t="s">
        <v>1597</v>
      </c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4"/>
      <c r="AD68" s="184"/>
      <c r="AE68" s="184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 hidden="1">
      <c r="C69" s="161"/>
      <c r="E69" s="158"/>
      <c r="F69" s="545"/>
      <c r="G69" s="545"/>
      <c r="H69" s="545"/>
      <c r="I69" s="545"/>
      <c r="J69" s="545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>
      <c r="C70" s="161"/>
      <c r="F70" s="545"/>
      <c r="G70" s="545"/>
      <c r="H70" s="545"/>
      <c r="I70" s="545"/>
      <c r="J70" s="545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255"/>
      <c r="BQ70" s="255"/>
      <c r="BR70" s="255"/>
      <c r="BS70" s="255"/>
      <c r="BT70" s="255"/>
      <c r="BU70" s="255"/>
      <c r="BV70" s="255"/>
      <c r="BW70" s="255"/>
      <c r="BX70" s="193"/>
      <c r="BY70" s="193"/>
      <c r="BZ70" s="277"/>
      <c r="CA70" s="277"/>
      <c r="CB70" s="255"/>
      <c r="CC70" s="255"/>
      <c r="CD70" s="255"/>
      <c r="CE70" s="255"/>
      <c r="CF70" s="255"/>
      <c r="CG70" s="255"/>
      <c r="CH70" s="255"/>
      <c r="CI70" s="255"/>
      <c r="CJ70" s="255"/>
      <c r="CK70" s="255"/>
      <c r="CL70" s="255"/>
      <c r="CM70" s="255"/>
      <c r="CN70" s="255"/>
      <c r="CO70" s="255"/>
      <c r="CP70" s="255"/>
      <c r="CQ70" s="255"/>
      <c r="CR70" s="255"/>
      <c r="CS70" s="255"/>
      <c r="CT70" s="255"/>
      <c r="CU70" s="255"/>
      <c r="CV70" s="255"/>
      <c r="CW70" s="255"/>
      <c r="CX70" s="255"/>
      <c r="CY70" s="255"/>
      <c r="CZ70" s="255"/>
      <c r="DA70" s="255"/>
      <c r="DB70" s="255"/>
      <c r="DC70" s="255"/>
      <c r="DD70" s="255"/>
      <c r="DE70" s="255"/>
      <c r="DF70" s="255"/>
      <c r="DG70" s="255"/>
      <c r="DH70" s="255"/>
      <c r="DI70" s="255"/>
      <c r="DJ70" s="255"/>
      <c r="DK70" s="255"/>
      <c r="DL70" s="255"/>
      <c r="DM70" s="255"/>
      <c r="DN70" s="255"/>
      <c r="DO70" s="255"/>
      <c r="DP70" s="255"/>
      <c r="DQ70" s="255"/>
      <c r="DR70" s="255"/>
      <c r="DS70" s="255"/>
      <c r="DT70" s="255"/>
      <c r="DU70" s="255"/>
      <c r="DV70" s="255"/>
      <c r="DW70" s="255"/>
      <c r="DX70" s="255"/>
      <c r="DY70" s="255"/>
      <c r="DZ70" s="255"/>
      <c r="EA70" s="255"/>
      <c r="EB70" s="255"/>
      <c r="EC70" s="255"/>
      <c r="ED70" s="255"/>
      <c r="EE70" s="255"/>
      <c r="EF70" s="255"/>
      <c r="EG70" s="255"/>
      <c r="EH70" s="255"/>
      <c r="EI70" s="194"/>
      <c r="EJ70" s="278"/>
      <c r="EM70" s="258"/>
      <c r="EP70" s="279"/>
      <c r="EQ70" s="255"/>
      <c r="ER70" s="255"/>
      <c r="ES70" s="255"/>
      <c r="ET70" s="255"/>
      <c r="EU70" s="255"/>
      <c r="EV70" s="255"/>
      <c r="EW70" s="255"/>
      <c r="EX70" s="255"/>
      <c r="EY70" s="255"/>
      <c r="EZ70" s="255"/>
      <c r="FA70" s="255"/>
      <c r="FB70" s="255"/>
      <c r="FC70" s="255"/>
      <c r="FD70" s="255"/>
      <c r="FE70" s="255"/>
      <c r="FF70" s="255"/>
      <c r="FG70" s="255"/>
      <c r="FH70" s="255"/>
      <c r="FI70" s="255"/>
      <c r="FJ70" s="255"/>
      <c r="FK70" s="255"/>
      <c r="FL70" s="255"/>
      <c r="FM70" s="255"/>
      <c r="FN70" s="255"/>
      <c r="FO70" s="255"/>
      <c r="FP70" s="255"/>
      <c r="FQ70" s="255"/>
      <c r="FR70" s="255"/>
      <c r="FS70" s="255"/>
      <c r="FT70" s="255"/>
      <c r="FU70" s="255"/>
      <c r="FV70" s="255"/>
      <c r="FW70" s="255"/>
      <c r="FX70" s="255"/>
      <c r="FY70" s="255"/>
      <c r="FZ70" s="255"/>
      <c r="GA70" s="255"/>
      <c r="GB70" s="255"/>
      <c r="GC70" s="255"/>
      <c r="GD70" s="255"/>
      <c r="GE70" s="255"/>
      <c r="GF70" s="255"/>
      <c r="GG70" s="255"/>
      <c r="GH70" s="255"/>
      <c r="GI70" s="255"/>
      <c r="GJ70" s="255"/>
      <c r="GK70" s="255"/>
      <c r="GL70" s="255"/>
      <c r="GM70" s="255"/>
      <c r="GN70" s="256"/>
      <c r="HA70" s="279"/>
      <c r="HB70" s="255"/>
      <c r="HC70" s="255"/>
      <c r="HD70" s="255"/>
      <c r="HE70" s="255"/>
      <c r="HF70" s="255"/>
      <c r="HG70" s="255"/>
      <c r="HH70" s="255"/>
      <c r="HI70" s="255"/>
      <c r="HJ70" s="255"/>
      <c r="HK70" s="255"/>
      <c r="HL70" s="255"/>
      <c r="HM70" s="255"/>
      <c r="HN70" s="255"/>
      <c r="HO70" s="255"/>
      <c r="HP70" s="255"/>
      <c r="HQ70" s="255"/>
      <c r="HR70" s="255"/>
      <c r="HS70" s="255"/>
      <c r="HT70" s="255"/>
      <c r="HU70" s="255"/>
      <c r="HV70" s="255"/>
      <c r="HW70" s="255"/>
      <c r="HX70" s="255"/>
      <c r="HY70" s="255"/>
      <c r="HZ70" s="255"/>
      <c r="IA70" s="255"/>
      <c r="IB70" s="255"/>
      <c r="IC70" s="255"/>
      <c r="ID70" s="255"/>
      <c r="IE70" s="255"/>
      <c r="IF70" s="256"/>
      <c r="LC70" s="279"/>
      <c r="LD70" s="255"/>
      <c r="LE70" s="255"/>
      <c r="LF70" s="256"/>
    </row>
    <row customHeight="1" ht="12" hidden="1">
      <c r="C71" s="132"/>
      <c r="D71" s="222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EM71" s="258"/>
      <c r="EP71" s="259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257"/>
      <c r="FL71" s="257"/>
      <c r="FM71" s="257"/>
      <c r="FN71" s="257"/>
      <c r="FO71" s="257"/>
      <c r="FP71" s="257"/>
      <c r="FQ71" s="257"/>
      <c r="FR71" s="257"/>
      <c r="FS71" s="257"/>
      <c r="FT71" s="257"/>
      <c r="FU71" s="257"/>
      <c r="FV71" s="257"/>
      <c r="FW71" s="257"/>
      <c r="FX71" s="257"/>
      <c r="FY71" s="257"/>
      <c r="FZ71" s="257"/>
      <c r="GA71" s="257"/>
      <c r="GB71" s="257"/>
      <c r="GC71" s="257"/>
      <c r="GD71" s="257"/>
      <c r="GE71" s="257"/>
      <c r="GF71" s="257"/>
      <c r="GG71" s="257"/>
      <c r="GH71" s="257"/>
      <c r="GI71" s="257"/>
      <c r="GJ71" s="257"/>
      <c r="GK71" s="257"/>
      <c r="GL71" s="257"/>
      <c r="GM71" s="257"/>
      <c r="GN71" s="260"/>
      <c r="HA71" s="259"/>
      <c r="HB71" s="257"/>
      <c r="HC71" s="257"/>
      <c r="HD71" s="257"/>
      <c r="HE71" s="257"/>
      <c r="HF71" s="257"/>
      <c r="HG71" s="257"/>
      <c r="HH71" s="257"/>
      <c r="HI71" s="257"/>
      <c r="HJ71" s="257"/>
      <c r="HK71" s="257"/>
      <c r="HL71" s="257"/>
      <c r="HM71" s="257"/>
      <c r="HN71" s="257"/>
      <c r="HO71" s="257"/>
      <c r="HP71" s="257"/>
      <c r="HQ71" s="257"/>
      <c r="HR71" s="257"/>
      <c r="HS71" s="257"/>
      <c r="HT71" s="257"/>
      <c r="HU71" s="257"/>
      <c r="HV71" s="257"/>
      <c r="HW71" s="257"/>
      <c r="HX71" s="257"/>
      <c r="HY71" s="257"/>
      <c r="HZ71" s="257"/>
      <c r="IA71" s="257"/>
      <c r="IB71" s="257"/>
      <c r="IC71" s="257"/>
      <c r="ID71" s="257"/>
      <c r="IE71" s="257"/>
      <c r="IF71" s="260"/>
      <c r="LC71" s="259"/>
      <c r="LD71" s="257"/>
      <c r="LE71" s="257"/>
      <c r="LF71" s="260"/>
    </row>
    <row customHeight="1" ht="12">
      <c r="C72" s="161"/>
      <c r="D72" s="671" t="s">
        <v>176</v>
      </c>
      <c r="E72" s="541" t="s">
        <v>176</v>
      </c>
      <c r="F72" s="536"/>
      <c r="G72" s="536"/>
      <c r="H72" s="536"/>
      <c r="I72" s="536"/>
      <c r="J72" s="536"/>
      <c r="K72" s="536"/>
      <c r="L72" s="261"/>
      <c r="M72" s="261">
        <v>6</v>
      </c>
      <c r="N72" s="790" t="s">
        <v>1598</v>
      </c>
      <c r="O72" s="791"/>
      <c r="P72" s="791"/>
      <c r="Q72" s="791"/>
      <c r="R72" s="791"/>
      <c r="S72" s="791"/>
      <c r="T72" s="791"/>
      <c r="U72" s="791"/>
      <c r="V72" s="791"/>
      <c r="W72" s="791"/>
      <c r="X72" s="791"/>
      <c r="Y72" s="791"/>
      <c r="Z72" s="791"/>
      <c r="AA72" s="791"/>
      <c r="AB72" s="791"/>
      <c r="AC72" s="791"/>
      <c r="AD72" s="791"/>
      <c r="AE72" s="791"/>
      <c r="AF72" s="791"/>
      <c r="AG72" s="791"/>
      <c r="AH72" s="791"/>
      <c r="AI72" s="791"/>
      <c r="AJ72" s="791"/>
      <c r="AK72" s="791"/>
      <c r="AL72" s="791"/>
      <c r="AM72" s="791"/>
      <c r="AN72" s="791"/>
      <c r="AO72" s="791"/>
      <c r="AP72" s="791"/>
      <c r="AQ72" s="791"/>
      <c r="AR72" s="791"/>
      <c r="AS72" s="791"/>
      <c r="AT72" s="791"/>
      <c r="AU72" s="791"/>
      <c r="AV72" s="791"/>
      <c r="AW72" s="791"/>
      <c r="AX72" s="791"/>
      <c r="AY72" s="791"/>
      <c r="AZ72" s="791"/>
      <c r="BA72" s="791"/>
      <c r="BB72" s="791"/>
      <c r="BC72" s="791"/>
      <c r="BD72" s="791"/>
      <c r="BE72" s="791"/>
      <c r="BF72" s="791"/>
      <c r="BG72" s="791"/>
      <c r="BH72" s="791"/>
      <c r="BI72" s="791"/>
      <c r="BJ72" s="791"/>
      <c r="BK72" s="791"/>
      <c r="BL72" s="791"/>
      <c r="BM72" s="791"/>
      <c r="BN72" s="791"/>
      <c r="BO72" s="791"/>
      <c r="BP72" s="285"/>
      <c r="BQ72" s="285"/>
      <c r="BR72" s="263"/>
      <c r="BS72" s="263"/>
      <c r="BT72" s="263"/>
      <c r="BU72" s="263"/>
      <c r="BV72" s="263"/>
      <c r="BW72" s="263"/>
      <c r="BX72" s="263"/>
      <c r="BY72" s="263"/>
      <c r="BZ72" s="263"/>
      <c r="CA72" s="263"/>
      <c r="CB72" s="263"/>
      <c r="CC72" s="263"/>
      <c r="CD72" s="263"/>
      <c r="CE72" s="263"/>
      <c r="CF72" s="263"/>
      <c r="CG72" s="263"/>
      <c r="CH72" s="263"/>
      <c r="CI72" s="263"/>
      <c r="CJ72" s="263"/>
      <c r="CK72" s="263"/>
      <c r="CL72" s="263"/>
      <c r="CM72" s="263"/>
      <c r="CN72" s="263"/>
      <c r="CO72" s="263"/>
      <c r="CP72" s="263"/>
      <c r="CQ72" s="263"/>
      <c r="CR72" s="263"/>
      <c r="CS72" s="265"/>
      <c r="CT72" s="265"/>
      <c r="CU72" s="265"/>
      <c r="CV72" s="265"/>
      <c r="CW72" s="265"/>
      <c r="CX72" s="265"/>
      <c r="CY72" s="265"/>
      <c r="CZ72" s="265"/>
      <c r="DA72" s="265"/>
      <c r="DB72" s="265"/>
      <c r="DC72" s="264">
        <f>SUM(DC74,DC78)</f>
        <v>0</v>
      </c>
      <c r="DD72" s="264">
        <f>SUM(DD74,DD78)</f>
        <v>0</v>
      </c>
      <c r="DE72" s="264">
        <f>SUM(DE74,DE78)</f>
        <v>0</v>
      </c>
      <c r="DF72" s="264">
        <f>SUM(DF74,DF78)</f>
        <v>0</v>
      </c>
      <c r="DG72" s="266"/>
      <c r="DH72" s="264">
        <f>SUM(DH74,DH78)</f>
        <v>0</v>
      </c>
      <c r="DI72" s="264">
        <f>SUM(DI74,DI78)</f>
        <v>0</v>
      </c>
      <c r="DJ72" s="264">
        <f>SUM(DJ74,DJ78)</f>
        <v>0</v>
      </c>
      <c r="DK72" s="264">
        <f>SUM(DK74,DK78)</f>
        <v>0</v>
      </c>
      <c r="DL72" s="266"/>
      <c r="DM72" s="264">
        <f>SUM(DC72,DH72)</f>
        <v>0</v>
      </c>
      <c r="DN72" s="264">
        <f>SUM(DD72,DI72)</f>
        <v>0</v>
      </c>
      <c r="DO72" s="264">
        <f>SUM(DE72,DJ72)</f>
        <v>0</v>
      </c>
      <c r="DP72" s="264">
        <f>SUM(DF72,DK72)</f>
        <v>0</v>
      </c>
      <c r="DQ72" s="266"/>
      <c r="DR72" s="267"/>
      <c r="DS72" s="267"/>
      <c r="DT72" s="267"/>
      <c r="DU72" s="264">
        <f>SUM(DU74,DU78)</f>
        <v>0</v>
      </c>
      <c r="DV72" s="264">
        <f>SUM(DV74,DV78)</f>
        <v>0</v>
      </c>
      <c r="DW72" s="267"/>
      <c r="DX72" s="267"/>
      <c r="DY72" s="267"/>
      <c r="DZ72" s="264">
        <f>IF(DD72=0,0,DF72/DD72*100)</f>
        <v>0</v>
      </c>
      <c r="EA72" s="264">
        <f>IF(DI72=0,0,DK72/DI72*100)</f>
        <v>0</v>
      </c>
      <c r="EB72" s="264">
        <f>IF(DN72=0,0,DP72/DN72*100)</f>
        <v>0</v>
      </c>
      <c r="EC72" s="266"/>
      <c r="ED72" s="266"/>
      <c r="EE72" s="266"/>
      <c r="EF72" s="266"/>
      <c r="EG72" s="266"/>
      <c r="EH72" s="266"/>
      <c r="EI72" s="177"/>
      <c r="EJ72" s="269"/>
      <c r="EM72" s="258"/>
      <c r="EP72" s="270"/>
      <c r="EQ72" s="263"/>
      <c r="ER72" s="263"/>
      <c r="ES72" s="263"/>
      <c r="ET72" s="263"/>
      <c r="EU72" s="263"/>
      <c r="EV72" s="263"/>
      <c r="EW72" s="265"/>
      <c r="EX72" s="265"/>
      <c r="EY72" s="265"/>
      <c r="EZ72" s="265"/>
      <c r="FA72" s="265"/>
      <c r="FB72" s="265"/>
      <c r="FC72" s="265"/>
      <c r="FD72" s="265"/>
      <c r="FE72" s="265"/>
      <c r="FF72" s="265"/>
      <c r="FG72" s="264">
        <f>SUM(FG74,FG78)</f>
        <v>0</v>
      </c>
      <c r="FH72" s="264">
        <f>SUM(FH74,FH78)</f>
        <v>0</v>
      </c>
      <c r="FI72" s="264">
        <f>SUM(FI74,FI78)</f>
        <v>0</v>
      </c>
      <c r="FJ72" s="264">
        <f>SUM(FJ74,FJ78)</f>
        <v>0</v>
      </c>
      <c r="FK72" s="266"/>
      <c r="FL72" s="264">
        <f>SUM(FL74,FL78)</f>
        <v>0</v>
      </c>
      <c r="FM72" s="264">
        <f>SUM(FM74,FM78)</f>
        <v>0</v>
      </c>
      <c r="FN72" s="264">
        <f>SUM(FN74,FN78)</f>
        <v>0</v>
      </c>
      <c r="FO72" s="264">
        <f>SUM(FO74,FO78)</f>
        <v>0</v>
      </c>
      <c r="FP72" s="266"/>
      <c r="FQ72" s="264">
        <f>SUM(FG72,FL72)</f>
        <v>0</v>
      </c>
      <c r="FR72" s="264">
        <f>SUM(FH72,FM72)</f>
        <v>0</v>
      </c>
      <c r="FS72" s="264">
        <f>SUM(FI72,FN72)</f>
        <v>0</v>
      </c>
      <c r="FT72" s="264">
        <f>SUM(FJ72,FO72)</f>
        <v>0</v>
      </c>
      <c r="FU72" s="266"/>
      <c r="FV72" s="267"/>
      <c r="FW72" s="267"/>
      <c r="FX72" s="267"/>
      <c r="FY72" s="264">
        <f>SUM(FY74,FY78)</f>
        <v>0</v>
      </c>
      <c r="FZ72" s="264">
        <f>SUM(FZ74,FZ78)</f>
        <v>0</v>
      </c>
      <c r="GA72" s="267"/>
      <c r="GB72" s="267"/>
      <c r="GC72" s="267"/>
      <c r="GD72" s="264">
        <f>IF(FH72=0,0,FJ72/FH72*100)</f>
        <v>0</v>
      </c>
      <c r="GE72" s="264">
        <f>IF(FM72=0,0,FO72/FM72*100)</f>
        <v>0</v>
      </c>
      <c r="GF72" s="264">
        <f>IF(FR72=0,0,FT72/FR72*100)</f>
        <v>0</v>
      </c>
      <c r="GG72" s="266"/>
      <c r="GH72" s="266"/>
      <c r="GI72" s="266"/>
      <c r="GJ72" s="266"/>
      <c r="GK72" s="266"/>
      <c r="GL72" s="266"/>
      <c r="GM72" s="265"/>
      <c r="GN72" s="271"/>
      <c r="HA72" s="409"/>
      <c r="HB72" s="410"/>
      <c r="HC72" s="410"/>
      <c r="HD72" s="410"/>
      <c r="HE72" s="264">
        <f>SUM(HE74,HE78)</f>
        <v>0</v>
      </c>
      <c r="HF72" s="264">
        <f>SUM(HF74,HF78)</f>
        <v>0</v>
      </c>
      <c r="HG72" s="264">
        <f>SUM(HG74,HG78)</f>
        <v>0</v>
      </c>
      <c r="HH72" s="264">
        <f>SUM(HH74,HH78)</f>
        <v>0</v>
      </c>
      <c r="HI72" s="274">
        <f>SUM(HI74,HI78)</f>
        <v>0</v>
      </c>
      <c r="HJ72" s="274">
        <f>SUM(HJ74,HJ78)</f>
        <v>0</v>
      </c>
      <c r="HK72" s="274">
        <f>SUM(HK74,HK78)</f>
        <v>0</v>
      </c>
      <c r="HL72" s="274">
        <f>SUM(HL74,HL78)</f>
        <v>0</v>
      </c>
      <c r="HM72" s="265"/>
      <c r="HN72" s="265"/>
      <c r="HO72" s="265"/>
      <c r="HP72" s="265"/>
      <c r="HQ72" s="410"/>
      <c r="HR72" s="410"/>
      <c r="HS72" s="410"/>
      <c r="HT72" s="410"/>
      <c r="HU72" s="264">
        <f>SUM(HU74,HU78)</f>
        <v>0</v>
      </c>
      <c r="HV72" s="264">
        <f>SUM(HV74,HV78)</f>
        <v>0</v>
      </c>
      <c r="HW72" s="264">
        <f>SUM(HW74,HW78)</f>
        <v>0</v>
      </c>
      <c r="HX72" s="264">
        <f>SUM(HX74,HX78)</f>
        <v>0</v>
      </c>
      <c r="HY72" s="274">
        <f>SUM(HY74,HY78)</f>
        <v>0</v>
      </c>
      <c r="HZ72" s="274">
        <f>SUM(HZ74,HZ78)</f>
        <v>0</v>
      </c>
      <c r="IA72" s="274">
        <f>SUM(IA74,IA78)</f>
        <v>0</v>
      </c>
      <c r="IB72" s="274">
        <f>SUM(IB74,IB78)</f>
        <v>0</v>
      </c>
      <c r="IC72" s="265"/>
      <c r="ID72" s="265"/>
      <c r="IE72" s="265"/>
      <c r="IF72" s="293"/>
      <c r="JR72" s="280"/>
      <c r="JS72" s="280"/>
      <c r="JT72" s="280"/>
      <c r="JU72" s="280"/>
      <c r="JV72" s="280"/>
      <c r="JW72" s="280"/>
      <c r="JX72" s="280"/>
      <c r="JY72" s="280"/>
      <c r="LC72" s="406"/>
      <c r="LD72" s="407"/>
      <c r="LE72" s="407"/>
      <c r="LF72" s="408"/>
    </row>
    <row customHeight="1" ht="12" hidden="1">
      <c r="C73" s="161"/>
      <c r="D73" s="672"/>
      <c r="E73" s="281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EM73" s="258"/>
      <c r="EP73" s="259"/>
      <c r="EQ73" s="257"/>
      <c r="ER73" s="257"/>
      <c r="ES73" s="257"/>
      <c r="ET73" s="257"/>
      <c r="EU73" s="257"/>
      <c r="EV73" s="257"/>
      <c r="EW73" s="257"/>
      <c r="EX73" s="257"/>
      <c r="EY73" s="257"/>
      <c r="EZ73" s="257"/>
      <c r="FA73" s="257"/>
      <c r="FB73" s="257"/>
      <c r="FC73" s="257"/>
      <c r="FD73" s="257"/>
      <c r="FE73" s="257"/>
      <c r="FF73" s="257"/>
      <c r="FG73" s="257"/>
      <c r="FH73" s="257"/>
      <c r="FI73" s="257"/>
      <c r="FJ73" s="257"/>
      <c r="FK73" s="257"/>
      <c r="FL73" s="257"/>
      <c r="FM73" s="257"/>
      <c r="FN73" s="257"/>
      <c r="FO73" s="257"/>
      <c r="FP73" s="257"/>
      <c r="FQ73" s="257"/>
      <c r="FR73" s="257"/>
      <c r="FS73" s="257"/>
      <c r="FT73" s="257"/>
      <c r="FU73" s="257"/>
      <c r="FV73" s="257"/>
      <c r="FW73" s="257"/>
      <c r="FX73" s="257"/>
      <c r="FY73" s="257"/>
      <c r="FZ73" s="257"/>
      <c r="GA73" s="257"/>
      <c r="GB73" s="257"/>
      <c r="GC73" s="257"/>
      <c r="GD73" s="257"/>
      <c r="GE73" s="257"/>
      <c r="GF73" s="257"/>
      <c r="GG73" s="257"/>
      <c r="GH73" s="257"/>
      <c r="GI73" s="257"/>
      <c r="GJ73" s="257"/>
      <c r="GK73" s="257"/>
      <c r="GL73" s="257"/>
      <c r="GM73" s="257"/>
      <c r="GN73" s="260"/>
      <c r="HA73" s="259"/>
      <c r="HB73" s="257"/>
      <c r="HC73" s="257"/>
      <c r="HD73" s="257"/>
      <c r="HE73" s="257"/>
      <c r="HF73" s="257"/>
      <c r="HG73" s="257"/>
      <c r="HH73" s="257"/>
      <c r="HI73" s="257"/>
      <c r="HJ73" s="257"/>
      <c r="HK73" s="257"/>
      <c r="HL73" s="257"/>
      <c r="HM73" s="257"/>
      <c r="HN73" s="257"/>
      <c r="HO73" s="257"/>
      <c r="HP73" s="257"/>
      <c r="HQ73" s="257"/>
      <c r="HR73" s="257"/>
      <c r="HS73" s="257"/>
      <c r="HT73" s="257"/>
      <c r="HU73" s="257"/>
      <c r="HV73" s="257"/>
      <c r="HW73" s="257"/>
      <c r="HX73" s="257"/>
      <c r="HY73" s="257"/>
      <c r="HZ73" s="257"/>
      <c r="IA73" s="257"/>
      <c r="IB73" s="257"/>
      <c r="IC73" s="257"/>
      <c r="ID73" s="257"/>
      <c r="IE73" s="257"/>
      <c r="IF73" s="260"/>
      <c r="LC73" s="259"/>
      <c r="LD73" s="257"/>
      <c r="LE73" s="257"/>
      <c r="LF73" s="260"/>
    </row>
    <row customHeight="1" ht="12">
      <c r="C74" s="161"/>
      <c r="D74" s="672"/>
      <c r="E74" s="689" t="s">
        <v>1346</v>
      </c>
      <c r="F74" s="536"/>
      <c r="G74" s="536"/>
      <c r="H74" s="536"/>
      <c r="I74" s="536"/>
      <c r="J74" s="536"/>
      <c r="K74" s="536"/>
      <c r="L74" s="261"/>
      <c r="M74" s="261" t="s">
        <v>1347</v>
      </c>
      <c r="N74" s="712" t="s">
        <v>1599</v>
      </c>
      <c r="O74" s="713"/>
      <c r="P74" s="713"/>
      <c r="Q74" s="713"/>
      <c r="R74" s="713"/>
      <c r="S74" s="713"/>
      <c r="T74" s="713"/>
      <c r="U74" s="713"/>
      <c r="V74" s="713"/>
      <c r="W74" s="713"/>
      <c r="X74" s="713"/>
      <c r="Y74" s="713"/>
      <c r="Z74" s="713"/>
      <c r="AA74" s="713"/>
      <c r="AB74" s="713"/>
      <c r="AC74" s="713"/>
      <c r="AD74" s="713"/>
      <c r="AE74" s="713"/>
      <c r="AF74" s="713"/>
      <c r="AG74" s="713"/>
      <c r="AH74" s="713"/>
      <c r="AI74" s="713"/>
      <c r="AJ74" s="713"/>
      <c r="AK74" s="713"/>
      <c r="AL74" s="713"/>
      <c r="AM74" s="713"/>
      <c r="AN74" s="713"/>
      <c r="AO74" s="713"/>
      <c r="AP74" s="713"/>
      <c r="AQ74" s="713"/>
      <c r="AR74" s="713"/>
      <c r="AS74" s="713"/>
      <c r="AT74" s="713"/>
      <c r="AU74" s="713"/>
      <c r="AV74" s="713"/>
      <c r="AW74" s="713"/>
      <c r="AX74" s="713"/>
      <c r="AY74" s="713"/>
      <c r="AZ74" s="713"/>
      <c r="BA74" s="713"/>
      <c r="BB74" s="713"/>
      <c r="BC74" s="713"/>
      <c r="BD74" s="713"/>
      <c r="BE74" s="713"/>
      <c r="BF74" s="713"/>
      <c r="BG74" s="713"/>
      <c r="BH74" s="713"/>
      <c r="BI74" s="713"/>
      <c r="BJ74" s="713"/>
      <c r="BK74" s="713"/>
      <c r="BL74" s="713"/>
      <c r="BM74" s="713"/>
      <c r="BN74" s="713"/>
      <c r="BO74" s="713"/>
      <c r="BP74" s="262" t="str">
        <f>IF(CS74=0,"",DM74/CS74*1000)</f>
        <v/>
      </c>
      <c r="BQ74" s="262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4">
        <f>SUM(HM74,HO74)</f>
        <v>0</v>
      </c>
      <c r="CT74" s="264">
        <f>SUM(HN74,HP74)</f>
        <v>0</v>
      </c>
      <c r="CU74" s="265"/>
      <c r="CV74" s="265"/>
      <c r="CW74" s="264">
        <f>SUM(CW75:CW76)</f>
        <v>0</v>
      </c>
      <c r="CX74" s="264">
        <f>SUM(CX75:CX76)</f>
        <v>0</v>
      </c>
      <c r="CY74" s="264">
        <f>SUM(CY75:CY76)</f>
        <v>0</v>
      </c>
      <c r="CZ74" s="264">
        <f>SUM(CZ75:CZ76)</f>
        <v>0</v>
      </c>
      <c r="DA74" s="265"/>
      <c r="DB74" s="265"/>
      <c r="DC74" s="264">
        <f>SUM(DC75:DC76)</f>
        <v>0</v>
      </c>
      <c r="DD74" s="264">
        <f>SUM(DD75:DD76)</f>
        <v>0</v>
      </c>
      <c r="DE74" s="264">
        <f>SUM(DE75:DE76)</f>
        <v>0</v>
      </c>
      <c r="DF74" s="264">
        <f>SUM(DF75:DF76)</f>
        <v>0</v>
      </c>
      <c r="DG74" s="266"/>
      <c r="DH74" s="264">
        <f>SUM(DH75:DH76)</f>
        <v>0</v>
      </c>
      <c r="DI74" s="264">
        <f>SUM(DI75:DI76)</f>
        <v>0</v>
      </c>
      <c r="DJ74" s="264">
        <f>SUM(DJ75:DJ76)</f>
        <v>0</v>
      </c>
      <c r="DK74" s="264">
        <f>SUM(DK75:DK76)</f>
        <v>0</v>
      </c>
      <c r="DL74" s="266"/>
      <c r="DM74" s="264">
        <f>SUM(DC74,DH74)</f>
        <v>0</v>
      </c>
      <c r="DN74" s="264">
        <f>SUM(DD74,DI74)</f>
        <v>0</v>
      </c>
      <c r="DO74" s="264">
        <f>SUM(DE74,DJ74)</f>
        <v>0</v>
      </c>
      <c r="DP74" s="264">
        <f>SUM(DF74,DK74)</f>
        <v>0</v>
      </c>
      <c r="DQ74" s="266"/>
      <c r="DR74" s="267"/>
      <c r="DS74" s="267"/>
      <c r="DT74" s="267"/>
      <c r="DU74" s="268">
        <f>'СУБС ПИ'!$J$64</f>
        <v>0</v>
      </c>
      <c r="DV74" s="268">
        <f>'СУБС ПИ'!$L$64</f>
        <v>0</v>
      </c>
      <c r="DW74" s="267"/>
      <c r="DX74" s="267"/>
      <c r="DY74" s="267"/>
      <c r="DZ74" s="264">
        <f>IF(DD74=0,0,DF74/DD74*100)</f>
        <v>0</v>
      </c>
      <c r="EA74" s="264">
        <f>IF(DI74=0,0,DK74/DI74*100)</f>
        <v>0</v>
      </c>
      <c r="EB74" s="264">
        <f>IF(DN74=0,0,DP74/DN74*100)</f>
        <v>0</v>
      </c>
      <c r="EC74" s="266"/>
      <c r="ED74" s="266"/>
      <c r="EE74" s="266"/>
      <c r="EF74" s="266"/>
      <c r="EG74" s="266"/>
      <c r="EH74" s="266"/>
      <c r="EI74" s="177"/>
      <c r="EJ74" s="269"/>
      <c r="EM74" s="258"/>
      <c r="EP74" s="270"/>
      <c r="EQ74" s="263"/>
      <c r="ER74" s="263"/>
      <c r="ES74" s="263"/>
      <c r="ET74" s="263"/>
      <c r="EU74" s="263"/>
      <c r="EV74" s="263"/>
      <c r="EW74" s="264">
        <f>SUM(IC74,IE74)</f>
        <v>0</v>
      </c>
      <c r="EX74" s="264">
        <f>SUM(ID74,IF74)</f>
        <v>0</v>
      </c>
      <c r="EY74" s="265"/>
      <c r="EZ74" s="265"/>
      <c r="FA74" s="264">
        <f>SUM(FA75:FA76)</f>
        <v>0</v>
      </c>
      <c r="FB74" s="264">
        <f>SUM(FB75:FB76)</f>
        <v>0</v>
      </c>
      <c r="FC74" s="264">
        <f>SUM(FC75:FC76)</f>
        <v>0</v>
      </c>
      <c r="FD74" s="264">
        <f>SUM(FD75:FD76)</f>
        <v>0</v>
      </c>
      <c r="FE74" s="265"/>
      <c r="FF74" s="265"/>
      <c r="FG74" s="264">
        <f>SUM(FG75:FG76)</f>
        <v>0</v>
      </c>
      <c r="FH74" s="264">
        <f>SUM(FH75:FH76)</f>
        <v>0</v>
      </c>
      <c r="FI74" s="264">
        <f>SUM(FI75:FI76)</f>
        <v>0</v>
      </c>
      <c r="FJ74" s="264">
        <f>SUM(FJ75:FJ76)</f>
        <v>0</v>
      </c>
      <c r="FK74" s="266"/>
      <c r="FL74" s="264">
        <f>SUM(FL75:FL76)</f>
        <v>0</v>
      </c>
      <c r="FM74" s="264">
        <f>SUM(FM75:FM76)</f>
        <v>0</v>
      </c>
      <c r="FN74" s="264">
        <f>SUM(FN75:FN76)</f>
        <v>0</v>
      </c>
      <c r="FO74" s="264">
        <f>SUM(FO75:FO76)</f>
        <v>0</v>
      </c>
      <c r="FP74" s="266"/>
      <c r="FQ74" s="264">
        <f>SUM(FG74,FL74)</f>
        <v>0</v>
      </c>
      <c r="FR74" s="264">
        <f>SUM(FH74,FM74)</f>
        <v>0</v>
      </c>
      <c r="FS74" s="264">
        <f>SUM(FI74,FN74)</f>
        <v>0</v>
      </c>
      <c r="FT74" s="264">
        <f>SUM(FJ74,FO74)</f>
        <v>0</v>
      </c>
      <c r="FU74" s="266"/>
      <c r="FV74" s="267"/>
      <c r="FW74" s="267"/>
      <c r="FX74" s="267"/>
      <c r="FY74" s="268">
        <f>'СУБС ПИ'!$N$64</f>
        <v>0</v>
      </c>
      <c r="FZ74" s="268">
        <f>'СУБС ПИ'!$P$64</f>
        <v>0</v>
      </c>
      <c r="GA74" s="267"/>
      <c r="GB74" s="267"/>
      <c r="GC74" s="267"/>
      <c r="GD74" s="264">
        <f>IF(FH74=0,0,FJ74/FH74*100)</f>
        <v>0</v>
      </c>
      <c r="GE74" s="264">
        <f>IF(FM74=0,0,FO74/FM74*100)</f>
        <v>0</v>
      </c>
      <c r="GF74" s="264">
        <f>IF(FR74=0,0,FT74/FR74*100)</f>
        <v>0</v>
      </c>
      <c r="GG74" s="266"/>
      <c r="GH74" s="266"/>
      <c r="GI74" s="266"/>
      <c r="GJ74" s="266"/>
      <c r="GK74" s="266"/>
      <c r="GL74" s="266"/>
      <c r="GM74" s="265"/>
      <c r="GN74" s="271"/>
      <c r="HA74" s="262" t="str">
        <f>IF(SUM(KD75:KD76)=0,"",SUM(KH75:KH76)/SUM(KD75:KD76))</f>
        <v/>
      </c>
      <c r="HB74" s="262" t="str">
        <f>IF(SUM(KE75:KE76)=0,"",SUM(KI75:KI76)/SUM(KE75:KE76))</f>
        <v/>
      </c>
      <c r="HC74" s="262" t="str">
        <f>IF(SUM(KL75:KL76)=0,"",SUM(KP75:KP76)/SUM(KL75:KL76))</f>
        <v/>
      </c>
      <c r="HD74" s="262" t="str">
        <f>IF(SUM(KM75:KM76)=0,"",SUM(KQ75:KQ76)/SUM(KM75:KM76))</f>
        <v/>
      </c>
      <c r="HE74" s="272"/>
      <c r="HF74" s="272"/>
      <c r="HG74" s="272"/>
      <c r="HH74" s="272"/>
      <c r="HI74" s="273"/>
      <c r="HJ74" s="273"/>
      <c r="HK74" s="273"/>
      <c r="HL74" s="273"/>
      <c r="HM74" s="264">
        <f>SUM(HM75:HM76)</f>
        <v>0</v>
      </c>
      <c r="HN74" s="264">
        <f>SUM(HN75:HN76)</f>
        <v>0</v>
      </c>
      <c r="HO74" s="264">
        <f>SUM(HO75:HO76)</f>
        <v>0</v>
      </c>
      <c r="HP74" s="264">
        <f>SUM(HP75:HP76)</f>
        <v>0</v>
      </c>
      <c r="HQ74" s="262" t="str">
        <f>IF(SUM(KF75:KF76)=0,"",SUM(KJ75:KJ76)/SUM(KF75:KF76))</f>
        <v/>
      </c>
      <c r="HR74" s="262" t="str">
        <f>IF(SUM(KG75:KG76)=0,"",SUM(KK75:KK76)/SUM(KG75:KG76))</f>
        <v/>
      </c>
      <c r="HS74" s="262" t="str">
        <f>IF(SUM(KN75:KN76)=0,"",SUM(KR75:KR76)/SUM(KN75:KN76))</f>
        <v/>
      </c>
      <c r="HT74" s="262" t="str">
        <f>IF(SUM(KO75:KO76)=0,"",SUM(KS75:KS76)/SUM(KO75:KO76))</f>
        <v/>
      </c>
      <c r="HU74" s="264" t="str">
        <f>IF(LEN(HE74)=0,"",HE74)</f>
        <v/>
      </c>
      <c r="HV74" s="264" t="str">
        <f>IF(LEN(HF74)=0,"",HF74)</f>
        <v/>
      </c>
      <c r="HW74" s="264" t="str">
        <f>IF(LEN(HG74)=0,"",HG74)</f>
        <v/>
      </c>
      <c r="HX74" s="264" t="str">
        <f>IF(LEN(HH74)=0,"",HH74)</f>
        <v/>
      </c>
      <c r="HY74" s="274" t="str">
        <f>IF(LEN(HI74)=0,"",HI74)</f>
        <v/>
      </c>
      <c r="HZ74" s="274" t="str">
        <f>IF(LEN(HJ74)=0,"",HJ74)</f>
        <v/>
      </c>
      <c r="IA74" s="274" t="str">
        <f>IF(LEN(HK74)=0,"",HK74)</f>
        <v/>
      </c>
      <c r="IB74" s="274" t="str">
        <f>IF(LEN(HL74)=0,"",HL74)</f>
        <v/>
      </c>
      <c r="IC74" s="264">
        <f>SUM(IC75:IC76)</f>
        <v>0</v>
      </c>
      <c r="ID74" s="264">
        <f>SUM(ID75:ID76)</f>
        <v>0</v>
      </c>
      <c r="IE74" s="264">
        <f>SUM(IE75:IE76)</f>
        <v>0</v>
      </c>
      <c r="IF74" s="275">
        <f>SUM(IF75:IF76)</f>
        <v>0</v>
      </c>
      <c r="JR74" s="276">
        <f>SUM(JR75:JR76)</f>
        <v>0</v>
      </c>
      <c r="JS74" s="276">
        <f>SUM(JS75:JS76)</f>
        <v>0</v>
      </c>
      <c r="JT74" s="276">
        <f>SUM(JT75:JT76)</f>
        <v>0</v>
      </c>
      <c r="JU74" s="276">
        <f>SUM(JU75:JU76)</f>
        <v>0</v>
      </c>
      <c r="JV74" s="276">
        <f>SUM(JV75:JV76)</f>
        <v>0</v>
      </c>
      <c r="JW74" s="276">
        <f>SUM(JW75:JW76)</f>
        <v>0</v>
      </c>
      <c r="JX74" s="276">
        <f>SUM(JX75:JX76)</f>
        <v>0</v>
      </c>
      <c r="JY74" s="276">
        <f>SUM(JY75:JY76)</f>
        <v>0</v>
      </c>
      <c r="LC74" s="406"/>
      <c r="LD74" s="407"/>
      <c r="LE74" s="407"/>
      <c r="LF74" s="408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>
      <c r="C76" s="161"/>
      <c r="D76" s="672"/>
      <c r="E76" s="690"/>
      <c r="F76" s="536"/>
      <c r="G76" s="536"/>
      <c r="H76" s="536"/>
      <c r="I76" s="536"/>
      <c r="J76" s="536"/>
      <c r="K76" s="184"/>
      <c r="L76" s="184"/>
      <c r="M76" s="184"/>
      <c r="N76" s="189" t="s">
        <v>1600</v>
      </c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4"/>
      <c r="AD76" s="184"/>
      <c r="AE76" s="184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 hidden="1">
      <c r="C77" s="161"/>
      <c r="D77" s="672"/>
      <c r="E77" s="281"/>
      <c r="F77" s="545"/>
      <c r="G77" s="545"/>
      <c r="H77" s="545"/>
      <c r="I77" s="545"/>
      <c r="J77" s="545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EM77" s="258"/>
      <c r="EP77" s="259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257"/>
      <c r="FL77" s="257"/>
      <c r="FM77" s="257"/>
      <c r="FN77" s="257"/>
      <c r="FO77" s="257"/>
      <c r="FP77" s="257"/>
      <c r="FQ77" s="257"/>
      <c r="FR77" s="257"/>
      <c r="FS77" s="257"/>
      <c r="FT77" s="257"/>
      <c r="FU77" s="257"/>
      <c r="FV77" s="257"/>
      <c r="FW77" s="257"/>
      <c r="FX77" s="257"/>
      <c r="FY77" s="257"/>
      <c r="FZ77" s="257"/>
      <c r="GA77" s="257"/>
      <c r="GB77" s="257"/>
      <c r="GC77" s="257"/>
      <c r="GD77" s="257"/>
      <c r="GE77" s="257"/>
      <c r="GF77" s="257"/>
      <c r="GG77" s="257"/>
      <c r="GH77" s="257"/>
      <c r="GI77" s="257"/>
      <c r="GJ77" s="257"/>
      <c r="GK77" s="257"/>
      <c r="GL77" s="257"/>
      <c r="GM77" s="257"/>
      <c r="GN77" s="260"/>
      <c r="HA77" s="259"/>
      <c r="HB77" s="257"/>
      <c r="HC77" s="257"/>
      <c r="HD77" s="257"/>
      <c r="HE77" s="257"/>
      <c r="HF77" s="257"/>
      <c r="HG77" s="257"/>
      <c r="HH77" s="257"/>
      <c r="HI77" s="257"/>
      <c r="HJ77" s="257"/>
      <c r="HK77" s="257"/>
      <c r="HL77" s="257"/>
      <c r="HM77" s="257"/>
      <c r="HN77" s="257"/>
      <c r="HO77" s="257"/>
      <c r="HP77" s="257"/>
      <c r="HQ77" s="257"/>
      <c r="HR77" s="257"/>
      <c r="HS77" s="257"/>
      <c r="HT77" s="257"/>
      <c r="HU77" s="257"/>
      <c r="HV77" s="257"/>
      <c r="HW77" s="257"/>
      <c r="HX77" s="257"/>
      <c r="HY77" s="257"/>
      <c r="HZ77" s="257"/>
      <c r="IA77" s="257"/>
      <c r="IB77" s="257"/>
      <c r="IC77" s="257"/>
      <c r="ID77" s="257"/>
      <c r="IE77" s="257"/>
      <c r="IF77" s="260"/>
      <c r="LC77" s="259"/>
      <c r="LD77" s="257"/>
      <c r="LE77" s="257"/>
      <c r="LF77" s="260"/>
    </row>
    <row customHeight="1" ht="12">
      <c r="C78" s="161"/>
      <c r="D78" s="672"/>
      <c r="E78" s="689" t="s">
        <v>1350</v>
      </c>
      <c r="F78" s="536"/>
      <c r="G78" s="536"/>
      <c r="H78" s="536"/>
      <c r="I78" s="536"/>
      <c r="J78" s="536"/>
      <c r="K78" s="536"/>
      <c r="L78" s="261"/>
      <c r="M78" s="261" t="s">
        <v>1351</v>
      </c>
      <c r="N78" s="715" t="s">
        <v>1601</v>
      </c>
      <c r="O78" s="716"/>
      <c r="P78" s="716"/>
      <c r="Q78" s="716"/>
      <c r="R78" s="716"/>
      <c r="S78" s="716"/>
      <c r="T78" s="716"/>
      <c r="U78" s="716"/>
      <c r="V78" s="716"/>
      <c r="W78" s="716"/>
      <c r="X78" s="716"/>
      <c r="Y78" s="716"/>
      <c r="Z78" s="716"/>
      <c r="AA78" s="716"/>
      <c r="AB78" s="716"/>
      <c r="AC78" s="716"/>
      <c r="AD78" s="716"/>
      <c r="AE78" s="716"/>
      <c r="AF78" s="716"/>
      <c r="AG78" s="716"/>
      <c r="AH78" s="716"/>
      <c r="AI78" s="716"/>
      <c r="AJ78" s="716"/>
      <c r="AK78" s="716"/>
      <c r="AL78" s="716"/>
      <c r="AM78" s="716"/>
      <c r="AN78" s="716"/>
      <c r="AO78" s="716"/>
      <c r="AP78" s="716"/>
      <c r="AQ78" s="716"/>
      <c r="AR78" s="716"/>
      <c r="AS78" s="716"/>
      <c r="AT78" s="716"/>
      <c r="AU78" s="716"/>
      <c r="AV78" s="716"/>
      <c r="AW78" s="716"/>
      <c r="AX78" s="716"/>
      <c r="AY78" s="716"/>
      <c r="AZ78" s="716"/>
      <c r="BA78" s="716"/>
      <c r="BB78" s="716"/>
      <c r="BC78" s="716"/>
      <c r="BD78" s="716"/>
      <c r="BE78" s="716"/>
      <c r="BF78" s="716"/>
      <c r="BG78" s="716"/>
      <c r="BH78" s="716"/>
      <c r="BI78" s="716"/>
      <c r="BJ78" s="716"/>
      <c r="BK78" s="716"/>
      <c r="BL78" s="716"/>
      <c r="BM78" s="716"/>
      <c r="BN78" s="716"/>
      <c r="BO78" s="716"/>
      <c r="BP78" s="262" t="str">
        <f>IF(CS78=0,"",DM78/CS78*1000)</f>
        <v/>
      </c>
      <c r="BQ78" s="262" t="str">
        <f>IF(CT78=0,"",DO78/CT78*1000)</f>
        <v/>
      </c>
      <c r="BR78" s="263"/>
      <c r="BS78" s="263"/>
      <c r="BT78" s="263"/>
      <c r="BU78" s="263"/>
      <c r="BV78" s="263"/>
      <c r="BW78" s="263"/>
      <c r="BX78" s="263"/>
      <c r="BY78" s="263"/>
      <c r="BZ78" s="263"/>
      <c r="CA78" s="263"/>
      <c r="CB78" s="263"/>
      <c r="CC78" s="263"/>
      <c r="CD78" s="263"/>
      <c r="CE78" s="263"/>
      <c r="CF78" s="263"/>
      <c r="CG78" s="263"/>
      <c r="CH78" s="263"/>
      <c r="CI78" s="263"/>
      <c r="CJ78" s="263"/>
      <c r="CK78" s="263"/>
      <c r="CL78" s="263"/>
      <c r="CM78" s="263"/>
      <c r="CN78" s="263"/>
      <c r="CO78" s="263"/>
      <c r="CP78" s="263"/>
      <c r="CQ78" s="263"/>
      <c r="CR78" s="263"/>
      <c r="CS78" s="264">
        <f>SUM(HM78,HO78)</f>
        <v>0</v>
      </c>
      <c r="CT78" s="264">
        <f>SUM(HN78,HP78)</f>
        <v>0</v>
      </c>
      <c r="CU78" s="265"/>
      <c r="CV78" s="265"/>
      <c r="CW78" s="266"/>
      <c r="CX78" s="266"/>
      <c r="CY78" s="266"/>
      <c r="CZ78" s="266"/>
      <c r="DA78" s="265"/>
      <c r="DB78" s="265"/>
      <c r="DC78" s="264">
        <f>SUM(DC79:DC80)</f>
        <v>0</v>
      </c>
      <c r="DD78" s="264">
        <f>SUM(DD79:DD80)</f>
        <v>0</v>
      </c>
      <c r="DE78" s="264">
        <f>SUM(DE79:DE80)</f>
        <v>0</v>
      </c>
      <c r="DF78" s="264">
        <f>SUM(DF79:DF80)</f>
        <v>0</v>
      </c>
      <c r="DG78" s="266"/>
      <c r="DH78" s="264">
        <f>SUM(DH79:DH80)</f>
        <v>0</v>
      </c>
      <c r="DI78" s="264">
        <f>SUM(DI79:DI80)</f>
        <v>0</v>
      </c>
      <c r="DJ78" s="264">
        <f>SUM(DJ79:DJ80)</f>
        <v>0</v>
      </c>
      <c r="DK78" s="264">
        <f>SUM(DK79:DK80)</f>
        <v>0</v>
      </c>
      <c r="DL78" s="266"/>
      <c r="DM78" s="264">
        <f>SUM(DC78,DH78)</f>
        <v>0</v>
      </c>
      <c r="DN78" s="264">
        <f>SUM(DD78,DI78)</f>
        <v>0</v>
      </c>
      <c r="DO78" s="264">
        <f>SUM(DE78,DJ78)</f>
        <v>0</v>
      </c>
      <c r="DP78" s="264">
        <f>SUM(DF78,DK78)</f>
        <v>0</v>
      </c>
      <c r="DQ78" s="266"/>
      <c r="DR78" s="267"/>
      <c r="DS78" s="267"/>
      <c r="DT78" s="267"/>
      <c r="DU78" s="268">
        <f>'СУБС ПИ'!$J$65</f>
        <v>0</v>
      </c>
      <c r="DV78" s="268">
        <f>'СУБС ПИ'!$L$65</f>
        <v>0</v>
      </c>
      <c r="DW78" s="267"/>
      <c r="DX78" s="267"/>
      <c r="DY78" s="267"/>
      <c r="DZ78" s="264">
        <f>IF(DD78=0,0,DF78/DD78*100)</f>
        <v>0</v>
      </c>
      <c r="EA78" s="264">
        <f>IF(DI78=0,0,DK78/DI78*100)</f>
        <v>0</v>
      </c>
      <c r="EB78" s="264">
        <f>IF(DN78=0,0,DP78/DN78*100)</f>
        <v>0</v>
      </c>
      <c r="EC78" s="266"/>
      <c r="ED78" s="266"/>
      <c r="EE78" s="266"/>
      <c r="EF78" s="266"/>
      <c r="EG78" s="266"/>
      <c r="EH78" s="266"/>
      <c r="EI78" s="177"/>
      <c r="EJ78" s="269"/>
      <c r="EM78" s="258"/>
      <c r="EP78" s="270"/>
      <c r="EQ78" s="263"/>
      <c r="ER78" s="263"/>
      <c r="ES78" s="263"/>
      <c r="ET78" s="263"/>
      <c r="EU78" s="263"/>
      <c r="EV78" s="263"/>
      <c r="EW78" s="264">
        <f>SUM(IC78,IE78)</f>
        <v>0</v>
      </c>
      <c r="EX78" s="264">
        <f>SUM(ID78,IF78)</f>
        <v>0</v>
      </c>
      <c r="EY78" s="265"/>
      <c r="EZ78" s="265"/>
      <c r="FA78" s="266"/>
      <c r="FB78" s="266"/>
      <c r="FC78" s="266"/>
      <c r="FD78" s="266"/>
      <c r="FE78" s="265"/>
      <c r="FF78" s="265"/>
      <c r="FG78" s="264">
        <f>SUM(FG79:FG80)</f>
        <v>0</v>
      </c>
      <c r="FH78" s="264">
        <f>SUM(FH79:FH80)</f>
        <v>0</v>
      </c>
      <c r="FI78" s="264">
        <f>SUM(FI79:FI80)</f>
        <v>0</v>
      </c>
      <c r="FJ78" s="264">
        <f>SUM(FJ79:FJ80)</f>
        <v>0</v>
      </c>
      <c r="FK78" s="266"/>
      <c r="FL78" s="264">
        <f>SUM(FL79:FL80)</f>
        <v>0</v>
      </c>
      <c r="FM78" s="264">
        <f>SUM(FM79:FM80)</f>
        <v>0</v>
      </c>
      <c r="FN78" s="264">
        <f>SUM(FN79:FN80)</f>
        <v>0</v>
      </c>
      <c r="FO78" s="264">
        <f>SUM(FO79:FO80)</f>
        <v>0</v>
      </c>
      <c r="FP78" s="266"/>
      <c r="FQ78" s="264">
        <f>SUM(FG78,FL78)</f>
        <v>0</v>
      </c>
      <c r="FR78" s="264">
        <f>SUM(FH78,FM78)</f>
        <v>0</v>
      </c>
      <c r="FS78" s="264">
        <f>SUM(FI78,FN78)</f>
        <v>0</v>
      </c>
      <c r="FT78" s="264">
        <f>SUM(FJ78,FO78)</f>
        <v>0</v>
      </c>
      <c r="FU78" s="266"/>
      <c r="FV78" s="267"/>
      <c r="FW78" s="267"/>
      <c r="FX78" s="267"/>
      <c r="FY78" s="268">
        <f>'СУБС ПИ'!$N$65</f>
        <v>0</v>
      </c>
      <c r="FZ78" s="268">
        <f>'СУБС ПИ'!$P$65</f>
        <v>0</v>
      </c>
      <c r="GA78" s="267"/>
      <c r="GB78" s="267"/>
      <c r="GC78" s="267"/>
      <c r="GD78" s="264">
        <f>IF(FH78=0,0,FJ78/FH78*100)</f>
        <v>0</v>
      </c>
      <c r="GE78" s="264">
        <f>IF(FM78=0,0,FO78/FM78*100)</f>
        <v>0</v>
      </c>
      <c r="GF78" s="264">
        <f>IF(FR78=0,0,FT78/FR78*100)</f>
        <v>0</v>
      </c>
      <c r="GG78" s="266"/>
      <c r="GH78" s="266"/>
      <c r="GI78" s="266"/>
      <c r="GJ78" s="266"/>
      <c r="GK78" s="266"/>
      <c r="GL78" s="266"/>
      <c r="GM78" s="265"/>
      <c r="GN78" s="271"/>
      <c r="HA78" s="262" t="str">
        <f>IF(SUM(KD79:KD80)=0,"",SUM(KH79:KH80)/SUM(KD79:KD80))</f>
        <v/>
      </c>
      <c r="HB78" s="262" t="str">
        <f>IF(SUM(KE79:KE80)=0,"",SUM(KI79:KI80)/SUM(KE79:KE80))</f>
        <v/>
      </c>
      <c r="HC78" s="262" t="str">
        <f>IF(SUM(KL79:KL80)=0,"",SUM(KP79:KP80)/SUM(KL79:KL80))</f>
        <v/>
      </c>
      <c r="HD78" s="262" t="str">
        <f>IF(SUM(KM79:KM80)=0,"",SUM(KQ79:KQ80)/SUM(KM79:KM80))</f>
        <v/>
      </c>
      <c r="HE78" s="272"/>
      <c r="HF78" s="272"/>
      <c r="HG78" s="272"/>
      <c r="HH78" s="272"/>
      <c r="HI78" s="273"/>
      <c r="HJ78" s="273"/>
      <c r="HK78" s="273"/>
      <c r="HL78" s="273"/>
      <c r="HM78" s="264">
        <f>SUM(HM79:HM80)</f>
        <v>0</v>
      </c>
      <c r="HN78" s="264">
        <f>SUM(HN79:HN80)</f>
        <v>0</v>
      </c>
      <c r="HO78" s="264">
        <f>SUM(HO79:HO80)</f>
        <v>0</v>
      </c>
      <c r="HP78" s="264">
        <f>SUM(HP79:HP80)</f>
        <v>0</v>
      </c>
      <c r="HQ78" s="262" t="str">
        <f>IF(SUM(KF79:KF80)=0,"",SUM(KJ79:KJ80)/SUM(KF79:KF80))</f>
        <v/>
      </c>
      <c r="HR78" s="262" t="str">
        <f>IF(SUM(KG79:KG80)=0,"",SUM(KK79:KK80)/SUM(KG79:KG80))</f>
        <v/>
      </c>
      <c r="HS78" s="262" t="str">
        <f>IF(SUM(KN79:KN80)=0,"",SUM(KR79:KR80)/SUM(KN79:KN80))</f>
        <v/>
      </c>
      <c r="HT78" s="262" t="str">
        <f>IF(SUM(KO79:KO80)=0,"",SUM(KS79:KS80)/SUM(KO79:KO80))</f>
        <v/>
      </c>
      <c r="HU78" s="264" t="str">
        <f>IF(LEN(HE78)=0,"",HE78)</f>
        <v/>
      </c>
      <c r="HV78" s="264" t="str">
        <f>IF(LEN(HF78)=0,"",HF78)</f>
        <v/>
      </c>
      <c r="HW78" s="264" t="str">
        <f>IF(LEN(HG78)=0,"",HG78)</f>
        <v/>
      </c>
      <c r="HX78" s="264" t="str">
        <f>IF(LEN(HH78)=0,"",HH78)</f>
        <v/>
      </c>
      <c r="HY78" s="274" t="str">
        <f>IF(LEN(HI78)=0,"",HI78)</f>
        <v/>
      </c>
      <c r="HZ78" s="274" t="str">
        <f>IF(LEN(HJ78)=0,"",HJ78)</f>
        <v/>
      </c>
      <c r="IA78" s="274" t="str">
        <f>IF(LEN(HK78)=0,"",HK78)</f>
        <v/>
      </c>
      <c r="IB78" s="274" t="str">
        <f>IF(LEN(HL78)=0,"",HL78)</f>
        <v/>
      </c>
      <c r="IC78" s="264">
        <f>SUM(IC79:IC80)</f>
        <v>0</v>
      </c>
      <c r="ID78" s="264">
        <f>SUM(ID79:ID80)</f>
        <v>0</v>
      </c>
      <c r="IE78" s="264">
        <f>SUM(IE79:IE80)</f>
        <v>0</v>
      </c>
      <c r="IF78" s="275">
        <f>SUM(IF79:IF80)</f>
        <v>0</v>
      </c>
      <c r="JR78" s="276">
        <f>SUM(JR79:JR80)</f>
        <v>0</v>
      </c>
      <c r="JS78" s="276">
        <f>SUM(JS79:JS80)</f>
        <v>0</v>
      </c>
      <c r="JT78" s="276">
        <f>SUM(JT79:JT80)</f>
        <v>0</v>
      </c>
      <c r="JU78" s="276">
        <f>SUM(JU79:JU80)</f>
        <v>0</v>
      </c>
      <c r="JV78" s="276">
        <f>SUM(JV79:JV80)</f>
        <v>0</v>
      </c>
      <c r="JW78" s="276">
        <f>SUM(JW79:JW80)</f>
        <v>0</v>
      </c>
      <c r="JX78" s="276">
        <f>SUM(JX79:JX80)</f>
        <v>0</v>
      </c>
      <c r="JY78" s="276">
        <f>SUM(JY79:JY80)</f>
        <v>0</v>
      </c>
      <c r="LC78" s="406"/>
      <c r="LD78" s="407"/>
      <c r="LE78" s="407"/>
      <c r="LF78" s="408"/>
    </row>
    <row customHeight="1" ht="12" hidden="1">
      <c r="C79" s="161"/>
      <c r="D79" s="672"/>
      <c r="E79" s="690"/>
      <c r="F79" s="536"/>
      <c r="G79" s="536"/>
      <c r="H79" s="536"/>
      <c r="I79" s="536"/>
      <c r="J79" s="536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257"/>
      <c r="BQ79" s="257"/>
      <c r="BR79" s="257"/>
      <c r="BS79" s="257"/>
      <c r="BT79" s="257"/>
      <c r="BU79" s="257"/>
      <c r="BV79" s="257"/>
      <c r="BW79" s="257"/>
      <c r="BX79" s="184"/>
      <c r="BY79" s="184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  <c r="DU79" s="257"/>
      <c r="DV79" s="257"/>
      <c r="DW79" s="257"/>
      <c r="DX79" s="257"/>
      <c r="DY79" s="257"/>
      <c r="DZ79" s="257"/>
      <c r="EA79" s="257"/>
      <c r="EB79" s="257"/>
      <c r="EC79" s="257"/>
      <c r="ED79" s="257"/>
      <c r="EE79" s="257"/>
      <c r="EF79" s="257"/>
      <c r="EG79" s="257"/>
      <c r="EH79" s="257"/>
      <c r="EI79" s="184"/>
      <c r="EJ79" s="185"/>
      <c r="EM79" s="258"/>
      <c r="EP79" s="259"/>
      <c r="EQ79" s="257"/>
      <c r="ER79" s="257"/>
      <c r="ES79" s="257"/>
      <c r="ET79" s="257"/>
      <c r="EU79" s="257"/>
      <c r="EV79" s="257"/>
      <c r="EW79" s="257"/>
      <c r="EX79" s="257"/>
      <c r="EY79" s="257"/>
      <c r="EZ79" s="257"/>
      <c r="FA79" s="257"/>
      <c r="FB79" s="257"/>
      <c r="FC79" s="257"/>
      <c r="FD79" s="257"/>
      <c r="FE79" s="257"/>
      <c r="FF79" s="257"/>
      <c r="FG79" s="257"/>
      <c r="FH79" s="257"/>
      <c r="FI79" s="257"/>
      <c r="FJ79" s="257"/>
      <c r="FK79" s="257"/>
      <c r="FL79" s="257"/>
      <c r="FM79" s="257"/>
      <c r="FN79" s="257"/>
      <c r="FO79" s="257"/>
      <c r="FP79" s="257"/>
      <c r="FQ79" s="257"/>
      <c r="FR79" s="257"/>
      <c r="FS79" s="257"/>
      <c r="FT79" s="257"/>
      <c r="FU79" s="257"/>
      <c r="FV79" s="257"/>
      <c r="FW79" s="257"/>
      <c r="FX79" s="257"/>
      <c r="FY79" s="257"/>
      <c r="FZ79" s="257"/>
      <c r="GA79" s="257"/>
      <c r="GB79" s="257"/>
      <c r="GC79" s="257"/>
      <c r="GD79" s="257"/>
      <c r="GE79" s="257"/>
      <c r="GF79" s="257"/>
      <c r="GG79" s="257"/>
      <c r="GH79" s="257"/>
      <c r="GI79" s="257"/>
      <c r="GJ79" s="257"/>
      <c r="GK79" s="257"/>
      <c r="GL79" s="257"/>
      <c r="GM79" s="257"/>
      <c r="GN79" s="260"/>
      <c r="HA79" s="259"/>
      <c r="HB79" s="257"/>
      <c r="HC79" s="257"/>
      <c r="HD79" s="257"/>
      <c r="HE79" s="257"/>
      <c r="HF79" s="257"/>
      <c r="HG79" s="257"/>
      <c r="HH79" s="257"/>
      <c r="HI79" s="257"/>
      <c r="HJ79" s="257"/>
      <c r="HK79" s="257"/>
      <c r="HL79" s="257"/>
      <c r="HM79" s="257"/>
      <c r="HN79" s="257"/>
      <c r="HO79" s="257"/>
      <c r="HP79" s="257"/>
      <c r="HQ79" s="257"/>
      <c r="HR79" s="257"/>
      <c r="HS79" s="257"/>
      <c r="HT79" s="257"/>
      <c r="HU79" s="257"/>
      <c r="HV79" s="257"/>
      <c r="HW79" s="257"/>
      <c r="HX79" s="257"/>
      <c r="HY79" s="257"/>
      <c r="HZ79" s="257"/>
      <c r="IA79" s="257"/>
      <c r="IB79" s="257"/>
      <c r="IC79" s="257"/>
      <c r="ID79" s="257"/>
      <c r="IE79" s="257"/>
      <c r="IF79" s="260"/>
      <c r="LC79" s="259"/>
      <c r="LD79" s="257"/>
      <c r="LE79" s="257"/>
      <c r="LF79" s="260"/>
    </row>
    <row customHeight="1" ht="12">
      <c r="C80" s="161"/>
      <c r="D80" s="704"/>
      <c r="E80" s="690"/>
      <c r="F80" s="536"/>
      <c r="G80" s="536"/>
      <c r="H80" s="536"/>
      <c r="I80" s="536"/>
      <c r="J80" s="536"/>
      <c r="K80" s="184"/>
      <c r="L80" s="184"/>
      <c r="M80" s="184"/>
      <c r="N80" s="189" t="s">
        <v>1602</v>
      </c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4"/>
      <c r="AD80" s="184"/>
      <c r="AE80" s="184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 hidden="1">
      <c r="C81" s="161"/>
      <c r="E81" s="158"/>
      <c r="F81" s="545"/>
      <c r="G81" s="545"/>
      <c r="H81" s="545"/>
      <c r="I81" s="545"/>
      <c r="J81" s="545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2">
      <c r="C82" s="161"/>
      <c r="F82" s="545"/>
      <c r="G82" s="545"/>
      <c r="H82" s="545"/>
      <c r="I82" s="545"/>
      <c r="J82" s="545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255"/>
      <c r="BQ82" s="255"/>
      <c r="BR82" s="255"/>
      <c r="BS82" s="255"/>
      <c r="BT82" s="255"/>
      <c r="BU82" s="255"/>
      <c r="BV82" s="255"/>
      <c r="BW82" s="255"/>
      <c r="BX82" s="193"/>
      <c r="BY82" s="193"/>
      <c r="BZ82" s="277"/>
      <c r="CA82" s="277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55"/>
      <c r="EB82" s="255"/>
      <c r="EC82" s="255"/>
      <c r="ED82" s="255"/>
      <c r="EE82" s="255"/>
      <c r="EF82" s="255"/>
      <c r="EG82" s="255"/>
      <c r="EH82" s="255"/>
      <c r="EI82" s="194"/>
      <c r="EJ82" s="278"/>
      <c r="EM82" s="258"/>
      <c r="EP82" s="279"/>
      <c r="EQ82" s="255"/>
      <c r="ER82" s="255"/>
      <c r="ES82" s="255"/>
      <c r="ET82" s="255"/>
      <c r="EU82" s="255"/>
      <c r="EV82" s="255"/>
      <c r="EW82" s="255"/>
      <c r="EX82" s="255"/>
      <c r="EY82" s="255"/>
      <c r="EZ82" s="255"/>
      <c r="FA82" s="255"/>
      <c r="FB82" s="255"/>
      <c r="FC82" s="255"/>
      <c r="FD82" s="255"/>
      <c r="FE82" s="255"/>
      <c r="FF82" s="255"/>
      <c r="FG82" s="255"/>
      <c r="FH82" s="255"/>
      <c r="FI82" s="255"/>
      <c r="FJ82" s="255"/>
      <c r="FK82" s="255"/>
      <c r="FL82" s="255"/>
      <c r="FM82" s="255"/>
      <c r="FN82" s="255"/>
      <c r="FO82" s="255"/>
      <c r="FP82" s="255"/>
      <c r="FQ82" s="255"/>
      <c r="FR82" s="255"/>
      <c r="FS82" s="255"/>
      <c r="FT82" s="255"/>
      <c r="FU82" s="255"/>
      <c r="FV82" s="255"/>
      <c r="FW82" s="255"/>
      <c r="FX82" s="255"/>
      <c r="FY82" s="255"/>
      <c r="FZ82" s="255"/>
      <c r="GA82" s="255"/>
      <c r="GB82" s="255"/>
      <c r="GC82" s="255"/>
      <c r="GD82" s="255"/>
      <c r="GE82" s="255"/>
      <c r="GF82" s="255"/>
      <c r="GG82" s="255"/>
      <c r="GH82" s="255"/>
      <c r="GI82" s="255"/>
      <c r="GJ82" s="255"/>
      <c r="GK82" s="255"/>
      <c r="GL82" s="255"/>
      <c r="GM82" s="255"/>
      <c r="GN82" s="256"/>
      <c r="HA82" s="279"/>
      <c r="HB82" s="255"/>
      <c r="HC82" s="255"/>
      <c r="HD82" s="255"/>
      <c r="HE82" s="255"/>
      <c r="HF82" s="255"/>
      <c r="HG82" s="255"/>
      <c r="HH82" s="255"/>
      <c r="HI82" s="255"/>
      <c r="HJ82" s="255"/>
      <c r="HK82" s="255"/>
      <c r="HL82" s="255"/>
      <c r="HM82" s="255"/>
      <c r="HN82" s="255"/>
      <c r="HO82" s="255"/>
      <c r="HP82" s="255"/>
      <c r="HQ82" s="255"/>
      <c r="HR82" s="255"/>
      <c r="HS82" s="255"/>
      <c r="HT82" s="255"/>
      <c r="HU82" s="255"/>
      <c r="HV82" s="255"/>
      <c r="HW82" s="255"/>
      <c r="HX82" s="255"/>
      <c r="HY82" s="255"/>
      <c r="HZ82" s="255"/>
      <c r="IA82" s="255"/>
      <c r="IB82" s="255"/>
      <c r="IC82" s="255"/>
      <c r="ID82" s="255"/>
      <c r="IE82" s="255"/>
      <c r="IF82" s="256"/>
      <c r="LC82" s="279"/>
      <c r="LD82" s="255"/>
      <c r="LE82" s="255"/>
      <c r="LF82" s="256"/>
    </row>
    <row customHeight="1" ht="12" hidden="1">
      <c r="C83" s="132"/>
      <c r="D83" s="222"/>
      <c r="F83" s="545"/>
      <c r="G83" s="545"/>
      <c r="H83" s="545"/>
      <c r="I83" s="545"/>
      <c r="J83" s="545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257"/>
      <c r="BQ83" s="257"/>
      <c r="BR83" s="257"/>
      <c r="BS83" s="257"/>
      <c r="BT83" s="257"/>
      <c r="BU83" s="257"/>
      <c r="BV83" s="257"/>
      <c r="BW83" s="257"/>
      <c r="BX83" s="184"/>
      <c r="BY83" s="184"/>
      <c r="BZ83" s="257"/>
      <c r="CA83" s="257"/>
      <c r="CB83" s="257"/>
      <c r="CC83" s="257"/>
      <c r="CD83" s="257"/>
      <c r="CE83" s="257"/>
      <c r="CF83" s="257"/>
      <c r="CG83" s="257"/>
      <c r="CH83" s="257"/>
      <c r="CI83" s="257"/>
      <c r="CJ83" s="257"/>
      <c r="CK83" s="257"/>
      <c r="CL83" s="257"/>
      <c r="CM83" s="257"/>
      <c r="CN83" s="257"/>
      <c r="CO83" s="257"/>
      <c r="CP83" s="257"/>
      <c r="CQ83" s="257"/>
      <c r="CR83" s="257"/>
      <c r="CS83" s="257"/>
      <c r="CT83" s="257"/>
      <c r="CU83" s="257"/>
      <c r="CV83" s="257"/>
      <c r="CW83" s="257"/>
      <c r="CX83" s="257"/>
      <c r="CY83" s="257"/>
      <c r="CZ83" s="257"/>
      <c r="DA83" s="257"/>
      <c r="DB83" s="257"/>
      <c r="DC83" s="257"/>
      <c r="DD83" s="257"/>
      <c r="DE83" s="257"/>
      <c r="DF83" s="257"/>
      <c r="DG83" s="257"/>
      <c r="DH83" s="257"/>
      <c r="DI83" s="257"/>
      <c r="DJ83" s="257"/>
      <c r="DK83" s="257"/>
      <c r="DL83" s="257"/>
      <c r="DM83" s="257"/>
      <c r="DN83" s="257"/>
      <c r="DO83" s="257"/>
      <c r="DP83" s="257"/>
      <c r="DQ83" s="257"/>
      <c r="DR83" s="257"/>
      <c r="DS83" s="257"/>
      <c r="DT83" s="257"/>
      <c r="DU83" s="257"/>
      <c r="DV83" s="257"/>
      <c r="DW83" s="257"/>
      <c r="DX83" s="257"/>
      <c r="DY83" s="257"/>
      <c r="DZ83" s="257"/>
      <c r="EA83" s="257"/>
      <c r="EB83" s="257"/>
      <c r="EC83" s="257"/>
      <c r="ED83" s="257"/>
      <c r="EE83" s="257"/>
      <c r="EF83" s="257"/>
      <c r="EG83" s="257"/>
      <c r="EH83" s="257"/>
      <c r="EI83" s="184"/>
      <c r="EJ83" s="185"/>
      <c r="EM83" s="258"/>
      <c r="EP83" s="259"/>
      <c r="EQ83" s="257"/>
      <c r="ER83" s="257"/>
      <c r="ES83" s="257"/>
      <c r="ET83" s="257"/>
      <c r="EU83" s="257"/>
      <c r="EV83" s="257"/>
      <c r="EW83" s="257"/>
      <c r="EX83" s="257"/>
      <c r="EY83" s="257"/>
      <c r="EZ83" s="257"/>
      <c r="FA83" s="257"/>
      <c r="FB83" s="257"/>
      <c r="FC83" s="257"/>
      <c r="FD83" s="257"/>
      <c r="FE83" s="257"/>
      <c r="FF83" s="257"/>
      <c r="FG83" s="257"/>
      <c r="FH83" s="257"/>
      <c r="FI83" s="257"/>
      <c r="FJ83" s="257"/>
      <c r="FK83" s="257"/>
      <c r="FL83" s="257"/>
      <c r="FM83" s="257"/>
      <c r="FN83" s="257"/>
      <c r="FO83" s="257"/>
      <c r="FP83" s="257"/>
      <c r="FQ83" s="257"/>
      <c r="FR83" s="257"/>
      <c r="FS83" s="257"/>
      <c r="FT83" s="257"/>
      <c r="FU83" s="257"/>
      <c r="FV83" s="257"/>
      <c r="FW83" s="257"/>
      <c r="FX83" s="257"/>
      <c r="FY83" s="257"/>
      <c r="FZ83" s="257"/>
      <c r="GA83" s="257"/>
      <c r="GB83" s="257"/>
      <c r="GC83" s="257"/>
      <c r="GD83" s="257"/>
      <c r="GE83" s="257"/>
      <c r="GF83" s="257"/>
      <c r="GG83" s="257"/>
      <c r="GH83" s="257"/>
      <c r="GI83" s="257"/>
      <c r="GJ83" s="257"/>
      <c r="GK83" s="257"/>
      <c r="GL83" s="257"/>
      <c r="GM83" s="257"/>
      <c r="GN83" s="260"/>
      <c r="HA83" s="259"/>
      <c r="HB83" s="257"/>
      <c r="HC83" s="257"/>
      <c r="HD83" s="257"/>
      <c r="HE83" s="257"/>
      <c r="HF83" s="257"/>
      <c r="HG83" s="257"/>
      <c r="HH83" s="257"/>
      <c r="HI83" s="257"/>
      <c r="HJ83" s="257"/>
      <c r="HK83" s="257"/>
      <c r="HL83" s="257"/>
      <c r="HM83" s="257"/>
      <c r="HN83" s="257"/>
      <c r="HO83" s="257"/>
      <c r="HP83" s="257"/>
      <c r="HQ83" s="257"/>
      <c r="HR83" s="257"/>
      <c r="HS83" s="257"/>
      <c r="HT83" s="257"/>
      <c r="HU83" s="257"/>
      <c r="HV83" s="257"/>
      <c r="HW83" s="257"/>
      <c r="HX83" s="257"/>
      <c r="HY83" s="257"/>
      <c r="HZ83" s="257"/>
      <c r="IA83" s="257"/>
      <c r="IB83" s="257"/>
      <c r="IC83" s="257"/>
      <c r="ID83" s="257"/>
      <c r="IE83" s="257"/>
      <c r="IF83" s="260"/>
      <c r="LC83" s="259"/>
      <c r="LD83" s="257"/>
      <c r="LE83" s="257"/>
      <c r="LF83" s="260"/>
    </row>
    <row customHeight="1" ht="12">
      <c r="C84" s="161"/>
      <c r="D84" s="671" t="s">
        <v>183</v>
      </c>
      <c r="E84" s="689" t="s">
        <v>183</v>
      </c>
      <c r="F84" s="536"/>
      <c r="G84" s="536"/>
      <c r="H84" s="536"/>
      <c r="I84" s="536"/>
      <c r="J84" s="536"/>
      <c r="K84" s="536"/>
      <c r="L84" s="261"/>
      <c r="M84" s="261">
        <v>7</v>
      </c>
      <c r="N84" s="706" t="s">
        <v>1603</v>
      </c>
      <c r="O84" s="707"/>
      <c r="P84" s="707"/>
      <c r="Q84" s="707"/>
      <c r="R84" s="707"/>
      <c r="S84" s="707"/>
      <c r="T84" s="707"/>
      <c r="U84" s="707"/>
      <c r="V84" s="707"/>
      <c r="W84" s="707"/>
      <c r="X84" s="707"/>
      <c r="Y84" s="707"/>
      <c r="Z84" s="707"/>
      <c r="AA84" s="707"/>
      <c r="AB84" s="707"/>
      <c r="AC84" s="707"/>
      <c r="AD84" s="707"/>
      <c r="AE84" s="707"/>
      <c r="AF84" s="707"/>
      <c r="AG84" s="707"/>
      <c r="AH84" s="707"/>
      <c r="AI84" s="707"/>
      <c r="AJ84" s="707"/>
      <c r="AK84" s="707"/>
      <c r="AL84" s="707"/>
      <c r="AM84" s="707"/>
      <c r="AN84" s="707"/>
      <c r="AO84" s="707"/>
      <c r="AP84" s="707"/>
      <c r="AQ84" s="707"/>
      <c r="AR84" s="707"/>
      <c r="AS84" s="707"/>
      <c r="AT84" s="707"/>
      <c r="AU84" s="707"/>
      <c r="AV84" s="707"/>
      <c r="AW84" s="707"/>
      <c r="AX84" s="707"/>
      <c r="AY84" s="707"/>
      <c r="AZ84" s="707"/>
      <c r="BA84" s="707"/>
      <c r="BB84" s="707"/>
      <c r="BC84" s="707"/>
      <c r="BD84" s="707"/>
      <c r="BE84" s="707"/>
      <c r="BF84" s="707"/>
      <c r="BG84" s="707"/>
      <c r="BH84" s="707"/>
      <c r="BI84" s="707"/>
      <c r="BJ84" s="707"/>
      <c r="BK84" s="707"/>
      <c r="BL84" s="707"/>
      <c r="BM84" s="707"/>
      <c r="BN84" s="707"/>
      <c r="BO84" s="707"/>
      <c r="BP84" s="262">
        <f>IF(CS84=0,"",DM84/CS84*1000)</f>
        <v>3269.05774752889</v>
      </c>
      <c r="BQ84" s="262">
        <f>IF(CT84=0,"",DO84/CT84*1000)</f>
        <v>3319.62217557159</v>
      </c>
      <c r="BR84" s="263"/>
      <c r="BS84" s="263"/>
      <c r="BT84" s="263"/>
      <c r="BU84" s="263"/>
      <c r="BV84" s="263"/>
      <c r="BW84" s="263"/>
      <c r="BX84" s="263"/>
      <c r="BY84" s="263"/>
      <c r="BZ84" s="263"/>
      <c r="CA84" s="263"/>
      <c r="CB84" s="263"/>
      <c r="CC84" s="263"/>
      <c r="CD84" s="263"/>
      <c r="CE84" s="263"/>
      <c r="CF84" s="263"/>
      <c r="CG84" s="263"/>
      <c r="CH84" s="263"/>
      <c r="CI84" s="263"/>
      <c r="CJ84" s="263"/>
      <c r="CK84" s="263"/>
      <c r="CL84" s="263"/>
      <c r="CM84" s="263"/>
      <c r="CN84" s="263"/>
      <c r="CO84" s="263"/>
      <c r="CP84" s="263"/>
      <c r="CQ84" s="263"/>
      <c r="CR84" s="263"/>
      <c r="CS84" s="264">
        <f>SUM(HM84,HO84)</f>
        <v>42.3858968</v>
      </c>
      <c r="CT84" s="264">
        <f>SUM(HN84,HP84)</f>
        <v>49.033992</v>
      </c>
      <c r="CU84" s="265"/>
      <c r="CV84" s="265"/>
      <c r="CW84" s="266"/>
      <c r="CX84" s="266"/>
      <c r="CY84" s="266"/>
      <c r="CZ84" s="266"/>
      <c r="DA84" s="265"/>
      <c r="DB84" s="265"/>
      <c r="DC84" s="264">
        <f>SUM(DC85:DC89)</f>
        <v>138.56194432</v>
      </c>
      <c r="DD84" s="264">
        <f>SUM(DD85:DD89)</f>
        <v>138.56194432</v>
      </c>
      <c r="DE84" s="264">
        <f>SUM(DE85:DE89)</f>
        <v>162.7743272</v>
      </c>
      <c r="DF84" s="264">
        <f>SUM(DF85:DF89)</f>
        <v>140.87089328</v>
      </c>
      <c r="DG84" s="266"/>
      <c r="DH84" s="264">
        <f>SUM(DH85:DH89)</f>
        <v>0</v>
      </c>
      <c r="DI84" s="264">
        <f>SUM(DI85:DI89)</f>
        <v>0</v>
      </c>
      <c r="DJ84" s="264">
        <f>SUM(DJ85:DJ89)</f>
        <v>0</v>
      </c>
      <c r="DK84" s="264">
        <f>SUM(DK85:DK89)</f>
        <v>0</v>
      </c>
      <c r="DL84" s="266"/>
      <c r="DM84" s="264">
        <f>SUM(DC84,DH84)</f>
        <v>138.56194432</v>
      </c>
      <c r="DN84" s="264">
        <f>SUM(DD84,DI84)</f>
        <v>138.56194432</v>
      </c>
      <c r="DO84" s="264">
        <f>SUM(DE84,DJ84)</f>
        <v>162.7743272</v>
      </c>
      <c r="DP84" s="264">
        <f>SUM(DF84,DK84)</f>
        <v>140.87089328</v>
      </c>
      <c r="DQ84" s="266"/>
      <c r="DR84" s="267"/>
      <c r="DS84" s="267"/>
      <c r="DT84" s="267"/>
      <c r="DU84" s="268">
        <f>'СУБС ПИ'!$J$66</f>
        <v>0</v>
      </c>
      <c r="DV84" s="268">
        <f>'СУБС ПИ'!$L$66</f>
        <v>0</v>
      </c>
      <c r="DW84" s="267"/>
      <c r="DX84" s="267"/>
      <c r="DY84" s="267"/>
      <c r="DZ84" s="264">
        <f>IF(DD84=0,0,DF84/DD84*100)</f>
        <v>101.66636587797</v>
      </c>
      <c r="EA84" s="264">
        <f>IF(DI84=0,0,DK84/DI84*100)</f>
        <v>0</v>
      </c>
      <c r="EB84" s="264">
        <f>IF(DN84=0,0,DP84/DN84*100)</f>
        <v>101.66636587797</v>
      </c>
      <c r="EC84" s="266"/>
      <c r="ED84" s="266"/>
      <c r="EE84" s="266"/>
      <c r="EF84" s="266"/>
      <c r="EG84" s="266"/>
      <c r="EH84" s="266"/>
      <c r="EI84" s="177"/>
      <c r="EJ84" s="269"/>
      <c r="EM84" s="258"/>
      <c r="EP84" s="270"/>
      <c r="EQ84" s="263"/>
      <c r="ER84" s="263"/>
      <c r="ES84" s="263"/>
      <c r="ET84" s="263"/>
      <c r="EU84" s="263"/>
      <c r="EV84" s="263"/>
      <c r="EW84" s="264">
        <f>SUM(IC84,IE84)</f>
        <v>417.66968</v>
      </c>
      <c r="EX84" s="264">
        <f>SUM(ID84,IF84)</f>
        <v>490.33992</v>
      </c>
      <c r="EY84" s="265"/>
      <c r="EZ84" s="265"/>
      <c r="FA84" s="266"/>
      <c r="FB84" s="266"/>
      <c r="FC84" s="266"/>
      <c r="FD84" s="266"/>
      <c r="FE84" s="265"/>
      <c r="FF84" s="265"/>
      <c r="FG84" s="264">
        <f>SUM(FG85:FG89)</f>
        <v>1364.286862</v>
      </c>
      <c r="FH84" s="264">
        <f>SUM(FH85:FH89)</f>
        <v>1364.286862</v>
      </c>
      <c r="FI84" s="264">
        <f>SUM(FI85:FI89)</f>
        <v>1627.743272</v>
      </c>
      <c r="FJ84" s="264">
        <f>SUM(FJ85:FJ89)</f>
        <v>1387.020788</v>
      </c>
      <c r="FK84" s="266"/>
      <c r="FL84" s="264">
        <f>SUM(FL85:FL89)</f>
        <v>0</v>
      </c>
      <c r="FM84" s="264">
        <f>SUM(FM85:FM89)</f>
        <v>0</v>
      </c>
      <c r="FN84" s="264">
        <f>SUM(FN85:FN89)</f>
        <v>0</v>
      </c>
      <c r="FO84" s="264">
        <f>SUM(FO85:FO89)</f>
        <v>0</v>
      </c>
      <c r="FP84" s="266"/>
      <c r="FQ84" s="264">
        <f>SUM(FG84,FL84)</f>
        <v>1364.286862</v>
      </c>
      <c r="FR84" s="264">
        <f>SUM(FH84,FM84)</f>
        <v>1364.286862</v>
      </c>
      <c r="FS84" s="264">
        <f>SUM(FI84,FN84)</f>
        <v>1627.743272</v>
      </c>
      <c r="FT84" s="264">
        <f>SUM(FJ84,FO84)</f>
        <v>1387.020788</v>
      </c>
      <c r="FU84" s="266"/>
      <c r="FV84" s="267"/>
      <c r="FW84" s="267"/>
      <c r="FX84" s="267"/>
      <c r="FY84" s="268">
        <f>'СУБС ПИ'!$N$66</f>
        <v>0</v>
      </c>
      <c r="FZ84" s="268">
        <f>'СУБС ПИ'!$P$66</f>
        <v>0</v>
      </c>
      <c r="GA84" s="267"/>
      <c r="GB84" s="267"/>
      <c r="GC84" s="267"/>
      <c r="GD84" s="264">
        <f>IF(FH84=0,0,FJ84/FH84*100)</f>
        <v>101.666359666227</v>
      </c>
      <c r="GE84" s="264">
        <f>IF(FM84=0,0,FO84/FM84*100)</f>
        <v>0</v>
      </c>
      <c r="GF84" s="264">
        <f>IF(FR84=0,0,FT84/FR84*100)</f>
        <v>101.666359666227</v>
      </c>
      <c r="GG84" s="266"/>
      <c r="GH84" s="266"/>
      <c r="GI84" s="266"/>
      <c r="GJ84" s="266"/>
      <c r="GK84" s="266"/>
      <c r="GL84" s="266"/>
      <c r="GM84" s="265"/>
      <c r="GN84" s="271"/>
      <c r="HA84" s="409"/>
      <c r="HB84" s="410"/>
      <c r="HC84" s="410"/>
      <c r="HD84" s="410"/>
      <c r="HE84" s="272"/>
      <c r="HF84" s="272"/>
      <c r="HG84" s="272"/>
      <c r="HH84" s="272"/>
      <c r="HI84" s="273">
        <v>78</v>
      </c>
      <c r="HJ84" s="273">
        <v>190</v>
      </c>
      <c r="HK84" s="273"/>
      <c r="HL84" s="273"/>
      <c r="HM84" s="264">
        <f>SUM(HM85:HM89)</f>
        <v>42.3858968</v>
      </c>
      <c r="HN84" s="264">
        <f>SUM(HN85:HN89)</f>
        <v>49.033992</v>
      </c>
      <c r="HO84" s="264">
        <f>SUM(HO85:HO89)</f>
        <v>0</v>
      </c>
      <c r="HP84" s="264">
        <f>SUM(HP85:HP89)</f>
        <v>0</v>
      </c>
      <c r="HQ84" s="410"/>
      <c r="HR84" s="410"/>
      <c r="HS84" s="410"/>
      <c r="HT84" s="410"/>
      <c r="HU84" s="264" t="str">
        <f>IF(LEN(HE84)=0,"",HE84)</f>
        <v/>
      </c>
      <c r="HV84" s="264" t="str">
        <f>IF(LEN(HF84)=0,"",HF84)</f>
        <v/>
      </c>
      <c r="HW84" s="264" t="str">
        <f>IF(LEN(HG84)=0,"",HG84)</f>
        <v/>
      </c>
      <c r="HX84" s="264" t="str">
        <f>IF(LEN(HH84)=0,"",HH84)</f>
        <v/>
      </c>
      <c r="HY84" s="274">
        <f>IF(LEN(HI84)=0,"",HI84)</f>
        <v>78</v>
      </c>
      <c r="HZ84" s="274">
        <f>IF(LEN(HJ84)=0,"",HJ84)</f>
        <v>190</v>
      </c>
      <c r="IA84" s="274" t="str">
        <f>IF(LEN(HK84)=0,"",HK84)</f>
        <v/>
      </c>
      <c r="IB84" s="274" t="str">
        <f>IF(LEN(HL84)=0,"",HL84)</f>
        <v/>
      </c>
      <c r="IC84" s="264">
        <f>SUM(IC85:IC89)</f>
        <v>417.66968</v>
      </c>
      <c r="ID84" s="264">
        <f>SUM(ID85:ID89)</f>
        <v>490.33992</v>
      </c>
      <c r="IE84" s="264">
        <f>SUM(IE85:IE89)</f>
        <v>0</v>
      </c>
      <c r="IF84" s="275">
        <f>SUM(IF85:IF89)</f>
        <v>0</v>
      </c>
      <c r="JR84" s="280"/>
      <c r="JS84" s="280"/>
      <c r="JT84" s="280"/>
      <c r="JU84" s="280"/>
      <c r="JV84" s="280"/>
      <c r="JW84" s="280"/>
      <c r="JX84" s="280"/>
      <c r="JY84" s="280"/>
      <c r="LC84" s="406"/>
      <c r="LD84" s="407"/>
      <c r="LE84" s="407"/>
      <c r="LF84" s="408"/>
    </row>
    <row customHeight="1" ht="12" hidden="1">
      <c r="C85" s="161"/>
      <c r="D85" s="672"/>
      <c r="E85" s="690"/>
      <c r="F85" s="536"/>
      <c r="G85" s="536"/>
      <c r="H85" s="536"/>
      <c r="I85" s="536"/>
      <c r="J85" s="536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EM85" s="258"/>
      <c r="EP85" s="259"/>
      <c r="EQ85" s="257"/>
      <c r="ER85" s="257"/>
      <c r="ES85" s="257"/>
      <c r="ET85" s="257"/>
      <c r="EU85" s="257"/>
      <c r="EV85" s="257"/>
      <c r="EW85" s="257"/>
      <c r="EX85" s="257"/>
      <c r="EY85" s="257"/>
      <c r="EZ85" s="257"/>
      <c r="FA85" s="257"/>
      <c r="FB85" s="257"/>
      <c r="FC85" s="257"/>
      <c r="FD85" s="257"/>
      <c r="FE85" s="257"/>
      <c r="FF85" s="257"/>
      <c r="FG85" s="257"/>
      <c r="FH85" s="257"/>
      <c r="FI85" s="257"/>
      <c r="FJ85" s="257"/>
      <c r="FK85" s="257"/>
      <c r="FL85" s="257"/>
      <c r="FM85" s="257"/>
      <c r="FN85" s="257"/>
      <c r="FO85" s="257"/>
      <c r="FP85" s="257"/>
      <c r="FQ85" s="257"/>
      <c r="FR85" s="257"/>
      <c r="FS85" s="257"/>
      <c r="FT85" s="257"/>
      <c r="FU85" s="257"/>
      <c r="FV85" s="257"/>
      <c r="FW85" s="257"/>
      <c r="FX85" s="257"/>
      <c r="FY85" s="257"/>
      <c r="FZ85" s="257"/>
      <c r="GA85" s="257"/>
      <c r="GB85" s="257"/>
      <c r="GC85" s="257"/>
      <c r="GD85" s="257"/>
      <c r="GE85" s="257"/>
      <c r="GF85" s="257"/>
      <c r="GG85" s="257"/>
      <c r="GH85" s="257"/>
      <c r="GI85" s="257"/>
      <c r="GJ85" s="257"/>
      <c r="GK85" s="257"/>
      <c r="GL85" s="257"/>
      <c r="GM85" s="257"/>
      <c r="GN85" s="260"/>
      <c r="HA85" s="259"/>
      <c r="HB85" s="257"/>
      <c r="HC85" s="257"/>
      <c r="HD85" s="257"/>
      <c r="HE85" s="257"/>
      <c r="HF85" s="257"/>
      <c r="HG85" s="257"/>
      <c r="HH85" s="257"/>
      <c r="HI85" s="257"/>
      <c r="HJ85" s="257"/>
      <c r="HK85" s="257"/>
      <c r="HL85" s="257"/>
      <c r="HM85" s="257"/>
      <c r="HN85" s="257"/>
      <c r="HO85" s="257"/>
      <c r="HP85" s="257"/>
      <c r="HQ85" s="257"/>
      <c r="HR85" s="257"/>
      <c r="HS85" s="257"/>
      <c r="HT85" s="257"/>
      <c r="HU85" s="257"/>
      <c r="HV85" s="257"/>
      <c r="HW85" s="257"/>
      <c r="HX85" s="257"/>
      <c r="HY85" s="257"/>
      <c r="HZ85" s="257"/>
      <c r="IA85" s="257"/>
      <c r="IB85" s="257"/>
      <c r="IC85" s="257"/>
      <c r="ID85" s="257"/>
      <c r="IE85" s="257"/>
      <c r="IF85" s="260"/>
      <c r="LC85" s="259"/>
      <c r="LD85" s="257"/>
      <c r="LE85" s="257"/>
      <c r="LF85" s="260"/>
    </row>
    <row customHeight="1" ht="24">
      <c r="A86" s="614" t="s">
        <v>1157</v>
      </c>
      <c r="B86" s="614" t="s">
        <v>1355</v>
      </c>
      <c r="C86" s="503" t="s">
        <v>1281</v>
      </c>
      <c r="D86" s="418"/>
      <c r="E86" s="418"/>
      <c r="F86" s="244"/>
      <c r="G86" s="793">
        <f>ROW('НМ 4'!$A$22)</f>
        <v>22</v>
      </c>
      <c r="H86" s="793">
        <f>ROW('ТФ 4'!$A$61)</f>
        <v>61</v>
      </c>
      <c r="I86" s="244"/>
      <c r="J86" s="244"/>
      <c r="K86" s="794" t="s">
        <v>34</v>
      </c>
      <c r="L86" s="794"/>
      <c r="M86" s="594" t="str">
        <f>IF('НМ 4'!$M$22="","",'НМ 4'!$M$22)</f>
        <v>9</v>
      </c>
      <c r="N86" s="512" t="str">
        <f>IF('НМ 4'!$N$22="","",'НМ 4'!$N$22)</f>
        <v>Поставки твёрдого топлива при наличии печного отопления</v>
      </c>
      <c r="O86" s="358"/>
      <c r="P86" s="358"/>
      <c r="Q86" s="378"/>
      <c r="R86" s="358"/>
      <c r="S86" s="358"/>
      <c r="T86" s="795" t="str">
        <f>IF('НМ 4'!$T$22="","",'НМ 4'!$T$22)</f>
        <v>ЧД</v>
      </c>
      <c r="U86" s="795" t="str">
        <f>IF('НМ 4'!$U$22="","",'НМ 4'!$U$22)</f>
        <v>ЖП</v>
      </c>
      <c r="V86" s="358"/>
      <c r="W86" s="358"/>
      <c r="X86" s="796"/>
      <c r="Y86" s="358"/>
      <c r="Z86" s="358"/>
      <c r="AA86" s="358"/>
      <c r="AB86" s="358"/>
      <c r="AC86" s="799" t="s">
        <v>1333</v>
      </c>
      <c r="AD86" s="799" t="str">
        <f>BL86&amp;"::"&amp;AE86</f>
        <v>да::ACTI</v>
      </c>
      <c r="AE86" s="799" t="s">
        <v>1293</v>
      </c>
      <c r="AF86" s="358"/>
      <c r="AG86" s="358"/>
      <c r="AH86" s="358"/>
      <c r="AI86" s="358"/>
      <c r="AJ86" s="358"/>
      <c r="AK86" s="358"/>
      <c r="AL86" s="358"/>
      <c r="AM86" s="358"/>
      <c r="AN86" s="357" t="str">
        <f>IF('ТФ 4'!$N$61="","",'ТФ 4'!$N$61)</f>
        <v>7.1</v>
      </c>
      <c r="AO86" s="797" t="str">
        <f>IF('ТФ 4'!$O$61="","",'ТФ 4'!$O$61)</f>
        <v>МП ЗР "Севержилкомсервис"</v>
      </c>
      <c r="AP86" s="359"/>
      <c r="AQ86" s="797" t="str">
        <f>IF('ТФ 4'!$Q$61="","",'ТФ 4'!$Q$61)</f>
        <v>8300010685</v>
      </c>
      <c r="AR86" s="797" t="str">
        <f>IF('ТФ 4'!$R$61="","",'ТФ 4'!$R$61)</f>
        <v>298301001</v>
      </c>
      <c r="AS86" s="797" t="str">
        <f>IF('ТФ 4'!$S$61="","",'ТФ 4'!$S$61)</f>
        <v>ОСН, 22</v>
      </c>
      <c r="AT86" s="797" t="str">
        <f>IF('ТФ 4'!$T$61="","",'ТФ 4'!$T$61)</f>
        <v/>
      </c>
      <c r="AU86" s="797" t="str">
        <f>IF('ТФ 4'!$U$61="","",'ТФ 4'!$U$61)</f>
        <v/>
      </c>
      <c r="AV86" s="797" t="str">
        <f>IF('ТФ 4'!$V$61="","",'ТФ 4'!$V$61)</f>
        <v/>
      </c>
      <c r="AW86" s="797" t="str">
        <f>IF('ТФ 4'!$W$61="","",'ТФ 4'!$W$61)</f>
        <v>уголь</v>
      </c>
      <c r="AX86" s="797"/>
      <c r="AY86" s="358"/>
      <c r="AZ86" s="792"/>
      <c r="BA86" s="792"/>
      <c r="BB86" s="792"/>
      <c r="BC86" s="797"/>
      <c r="BD86" s="797"/>
      <c r="BE86" s="797"/>
      <c r="BF86" s="792"/>
      <c r="BG86" s="358"/>
      <c r="BH86" s="799"/>
      <c r="BI86" s="358"/>
      <c r="BJ86" s="358"/>
      <c r="BK86" s="358"/>
      <c r="BL86" s="801" t="s">
        <v>34</v>
      </c>
      <c r="BM86" s="802"/>
      <c r="BN86" s="358"/>
      <c r="BO86" s="358"/>
      <c r="BP86" s="332">
        <f>IF('ТФ 4'!$BQ$61="","",'ТФ 4'!$BQ$61)</f>
        <v>3627.99</v>
      </c>
      <c r="BQ86" s="332">
        <f>IF('ТФ 4'!$BS$61="","",'ТФ 4'!$BS$61)</f>
        <v>3688.46</v>
      </c>
      <c r="BR86" s="332">
        <f>IF('ТФ 4'!$BP$61="","",'ТФ 4'!$BP$61)</f>
        <v>41638.67</v>
      </c>
      <c r="BS86" s="332">
        <f>IF('ТФ 4'!$BR$61="","",'ТФ 4'!$BR$61)</f>
        <v>42332.65</v>
      </c>
      <c r="BT86" s="358"/>
      <c r="BU86" s="379" t="str">
        <f>IF('ТФ 4'!$AS$61="","",'ТФ 4'!$AS$61)</f>
        <v>т</v>
      </c>
      <c r="BV86" s="379" t="str">
        <f>IF('ТФ 4'!$Y$61="","",'ТФ 4'!$Y$61)</f>
        <v>т</v>
      </c>
      <c r="BW86" s="358"/>
      <c r="BX86" s="358"/>
      <c r="BY86" s="358"/>
      <c r="BZ86" s="358"/>
      <c r="CA86" s="358"/>
      <c r="CB86" s="358"/>
      <c r="CC86" s="358"/>
      <c r="CD86" s="358"/>
      <c r="CE86" s="358"/>
      <c r="CF86" s="358"/>
      <c r="CG86" s="358"/>
      <c r="CH86" s="358"/>
      <c r="CI86" s="358"/>
      <c r="CJ86" s="358"/>
      <c r="CK86" s="358"/>
      <c r="CL86" s="358"/>
      <c r="CM86" s="358"/>
      <c r="CN86" s="358"/>
      <c r="CO86" s="358"/>
      <c r="CP86" s="358"/>
      <c r="CQ86" s="358"/>
      <c r="CR86" s="358"/>
      <c r="CS86" s="364">
        <v>33.268</v>
      </c>
      <c r="CT86" s="364">
        <v>36.92</v>
      </c>
      <c r="CU86" s="358"/>
      <c r="CV86" s="358"/>
      <c r="CW86" s="365">
        <f>IF($AD86="да::ACTI",IF($U86="ЖП",CS86,0),0)</f>
        <v>33.268</v>
      </c>
      <c r="CX86" s="365">
        <f>IF($AD86="да::ACTI",IF($U86="ЖП",CT86,0),0)</f>
        <v>36.92</v>
      </c>
      <c r="CY86" s="365">
        <f>IF($AD86="да::ACTI",IF($U86="ЖП",0,CS86),0)</f>
        <v>0</v>
      </c>
      <c r="CZ86" s="365">
        <f>IF($AD86="да::ACTI",IF($U86="ЖП",0,CT86),0)</f>
        <v>0</v>
      </c>
      <c r="DA86" s="358"/>
      <c r="DB86" s="358"/>
      <c r="DC86" s="276">
        <f>CW86*IF(LEN($BP86)=0,0,$BP86)/1000</f>
        <v>120.69597132</v>
      </c>
      <c r="DD86" s="276">
        <f>IF(LEN($BQ86)=0,0,DC86)</f>
        <v>120.69597132</v>
      </c>
      <c r="DE86" s="276">
        <f>CX86*IF(LEN($BQ86)=0,0,$BQ86)/1000</f>
        <v>136.1779432</v>
      </c>
      <c r="DF86" s="276">
        <f>CW86*IF(LEN($BQ86)=0,0,$BQ86)/1000</f>
        <v>122.70768728</v>
      </c>
      <c r="DG86" s="280"/>
      <c r="DH86" s="276">
        <f>CY86*IF(LEN($BP86)=0,0,$BP86)/1000</f>
        <v>0</v>
      </c>
      <c r="DI86" s="276">
        <f>IF(LEN($BQ86)=0,0,DH86)</f>
        <v>0</v>
      </c>
      <c r="DJ86" s="276">
        <f>CZ86*IF(LEN($BQ86)=0,0,$BQ86)/1000</f>
        <v>0</v>
      </c>
      <c r="DK86" s="276">
        <f>CY86*IF(LEN($BQ86)=0,0,$BQ86)/1000</f>
        <v>0</v>
      </c>
      <c r="DL86" s="280"/>
      <c r="DM86" s="276">
        <f>SUM(DC86,DH86)</f>
        <v>120.69597132</v>
      </c>
      <c r="DN86" s="276">
        <f>SUM(DD86,DI86)</f>
        <v>120.69597132</v>
      </c>
      <c r="DO86" s="276">
        <f>SUM(DE86,DJ86)</f>
        <v>136.1779432</v>
      </c>
      <c r="DP86" s="276">
        <f>SUM(DF86,DK86)</f>
        <v>122.70768728</v>
      </c>
      <c r="DQ86" s="280"/>
      <c r="DR86" s="366"/>
      <c r="DS86" s="366"/>
      <c r="DT86" s="366"/>
      <c r="DU86" s="366"/>
      <c r="DV86" s="366"/>
      <c r="DW86" s="366"/>
      <c r="DX86" s="366"/>
      <c r="DY86" s="366"/>
      <c r="DZ86" s="366"/>
      <c r="EA86" s="366"/>
      <c r="EB86" s="366"/>
      <c r="EC86" s="366"/>
      <c r="ED86" s="366"/>
      <c r="EE86" s="366"/>
      <c r="EF86" s="366"/>
      <c r="EG86" s="366"/>
      <c r="EH86" s="366"/>
      <c r="EI86" s="366"/>
      <c r="EJ86" s="366"/>
      <c r="EK86" s="358"/>
      <c r="EL86" s="358"/>
      <c r="EM86" s="244"/>
      <c r="EN86" s="358"/>
      <c r="EO86" s="358"/>
      <c r="EP86" s="358"/>
      <c r="EQ86" s="358"/>
      <c r="ER86" s="358"/>
      <c r="ES86" s="358"/>
      <c r="ET86" s="358"/>
      <c r="EU86" s="358"/>
      <c r="EV86" s="358"/>
      <c r="EW86" s="364">
        <v>326.8</v>
      </c>
      <c r="EX86" s="364">
        <v>369.2</v>
      </c>
      <c r="EY86" s="358"/>
      <c r="EZ86" s="358"/>
      <c r="FA86" s="365">
        <f>IF($AE86="ACTI",IF($U86="ЖП",EW86,0),0)</f>
        <v>326.8</v>
      </c>
      <c r="FB86" s="365">
        <f>IF($AE86="ACTI",IF($U86="ЖП",EX86,0),0)</f>
        <v>369.2</v>
      </c>
      <c r="FC86" s="365">
        <f>IF($AE86="ACTI",IF($U86="ЖП",0,EW86),0)</f>
        <v>0</v>
      </c>
      <c r="FD86" s="365">
        <f>IF($AE86="ACTI",IF($U86="ЖП",0,EX86),0)</f>
        <v>0</v>
      </c>
      <c r="FE86" s="358"/>
      <c r="FF86" s="358"/>
      <c r="FG86" s="276">
        <f>FA86*IF(LEN($BP86)=0,0,$BP86)/1000</f>
        <v>1185.627132</v>
      </c>
      <c r="FH86" s="276">
        <f>IF(LEN($BQ86)=0,0,FG86)</f>
        <v>1185.627132</v>
      </c>
      <c r="FI86" s="276">
        <f>FB86*IF(LEN($BQ86)=0,0,$BQ86)/1000</f>
        <v>1361.779432</v>
      </c>
      <c r="FJ86" s="276">
        <f>FA86*IF(LEN($BQ86)=0,0,$BQ86)/1000</f>
        <v>1205.388728</v>
      </c>
      <c r="FK86" s="280"/>
      <c r="FL86" s="276">
        <f>FC86*IF(LEN($BP86)=0,0,$BP86)/1000</f>
        <v>0</v>
      </c>
      <c r="FM86" s="276">
        <f>IF(LEN($BQ86)=0,0,FL86)</f>
        <v>0</v>
      </c>
      <c r="FN86" s="276">
        <f>FD86*IF(LEN($BQ86)=0,0,$BQ86)/1000</f>
        <v>0</v>
      </c>
      <c r="FO86" s="276">
        <f>FC86*IF(LEN($BQ86)=0,0,$BQ86)/1000</f>
        <v>0</v>
      </c>
      <c r="FP86" s="280"/>
      <c r="FQ86" s="276">
        <f>SUM(FG86,FL86)</f>
        <v>1185.627132</v>
      </c>
      <c r="FR86" s="276">
        <f>SUM(FH86,FM86)</f>
        <v>1185.627132</v>
      </c>
      <c r="FS86" s="276">
        <f>SUM(FI86,FN86)</f>
        <v>1361.779432</v>
      </c>
      <c r="FT86" s="276">
        <f>SUM(FJ86,FO86)</f>
        <v>1205.388728</v>
      </c>
      <c r="FU86" s="280"/>
      <c r="FV86" s="366"/>
      <c r="FW86" s="366"/>
      <c r="FX86" s="366"/>
      <c r="FY86" s="366"/>
      <c r="FZ86" s="366"/>
      <c r="GA86" s="366"/>
      <c r="GB86" s="366"/>
      <c r="GC86" s="366"/>
      <c r="GD86" s="366"/>
      <c r="GE86" s="366"/>
      <c r="GF86" s="366"/>
      <c r="GG86" s="366"/>
      <c r="GH86" s="366"/>
      <c r="GI86" s="366"/>
      <c r="GJ86" s="366"/>
      <c r="GK86" s="366"/>
      <c r="GL86" s="366"/>
      <c r="GM86" s="366"/>
      <c r="GN86" s="366"/>
      <c r="GO86" s="993"/>
      <c r="GP86" s="993"/>
      <c r="GQ86" s="993"/>
      <c r="GR86" s="993"/>
      <c r="GS86" s="993"/>
      <c r="GT86" s="993"/>
      <c r="GU86" s="993"/>
      <c r="GV86" s="993"/>
      <c r="GW86" s="993"/>
      <c r="GX86" s="993"/>
      <c r="GY86" s="993"/>
      <c r="GZ86" s="92"/>
      <c r="HA86" s="422"/>
      <c r="HB86" s="422"/>
      <c r="HC86" s="422"/>
      <c r="HD86" s="422"/>
      <c r="HE86" s="422"/>
      <c r="HF86" s="422"/>
      <c r="HG86" s="422"/>
      <c r="HH86" s="422"/>
      <c r="HI86" s="422"/>
      <c r="HJ86" s="422"/>
      <c r="HK86" s="422"/>
      <c r="HL86" s="422"/>
      <c r="HM86" s="365">
        <f>CW86*IF($LC86="да",$LF86,1)</f>
        <v>35.0178968</v>
      </c>
      <c r="HN86" s="365">
        <f>CX86*IF($LD86="да",$LF86,1)</f>
        <v>38.861992</v>
      </c>
      <c r="HO86" s="365">
        <f>CY86*IF($LC86="да",$LF86,1)</f>
        <v>0</v>
      </c>
      <c r="HP86" s="365">
        <f>CZ86*IF($LD86="да",$LF86,1)</f>
        <v>0</v>
      </c>
      <c r="HQ86" s="422"/>
      <c r="HR86" s="422"/>
      <c r="HS86" s="422"/>
      <c r="HT86" s="422"/>
      <c r="HU86" s="422"/>
      <c r="HV86" s="422"/>
      <c r="HW86" s="422"/>
      <c r="HX86" s="422"/>
      <c r="HY86" s="422"/>
      <c r="HZ86" s="422"/>
      <c r="IA86" s="422"/>
      <c r="IB86" s="422"/>
      <c r="IC86" s="365">
        <f>FA86*IF($LC86="да",$LF86,1)</f>
        <v>343.98968</v>
      </c>
      <c r="ID86" s="365">
        <f>FB86*IF($LD86="да",$LF86,1)</f>
        <v>388.61992</v>
      </c>
      <c r="IE86" s="365">
        <f>FC86*IF($LC86="да",$LF86,1)</f>
        <v>0</v>
      </c>
      <c r="IF86" s="365">
        <f>FD86*IF($LD86="да",$LF86,1)</f>
        <v>0</v>
      </c>
      <c r="IG86" s="92"/>
      <c r="IH86" s="92"/>
      <c r="II86" s="92"/>
      <c r="IJ86" s="92"/>
      <c r="IK86" s="993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422"/>
      <c r="JS86" s="422"/>
      <c r="JT86" s="422"/>
      <c r="JU86" s="422"/>
      <c r="JV86" s="422"/>
      <c r="JW86" s="422"/>
      <c r="JX86" s="422"/>
      <c r="JY86" s="422"/>
      <c r="JZ86" s="92"/>
      <c r="KA86" s="92"/>
      <c r="KB86" s="92"/>
      <c r="KC86" s="92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422"/>
      <c r="KU86" s="422"/>
      <c r="KV86" s="422"/>
      <c r="KW86" s="422"/>
      <c r="KX86" s="422"/>
      <c r="KY86" s="422"/>
      <c r="KZ86" s="422"/>
      <c r="LA86" s="422"/>
      <c r="LB86" s="422"/>
      <c r="LC86" s="379" t="str">
        <f>IF(OR(LEN($BU86)=0,$BU86="м3"),"нет","да")</f>
        <v>да</v>
      </c>
      <c r="LD86" s="379" t="str">
        <f>IF(OR(LEN($BV86)=0,$BV86="м3"),"нет","да")</f>
        <v>да</v>
      </c>
      <c r="LE86" s="380"/>
      <c r="LF86" s="379">
        <v>1.0526</v>
      </c>
      <c r="LG86" s="422"/>
      <c r="LH86" s="422"/>
      <c r="LI86" s="422"/>
      <c r="LJ86" s="422"/>
      <c r="LK86" s="422"/>
      <c r="LL86" s="422"/>
      <c r="LM86" s="422"/>
    </row>
    <row customHeight="1" ht="24">
      <c r="A87" s="614" t="s">
        <v>1157</v>
      </c>
      <c r="B87" s="614" t="s">
        <v>1364</v>
      </c>
      <c r="C87" s="503" t="s">
        <v>1281</v>
      </c>
      <c r="D87" s="418"/>
      <c r="E87" s="418"/>
      <c r="F87" s="244"/>
      <c r="G87" s="793">
        <f>ROW('НМ 4'!$A$22)</f>
        <v>22</v>
      </c>
      <c r="H87" s="793">
        <f>ROW('ТФ 4'!$A$62)</f>
        <v>62</v>
      </c>
      <c r="I87" s="244"/>
      <c r="J87" s="244"/>
      <c r="K87" s="794"/>
      <c r="L87" s="794"/>
      <c r="M87" s="594" t="str">
        <f>IF('НМ 4'!$M$22="","",'НМ 4'!$M$22)</f>
        <v>9</v>
      </c>
      <c r="N87" s="512" t="str">
        <f>IF('НМ 4'!$N$22="","",'НМ 4'!$N$22)</f>
        <v>Поставки твёрдого топлива при наличии печного отопления</v>
      </c>
      <c r="O87" s="358"/>
      <c r="P87" s="358"/>
      <c r="Q87" s="378"/>
      <c r="R87" s="358"/>
      <c r="S87" s="358"/>
      <c r="T87" s="795" t="str">
        <f>IF('НМ 4'!$T$22="","",'НМ 4'!$T$22)</f>
        <v>ЧД</v>
      </c>
      <c r="U87" s="795" t="str">
        <f>IF('НМ 4'!$U$22="","",'НМ 4'!$U$22)</f>
        <v>ЖП</v>
      </c>
      <c r="V87" s="358"/>
      <c r="W87" s="358"/>
      <c r="X87" s="796"/>
      <c r="Y87" s="358"/>
      <c r="Z87" s="358"/>
      <c r="AA87" s="358"/>
      <c r="AB87" s="358"/>
      <c r="AC87" s="799" t="s">
        <v>1333</v>
      </c>
      <c r="AD87" s="799" t="str">
        <f>BL87&amp;"::"&amp;AE87</f>
        <v>да::ACTI</v>
      </c>
      <c r="AE87" s="799" t="s">
        <v>1293</v>
      </c>
      <c r="AF87" s="358"/>
      <c r="AG87" s="358"/>
      <c r="AH87" s="358"/>
      <c r="AI87" s="358"/>
      <c r="AJ87" s="358"/>
      <c r="AK87" s="358"/>
      <c r="AL87" s="358"/>
      <c r="AM87" s="358"/>
      <c r="AN87" s="357" t="str">
        <f>IF('ТФ 4'!$N$62="","",'ТФ 4'!$N$62)</f>
        <v>7.2</v>
      </c>
      <c r="AO87" s="797" t="str">
        <f>IF('ТФ 4'!$O$62="","",'ТФ 4'!$O$62)</f>
        <v>МП ЗР "Севержилкомсервис"</v>
      </c>
      <c r="AP87" s="359"/>
      <c r="AQ87" s="797" t="str">
        <f>IF('ТФ 4'!$Q$62="","",'ТФ 4'!$Q$62)</f>
        <v>8300010685</v>
      </c>
      <c r="AR87" s="797" t="str">
        <f>IF('ТФ 4'!$R$62="","",'ТФ 4'!$R$62)</f>
        <v>298301001</v>
      </c>
      <c r="AS87" s="797" t="str">
        <f>IF('ТФ 4'!$S$62="","",'ТФ 4'!$S$62)</f>
        <v>ОСН, 22</v>
      </c>
      <c r="AT87" s="797" t="str">
        <f>IF('ТФ 4'!$T$62="","",'ТФ 4'!$T$62)</f>
        <v/>
      </c>
      <c r="AU87" s="797" t="str">
        <f>IF('ТФ 4'!$U$62="","",'ТФ 4'!$U$62)</f>
        <v/>
      </c>
      <c r="AV87" s="797" t="str">
        <f>IF('ТФ 4'!$V$62="","",'ТФ 4'!$V$62)</f>
        <v/>
      </c>
      <c r="AW87" s="797" t="str">
        <f>IF('ТФ 4'!$W$62="","",'ТФ 4'!$W$62)</f>
        <v>дрова</v>
      </c>
      <c r="AX87" s="797"/>
      <c r="AY87" s="358"/>
      <c r="AZ87" s="792"/>
      <c r="BA87" s="792"/>
      <c r="BB87" s="792"/>
      <c r="BC87" s="797"/>
      <c r="BD87" s="797"/>
      <c r="BE87" s="797"/>
      <c r="BF87" s="792"/>
      <c r="BG87" s="358"/>
      <c r="BH87" s="799"/>
      <c r="BI87" s="358"/>
      <c r="BJ87" s="358"/>
      <c r="BK87" s="358"/>
      <c r="BL87" s="801" t="s">
        <v>34</v>
      </c>
      <c r="BM87" s="802"/>
      <c r="BN87" s="358"/>
      <c r="BO87" s="358"/>
      <c r="BP87" s="332">
        <f>IF('ТФ 4'!$BQ$62="","",'ТФ 4'!$BQ$62)</f>
        <v>2123.19</v>
      </c>
      <c r="BQ87" s="332">
        <f>IF('ТФ 4'!$BS$62="","",'ТФ 4'!$BS$62)</f>
        <v>2158.58</v>
      </c>
      <c r="BR87" s="332">
        <f>IF('ТФ 4'!$BP$62="","",'ТФ 4'!$BP$62)</f>
        <v>30318.17</v>
      </c>
      <c r="BS87" s="332">
        <f>IF('ТФ 4'!$BR$62="","",'ТФ 4'!$BR$62)</f>
        <v>30823.47</v>
      </c>
      <c r="BT87" s="358"/>
      <c r="BU87" s="379" t="str">
        <f>IF('ТФ 4'!$AS$62="","",'ТФ 4'!$AS$62)</f>
        <v>м3</v>
      </c>
      <c r="BV87" s="379" t="str">
        <f>IF('ТФ 4'!$Y$62="","",'ТФ 4'!$Y$62)</f>
        <v>м3</v>
      </c>
      <c r="BW87" s="358"/>
      <c r="BX87" s="358"/>
      <c r="BY87" s="358"/>
      <c r="BZ87" s="358"/>
      <c r="CA87" s="358"/>
      <c r="CB87" s="358"/>
      <c r="CC87" s="358"/>
      <c r="CD87" s="358"/>
      <c r="CE87" s="358"/>
      <c r="CF87" s="358"/>
      <c r="CG87" s="358"/>
      <c r="CH87" s="358"/>
      <c r="CI87" s="358"/>
      <c r="CJ87" s="358"/>
      <c r="CK87" s="358"/>
      <c r="CL87" s="358"/>
      <c r="CM87" s="358"/>
      <c r="CN87" s="358"/>
      <c r="CO87" s="358"/>
      <c r="CP87" s="358"/>
      <c r="CQ87" s="358"/>
      <c r="CR87" s="358"/>
      <c r="CS87" s="364">
        <v>6.7</v>
      </c>
      <c r="CT87" s="364">
        <v>8.8</v>
      </c>
      <c r="CU87" s="358"/>
      <c r="CV87" s="358"/>
      <c r="CW87" s="365">
        <f>IF($AD87="да::ACTI",IF($U87="ЖП",CS87,0),0)</f>
        <v>6.7</v>
      </c>
      <c r="CX87" s="365">
        <f>IF($AD87="да::ACTI",IF($U87="ЖП",CT87,0),0)</f>
        <v>8.8</v>
      </c>
      <c r="CY87" s="365">
        <f>IF($AD87="да::ACTI",IF($U87="ЖП",0,CS87),0)</f>
        <v>0</v>
      </c>
      <c r="CZ87" s="365">
        <f>IF($AD87="да::ACTI",IF($U87="ЖП",0,CT87),0)</f>
        <v>0</v>
      </c>
      <c r="DA87" s="358"/>
      <c r="DB87" s="358"/>
      <c r="DC87" s="276">
        <f>CW87*IF(LEN($BP87)=0,0,$BP87)/1000</f>
        <v>14.225373</v>
      </c>
      <c r="DD87" s="276">
        <f>IF(LEN($BQ87)=0,0,DC87)</f>
        <v>14.225373</v>
      </c>
      <c r="DE87" s="276">
        <f>CX87*IF(LEN($BQ87)=0,0,$BQ87)/1000</f>
        <v>18.995504</v>
      </c>
      <c r="DF87" s="276">
        <f>CW87*IF(LEN($BQ87)=0,0,$BQ87)/1000</f>
        <v>14.462486</v>
      </c>
      <c r="DG87" s="280"/>
      <c r="DH87" s="276">
        <f>CY87*IF(LEN($BP87)=0,0,$BP87)/1000</f>
        <v>0</v>
      </c>
      <c r="DI87" s="276">
        <f>IF(LEN($BQ87)=0,0,DH87)</f>
        <v>0</v>
      </c>
      <c r="DJ87" s="276">
        <f>CZ87*IF(LEN($BQ87)=0,0,$BQ87)/1000</f>
        <v>0</v>
      </c>
      <c r="DK87" s="276">
        <f>CY87*IF(LEN($BQ87)=0,0,$BQ87)/1000</f>
        <v>0</v>
      </c>
      <c r="DL87" s="280"/>
      <c r="DM87" s="276">
        <f>SUM(DC87,DH87)</f>
        <v>14.225373</v>
      </c>
      <c r="DN87" s="276">
        <f>SUM(DD87,DI87)</f>
        <v>14.225373</v>
      </c>
      <c r="DO87" s="276">
        <f>SUM(DE87,DJ87)</f>
        <v>18.995504</v>
      </c>
      <c r="DP87" s="276">
        <f>SUM(DF87,DK87)</f>
        <v>14.462486</v>
      </c>
      <c r="DQ87" s="280"/>
      <c r="DR87" s="366"/>
      <c r="DS87" s="366"/>
      <c r="DT87" s="366"/>
      <c r="DU87" s="366"/>
      <c r="DV87" s="366"/>
      <c r="DW87" s="366"/>
      <c r="DX87" s="366"/>
      <c r="DY87" s="366"/>
      <c r="DZ87" s="366"/>
      <c r="EA87" s="366"/>
      <c r="EB87" s="366"/>
      <c r="EC87" s="366"/>
      <c r="ED87" s="366"/>
      <c r="EE87" s="366"/>
      <c r="EF87" s="366"/>
      <c r="EG87" s="366"/>
      <c r="EH87" s="366"/>
      <c r="EI87" s="366"/>
      <c r="EJ87" s="366"/>
      <c r="EK87" s="358"/>
      <c r="EL87" s="358"/>
      <c r="EM87" s="244"/>
      <c r="EN87" s="358"/>
      <c r="EO87" s="358"/>
      <c r="EP87" s="358"/>
      <c r="EQ87" s="358"/>
      <c r="ER87" s="358"/>
      <c r="ES87" s="358"/>
      <c r="ET87" s="358"/>
      <c r="EU87" s="358"/>
      <c r="EV87" s="358"/>
      <c r="EW87" s="364">
        <v>67</v>
      </c>
      <c r="EX87" s="364">
        <v>88</v>
      </c>
      <c r="EY87" s="358"/>
      <c r="EZ87" s="358"/>
      <c r="FA87" s="365">
        <f>IF($AE87="ACTI",IF($U87="ЖП",EW87,0),0)</f>
        <v>67</v>
      </c>
      <c r="FB87" s="365">
        <f>IF($AE87="ACTI",IF($U87="ЖП",EX87,0),0)</f>
        <v>88</v>
      </c>
      <c r="FC87" s="365">
        <f>IF($AE87="ACTI",IF($U87="ЖП",0,EW87),0)</f>
        <v>0</v>
      </c>
      <c r="FD87" s="365">
        <f>IF($AE87="ACTI",IF($U87="ЖП",0,EX87),0)</f>
        <v>0</v>
      </c>
      <c r="FE87" s="358"/>
      <c r="FF87" s="358"/>
      <c r="FG87" s="276">
        <f>FA87*IF(LEN($BP87)=0,0,$BP87)/1000</f>
        <v>142.25373</v>
      </c>
      <c r="FH87" s="276">
        <f>IF(LEN($BQ87)=0,0,FG87)</f>
        <v>142.25373</v>
      </c>
      <c r="FI87" s="276">
        <f>FB87*IF(LEN($BQ87)=0,0,$BQ87)/1000</f>
        <v>189.95504</v>
      </c>
      <c r="FJ87" s="276">
        <f>FA87*IF(LEN($BQ87)=0,0,$BQ87)/1000</f>
        <v>144.62486</v>
      </c>
      <c r="FK87" s="280"/>
      <c r="FL87" s="276">
        <f>FC87*IF(LEN($BP87)=0,0,$BP87)/1000</f>
        <v>0</v>
      </c>
      <c r="FM87" s="276">
        <f>IF(LEN($BQ87)=0,0,FL87)</f>
        <v>0</v>
      </c>
      <c r="FN87" s="276">
        <f>FD87*IF(LEN($BQ87)=0,0,$BQ87)/1000</f>
        <v>0</v>
      </c>
      <c r="FO87" s="276">
        <f>FC87*IF(LEN($BQ87)=0,0,$BQ87)/1000</f>
        <v>0</v>
      </c>
      <c r="FP87" s="280"/>
      <c r="FQ87" s="276">
        <f>SUM(FG87,FL87)</f>
        <v>142.25373</v>
      </c>
      <c r="FR87" s="276">
        <f>SUM(FH87,FM87)</f>
        <v>142.25373</v>
      </c>
      <c r="FS87" s="276">
        <f>SUM(FI87,FN87)</f>
        <v>189.95504</v>
      </c>
      <c r="FT87" s="276">
        <f>SUM(FJ87,FO87)</f>
        <v>144.62486</v>
      </c>
      <c r="FU87" s="280"/>
      <c r="FV87" s="366"/>
      <c r="FW87" s="366"/>
      <c r="FX87" s="366"/>
      <c r="FY87" s="366"/>
      <c r="FZ87" s="366"/>
      <c r="GA87" s="366"/>
      <c r="GB87" s="366"/>
      <c r="GC87" s="366"/>
      <c r="GD87" s="366"/>
      <c r="GE87" s="366"/>
      <c r="GF87" s="366"/>
      <c r="GG87" s="366"/>
      <c r="GH87" s="366"/>
      <c r="GI87" s="366"/>
      <c r="GJ87" s="366"/>
      <c r="GK87" s="366"/>
      <c r="GL87" s="366"/>
      <c r="GM87" s="366"/>
      <c r="GN87" s="366"/>
      <c r="GO87" s="993"/>
      <c r="GP87" s="993"/>
      <c r="GQ87" s="993"/>
      <c r="GR87" s="993"/>
      <c r="GS87" s="993"/>
      <c r="GT87" s="993"/>
      <c r="GU87" s="993"/>
      <c r="GV87" s="993"/>
      <c r="GW87" s="993"/>
      <c r="GX87" s="993"/>
      <c r="GY87" s="993"/>
      <c r="GZ87" s="92"/>
      <c r="HA87" s="422"/>
      <c r="HB87" s="422"/>
      <c r="HC87" s="422"/>
      <c r="HD87" s="422"/>
      <c r="HE87" s="422"/>
      <c r="HF87" s="422"/>
      <c r="HG87" s="422"/>
      <c r="HH87" s="422"/>
      <c r="HI87" s="422"/>
      <c r="HJ87" s="422"/>
      <c r="HK87" s="422"/>
      <c r="HL87" s="422"/>
      <c r="HM87" s="365">
        <f>CW87*IF($LC87="да",$LF87,1)</f>
        <v>6.7</v>
      </c>
      <c r="HN87" s="365">
        <f>CX87*IF($LD87="да",$LF87,1)</f>
        <v>8.8</v>
      </c>
      <c r="HO87" s="365">
        <f>CY87*IF($LC87="да",$LF87,1)</f>
        <v>0</v>
      </c>
      <c r="HP87" s="365">
        <f>CZ87*IF($LD87="да",$LF87,1)</f>
        <v>0</v>
      </c>
      <c r="HQ87" s="422"/>
      <c r="HR87" s="422"/>
      <c r="HS87" s="422"/>
      <c r="HT87" s="422"/>
      <c r="HU87" s="422"/>
      <c r="HV87" s="422"/>
      <c r="HW87" s="422"/>
      <c r="HX87" s="422"/>
      <c r="HY87" s="422"/>
      <c r="HZ87" s="422"/>
      <c r="IA87" s="422"/>
      <c r="IB87" s="422"/>
      <c r="IC87" s="365">
        <f>FA87*IF($LC87="да",$LF87,1)</f>
        <v>67</v>
      </c>
      <c r="ID87" s="365">
        <f>FB87*IF($LD87="да",$LF87,1)</f>
        <v>88</v>
      </c>
      <c r="IE87" s="365">
        <f>FC87*IF($LC87="да",$LF87,1)</f>
        <v>0</v>
      </c>
      <c r="IF87" s="365">
        <f>FD87*IF($LD87="да",$LF87,1)</f>
        <v>0</v>
      </c>
      <c r="IG87" s="92"/>
      <c r="IH87" s="92"/>
      <c r="II87" s="92"/>
      <c r="IJ87" s="92"/>
      <c r="IK87" s="993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422"/>
      <c r="JS87" s="422"/>
      <c r="JT87" s="422"/>
      <c r="JU87" s="422"/>
      <c r="JV87" s="422"/>
      <c r="JW87" s="422"/>
      <c r="JX87" s="422"/>
      <c r="JY87" s="422"/>
      <c r="JZ87" s="92"/>
      <c r="KA87" s="92"/>
      <c r="KB87" s="92"/>
      <c r="KC87" s="92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422"/>
      <c r="KU87" s="422"/>
      <c r="KV87" s="422"/>
      <c r="KW87" s="422"/>
      <c r="KX87" s="422"/>
      <c r="KY87" s="422"/>
      <c r="KZ87" s="422"/>
      <c r="LA87" s="422"/>
      <c r="LB87" s="422"/>
      <c r="LC87" s="379" t="str">
        <f>IF(OR(LEN($BU87)=0,$BU87="м3"),"нет","да")</f>
        <v>нет</v>
      </c>
      <c r="LD87" s="379" t="str">
        <f>IF(OR(LEN($BV87)=0,$BV87="м3"),"нет","да")</f>
        <v>нет</v>
      </c>
      <c r="LE87" s="380"/>
      <c r="LF87" s="379">
        <v>1</v>
      </c>
      <c r="LG87" s="422"/>
      <c r="LH87" s="422"/>
      <c r="LI87" s="422"/>
      <c r="LJ87" s="422"/>
      <c r="LK87" s="422"/>
      <c r="LL87" s="422"/>
      <c r="LM87" s="422"/>
    </row>
    <row customHeight="1" ht="24">
      <c r="A88" s="614" t="s">
        <v>1157</v>
      </c>
      <c r="B88" s="614" t="s">
        <v>1367</v>
      </c>
      <c r="C88" s="503" t="s">
        <v>1281</v>
      </c>
      <c r="D88" s="418"/>
      <c r="E88" s="418"/>
      <c r="F88" s="244"/>
      <c r="G88" s="793">
        <f>ROW('НМ 4'!$A$22)</f>
        <v>22</v>
      </c>
      <c r="H88" s="793">
        <f>ROW('ТФ 4'!$A$63)</f>
        <v>63</v>
      </c>
      <c r="I88" s="244"/>
      <c r="J88" s="244"/>
      <c r="K88" s="794"/>
      <c r="L88" s="794"/>
      <c r="M88" s="594" t="str">
        <f>IF('НМ 4'!$M$22="","",'НМ 4'!$M$22)</f>
        <v>9</v>
      </c>
      <c r="N88" s="512" t="str">
        <f>IF('НМ 4'!$N$22="","",'НМ 4'!$N$22)</f>
        <v>Поставки твёрдого топлива при наличии печного отопления</v>
      </c>
      <c r="O88" s="358"/>
      <c r="P88" s="358"/>
      <c r="Q88" s="378"/>
      <c r="R88" s="358"/>
      <c r="S88" s="358"/>
      <c r="T88" s="795" t="str">
        <f>IF('НМ 4'!$T$22="","",'НМ 4'!$T$22)</f>
        <v>ЧД</v>
      </c>
      <c r="U88" s="795" t="str">
        <f>IF('НМ 4'!$U$22="","",'НМ 4'!$U$22)</f>
        <v>ЖП</v>
      </c>
      <c r="V88" s="358"/>
      <c r="W88" s="358"/>
      <c r="X88" s="796"/>
      <c r="Y88" s="358"/>
      <c r="Z88" s="358"/>
      <c r="AA88" s="358"/>
      <c r="AB88" s="358"/>
      <c r="AC88" s="799" t="s">
        <v>1333</v>
      </c>
      <c r="AD88" s="799" t="str">
        <f>BL88&amp;"::"&amp;AE88</f>
        <v>да::ACTI</v>
      </c>
      <c r="AE88" s="799" t="s">
        <v>1293</v>
      </c>
      <c r="AF88" s="358"/>
      <c r="AG88" s="358"/>
      <c r="AH88" s="358"/>
      <c r="AI88" s="358"/>
      <c r="AJ88" s="358"/>
      <c r="AK88" s="358"/>
      <c r="AL88" s="358"/>
      <c r="AM88" s="358"/>
      <c r="AN88" s="357" t="str">
        <f>IF('ТФ 4'!$N$63="","",'ТФ 4'!$N$63)</f>
        <v>7.3</v>
      </c>
      <c r="AO88" s="797" t="str">
        <f>IF('ТФ 4'!$O$63="","",'ТФ 4'!$O$63)</f>
        <v>МП ЗР "Севержилкомсервис"</v>
      </c>
      <c r="AP88" s="359"/>
      <c r="AQ88" s="797" t="str">
        <f>IF('ТФ 4'!$Q$63="","",'ТФ 4'!$Q$63)</f>
        <v>8300010685</v>
      </c>
      <c r="AR88" s="797" t="str">
        <f>IF('ТФ 4'!$R$63="","",'ТФ 4'!$R$63)</f>
        <v>298301001</v>
      </c>
      <c r="AS88" s="797" t="str">
        <f>IF('ТФ 4'!$S$63="","",'ТФ 4'!$S$63)</f>
        <v>ОСН, 22</v>
      </c>
      <c r="AT88" s="797" t="str">
        <f>IF('ТФ 4'!$T$63="","",'ТФ 4'!$T$63)</f>
        <v/>
      </c>
      <c r="AU88" s="797" t="str">
        <f>IF('ТФ 4'!$U$63="","",'ТФ 4'!$U$63)</f>
        <v/>
      </c>
      <c r="AV88" s="797" t="str">
        <f>IF('ТФ 4'!$V$63="","",'ТФ 4'!$V$63)</f>
        <v/>
      </c>
      <c r="AW88" s="797" t="str">
        <f>IF('ТФ 4'!$W$63="","",'ТФ 4'!$W$63)</f>
        <v>топливные брикеты</v>
      </c>
      <c r="AX88" s="797"/>
      <c r="AY88" s="358"/>
      <c r="AZ88" s="792"/>
      <c r="BA88" s="792"/>
      <c r="BB88" s="792"/>
      <c r="BC88" s="797"/>
      <c r="BD88" s="797"/>
      <c r="BE88" s="797"/>
      <c r="BF88" s="792"/>
      <c r="BG88" s="358"/>
      <c r="BH88" s="799"/>
      <c r="BI88" s="358"/>
      <c r="BJ88" s="358"/>
      <c r="BK88" s="358"/>
      <c r="BL88" s="801" t="s">
        <v>34</v>
      </c>
      <c r="BM88" s="802"/>
      <c r="BN88" s="358"/>
      <c r="BO88" s="358"/>
      <c r="BP88" s="332">
        <f>IF('ТФ 4'!$BQ$63="","",'ТФ 4'!$BQ$63)</f>
        <v>5.45</v>
      </c>
      <c r="BQ88" s="332">
        <f>IF('ТФ 4'!$BS$63="","",'ТФ 4'!$BS$63)</f>
        <v>5.54</v>
      </c>
      <c r="BR88" s="332">
        <f>IF('ТФ 4'!$BP$63="","",'ТФ 4'!$BP$63)</f>
        <v>41.39</v>
      </c>
      <c r="BS88" s="332">
        <f>IF('ТФ 4'!$BR$63="","",'ТФ 4'!$BR$63)</f>
        <v>42.08</v>
      </c>
      <c r="BT88" s="358"/>
      <c r="BU88" s="379" t="str">
        <f>IF('ТФ 4'!$AS$63="","",'ТФ 4'!$AS$63)</f>
        <v>кг</v>
      </c>
      <c r="BV88" s="379" t="str">
        <f>IF('ТФ 4'!$Y$63="","",'ТФ 4'!$Y$63)</f>
        <v>кг</v>
      </c>
      <c r="BW88" s="358"/>
      <c r="BX88" s="358"/>
      <c r="BY88" s="358"/>
      <c r="BZ88" s="358"/>
      <c r="CA88" s="358"/>
      <c r="CB88" s="358"/>
      <c r="CC88" s="358"/>
      <c r="CD88" s="358"/>
      <c r="CE88" s="358"/>
      <c r="CF88" s="358"/>
      <c r="CG88" s="358"/>
      <c r="CH88" s="358"/>
      <c r="CI88" s="358"/>
      <c r="CJ88" s="358"/>
      <c r="CK88" s="358"/>
      <c r="CL88" s="358"/>
      <c r="CM88" s="358"/>
      <c r="CN88" s="358"/>
      <c r="CO88" s="358"/>
      <c r="CP88" s="358"/>
      <c r="CQ88" s="358"/>
      <c r="CR88" s="358"/>
      <c r="CS88" s="364">
        <v>668</v>
      </c>
      <c r="CT88" s="364">
        <v>1372</v>
      </c>
      <c r="CU88" s="358"/>
      <c r="CV88" s="358"/>
      <c r="CW88" s="365">
        <f>IF($AD88="да::ACTI",IF($U88="ЖП",CS88,0),0)</f>
        <v>668</v>
      </c>
      <c r="CX88" s="365">
        <f>IF($AD88="да::ACTI",IF($U88="ЖП",CT88,0),0)</f>
        <v>1372</v>
      </c>
      <c r="CY88" s="365">
        <f>IF($AD88="да::ACTI",IF($U88="ЖП",0,CS88),0)</f>
        <v>0</v>
      </c>
      <c r="CZ88" s="365">
        <f>IF($AD88="да::ACTI",IF($U88="ЖП",0,CT88),0)</f>
        <v>0</v>
      </c>
      <c r="DA88" s="358"/>
      <c r="DB88" s="358"/>
      <c r="DC88" s="276">
        <f>CW88*IF(LEN($BP88)=0,0,$BP88)/1000</f>
        <v>3.6406</v>
      </c>
      <c r="DD88" s="276">
        <f>IF(LEN($BQ88)=0,0,DC88)</f>
        <v>3.6406</v>
      </c>
      <c r="DE88" s="276">
        <f>CX88*IF(LEN($BQ88)=0,0,$BQ88)/1000</f>
        <v>7.60088</v>
      </c>
      <c r="DF88" s="276">
        <f>CW88*IF(LEN($BQ88)=0,0,$BQ88)/1000</f>
        <v>3.70072</v>
      </c>
      <c r="DG88" s="280"/>
      <c r="DH88" s="276">
        <f>CY88*IF(LEN($BP88)=0,0,$BP88)/1000</f>
        <v>0</v>
      </c>
      <c r="DI88" s="276">
        <f>IF(LEN($BQ88)=0,0,DH88)</f>
        <v>0</v>
      </c>
      <c r="DJ88" s="276">
        <f>CZ88*IF(LEN($BQ88)=0,0,$BQ88)/1000</f>
        <v>0</v>
      </c>
      <c r="DK88" s="276">
        <f>CY88*IF(LEN($BQ88)=0,0,$BQ88)/1000</f>
        <v>0</v>
      </c>
      <c r="DL88" s="280"/>
      <c r="DM88" s="276">
        <f>SUM(DC88,DH88)</f>
        <v>3.6406</v>
      </c>
      <c r="DN88" s="276">
        <f>SUM(DD88,DI88)</f>
        <v>3.6406</v>
      </c>
      <c r="DO88" s="276">
        <f>SUM(DE88,DJ88)</f>
        <v>7.60088</v>
      </c>
      <c r="DP88" s="276">
        <f>SUM(DF88,DK88)</f>
        <v>3.70072</v>
      </c>
      <c r="DQ88" s="280"/>
      <c r="DR88" s="366"/>
      <c r="DS88" s="366"/>
      <c r="DT88" s="366"/>
      <c r="DU88" s="366"/>
      <c r="DV88" s="366"/>
      <c r="DW88" s="366"/>
      <c r="DX88" s="366"/>
      <c r="DY88" s="366"/>
      <c r="DZ88" s="366"/>
      <c r="EA88" s="366"/>
      <c r="EB88" s="366"/>
      <c r="EC88" s="366"/>
      <c r="ED88" s="366"/>
      <c r="EE88" s="366"/>
      <c r="EF88" s="366"/>
      <c r="EG88" s="366"/>
      <c r="EH88" s="366"/>
      <c r="EI88" s="366"/>
      <c r="EJ88" s="366"/>
      <c r="EK88" s="358"/>
      <c r="EL88" s="358"/>
      <c r="EM88" s="244"/>
      <c r="EN88" s="358"/>
      <c r="EO88" s="358"/>
      <c r="EP88" s="358"/>
      <c r="EQ88" s="358"/>
      <c r="ER88" s="358"/>
      <c r="ES88" s="358"/>
      <c r="ET88" s="358"/>
      <c r="EU88" s="358"/>
      <c r="EV88" s="358"/>
      <c r="EW88" s="364">
        <v>6680</v>
      </c>
      <c r="EX88" s="364">
        <v>13720</v>
      </c>
      <c r="EY88" s="358"/>
      <c r="EZ88" s="358"/>
      <c r="FA88" s="365">
        <f>IF($AE88="ACTI",IF($U88="ЖП",EW88,0),0)</f>
        <v>6680</v>
      </c>
      <c r="FB88" s="365">
        <f>IF($AE88="ACTI",IF($U88="ЖП",EX88,0),0)</f>
        <v>13720</v>
      </c>
      <c r="FC88" s="365">
        <f>IF($AE88="ACTI",IF($U88="ЖП",0,EW88),0)</f>
        <v>0</v>
      </c>
      <c r="FD88" s="365">
        <f>IF($AE88="ACTI",IF($U88="ЖП",0,EX88),0)</f>
        <v>0</v>
      </c>
      <c r="FE88" s="358"/>
      <c r="FF88" s="358"/>
      <c r="FG88" s="276">
        <f>FA88*IF(LEN($BP88)=0,0,$BP88)/1000</f>
        <v>36.406</v>
      </c>
      <c r="FH88" s="276">
        <f>IF(LEN($BQ88)=0,0,FG88)</f>
        <v>36.406</v>
      </c>
      <c r="FI88" s="276">
        <f>FB88*IF(LEN($BQ88)=0,0,$BQ88)/1000</f>
        <v>76.0088</v>
      </c>
      <c r="FJ88" s="276">
        <f>FA88*IF(LEN($BQ88)=0,0,$BQ88)/1000</f>
        <v>37.0072</v>
      </c>
      <c r="FK88" s="280"/>
      <c r="FL88" s="276">
        <f>FC88*IF(LEN($BP88)=0,0,$BP88)/1000</f>
        <v>0</v>
      </c>
      <c r="FM88" s="276">
        <f>IF(LEN($BQ88)=0,0,FL88)</f>
        <v>0</v>
      </c>
      <c r="FN88" s="276">
        <f>FD88*IF(LEN($BQ88)=0,0,$BQ88)/1000</f>
        <v>0</v>
      </c>
      <c r="FO88" s="276">
        <f>FC88*IF(LEN($BQ88)=0,0,$BQ88)/1000</f>
        <v>0</v>
      </c>
      <c r="FP88" s="280"/>
      <c r="FQ88" s="276">
        <f>SUM(FG88,FL88)</f>
        <v>36.406</v>
      </c>
      <c r="FR88" s="276">
        <f>SUM(FH88,FM88)</f>
        <v>36.406</v>
      </c>
      <c r="FS88" s="276">
        <f>SUM(FI88,FN88)</f>
        <v>76.0088</v>
      </c>
      <c r="FT88" s="276">
        <f>SUM(FJ88,FO88)</f>
        <v>37.0072</v>
      </c>
      <c r="FU88" s="280"/>
      <c r="FV88" s="366"/>
      <c r="FW88" s="366"/>
      <c r="FX88" s="366"/>
      <c r="FY88" s="366"/>
      <c r="FZ88" s="366"/>
      <c r="GA88" s="366"/>
      <c r="GB88" s="366"/>
      <c r="GC88" s="366"/>
      <c r="GD88" s="366"/>
      <c r="GE88" s="366"/>
      <c r="GF88" s="366"/>
      <c r="GG88" s="366"/>
      <c r="GH88" s="366"/>
      <c r="GI88" s="366"/>
      <c r="GJ88" s="366"/>
      <c r="GK88" s="366"/>
      <c r="GL88" s="366"/>
      <c r="GM88" s="366"/>
      <c r="GN88" s="366"/>
      <c r="GO88" s="993"/>
      <c r="GP88" s="993"/>
      <c r="GQ88" s="993"/>
      <c r="GR88" s="993"/>
      <c r="GS88" s="993"/>
      <c r="GT88" s="993"/>
      <c r="GU88" s="993"/>
      <c r="GV88" s="993"/>
      <c r="GW88" s="993"/>
      <c r="GX88" s="993"/>
      <c r="GY88" s="993"/>
      <c r="GZ88" s="92"/>
      <c r="HA88" s="422"/>
      <c r="HB88" s="422"/>
      <c r="HC88" s="422"/>
      <c r="HD88" s="422"/>
      <c r="HE88" s="422"/>
      <c r="HF88" s="422"/>
      <c r="HG88" s="422"/>
      <c r="HH88" s="422"/>
      <c r="HI88" s="422"/>
      <c r="HJ88" s="422"/>
      <c r="HK88" s="422"/>
      <c r="HL88" s="422"/>
      <c r="HM88" s="365">
        <f>CW88*IF($LC88="да",$LF88,1)</f>
        <v>0.668</v>
      </c>
      <c r="HN88" s="365">
        <f>CX88*IF($LD88="да",$LF88,1)</f>
        <v>1.372</v>
      </c>
      <c r="HO88" s="365">
        <f>CY88*IF($LC88="да",$LF88,1)</f>
        <v>0</v>
      </c>
      <c r="HP88" s="365">
        <f>CZ88*IF($LD88="да",$LF88,1)</f>
        <v>0</v>
      </c>
      <c r="HQ88" s="422"/>
      <c r="HR88" s="422"/>
      <c r="HS88" s="422"/>
      <c r="HT88" s="422"/>
      <c r="HU88" s="422"/>
      <c r="HV88" s="422"/>
      <c r="HW88" s="422"/>
      <c r="HX88" s="422"/>
      <c r="HY88" s="422"/>
      <c r="HZ88" s="422"/>
      <c r="IA88" s="422"/>
      <c r="IB88" s="422"/>
      <c r="IC88" s="365">
        <f>FA88*IF($LC88="да",$LF88,1)</f>
        <v>6.68</v>
      </c>
      <c r="ID88" s="365">
        <f>FB88*IF($LD88="да",$LF88,1)</f>
        <v>13.72</v>
      </c>
      <c r="IE88" s="365">
        <f>FC88*IF($LC88="да",$LF88,1)</f>
        <v>0</v>
      </c>
      <c r="IF88" s="365">
        <f>FD88*IF($LD88="да",$LF88,1)</f>
        <v>0</v>
      </c>
      <c r="IG88" s="92"/>
      <c r="IH88" s="92"/>
      <c r="II88" s="92"/>
      <c r="IJ88" s="92"/>
      <c r="IK88" s="993"/>
      <c r="IL88" s="92"/>
      <c r="IM88" s="92"/>
      <c r="IN88" s="92"/>
      <c r="IO88" s="92"/>
      <c r="IP88" s="92"/>
      <c r="IQ88" s="92"/>
      <c r="IR88" s="92"/>
      <c r="IS88" s="92"/>
      <c r="IT88" s="92"/>
      <c r="IU88" s="92"/>
      <c r="IV88" s="92"/>
      <c r="IW88" s="92"/>
      <c r="IX88" s="92"/>
      <c r="IY88" s="92"/>
      <c r="IZ88" s="92"/>
      <c r="JA88" s="92"/>
      <c r="JB88" s="92"/>
      <c r="JC88" s="92"/>
      <c r="JD88" s="92"/>
      <c r="JE88" s="92"/>
      <c r="JF88" s="92"/>
      <c r="JG88" s="92"/>
      <c r="JH88" s="92"/>
      <c r="JI88" s="92"/>
      <c r="JJ88" s="92"/>
      <c r="JK88" s="92"/>
      <c r="JL88" s="92"/>
      <c r="JM88" s="92"/>
      <c r="JN88" s="92"/>
      <c r="JO88" s="92"/>
      <c r="JP88" s="92"/>
      <c r="JQ88" s="92"/>
      <c r="JR88" s="422"/>
      <c r="JS88" s="422"/>
      <c r="JT88" s="422"/>
      <c r="JU88" s="422"/>
      <c r="JV88" s="422"/>
      <c r="JW88" s="422"/>
      <c r="JX88" s="422"/>
      <c r="JY88" s="422"/>
      <c r="JZ88" s="92"/>
      <c r="KA88" s="92"/>
      <c r="KB88" s="92"/>
      <c r="KC88" s="92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422"/>
      <c r="KU88" s="422"/>
      <c r="KV88" s="422"/>
      <c r="KW88" s="422"/>
      <c r="KX88" s="422"/>
      <c r="KY88" s="422"/>
      <c r="KZ88" s="422"/>
      <c r="LA88" s="422"/>
      <c r="LB88" s="422"/>
      <c r="LC88" s="379" t="str">
        <f>IF(OR(LEN($BU88)=0,$BU88="м3"),"нет","да")</f>
        <v>да</v>
      </c>
      <c r="LD88" s="379" t="str">
        <f>IF(OR(LEN($BV88)=0,$BV88="м3"),"нет","да")</f>
        <v>да</v>
      </c>
      <c r="LE88" s="380"/>
      <c r="LF88" s="379">
        <v>0.001</v>
      </c>
      <c r="LG88" s="422"/>
      <c r="LH88" s="422"/>
      <c r="LI88" s="422"/>
      <c r="LJ88" s="422"/>
      <c r="LK88" s="422"/>
      <c r="LL88" s="422"/>
      <c r="LM88" s="422"/>
    </row>
    <row customHeight="1" ht="12">
      <c r="C89" s="161"/>
      <c r="D89" s="704"/>
      <c r="E89" s="690"/>
      <c r="F89" s="536"/>
      <c r="G89" s="536"/>
      <c r="H89" s="536"/>
      <c r="I89" s="536"/>
      <c r="J89" s="536"/>
      <c r="K89" s="184"/>
      <c r="L89" s="184"/>
      <c r="M89" s="184"/>
      <c r="N89" s="189" t="s">
        <v>1604</v>
      </c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4"/>
      <c r="AD89" s="184"/>
      <c r="AE89" s="184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4"/>
      <c r="BI89" s="184"/>
      <c r="BJ89" s="184"/>
      <c r="BK89" s="184"/>
      <c r="BL89" s="184"/>
      <c r="BM89" s="184"/>
      <c r="BN89" s="184"/>
      <c r="BO89" s="184"/>
      <c r="BP89" s="257"/>
      <c r="BQ89" s="257"/>
      <c r="BR89" s="257"/>
      <c r="BS89" s="257"/>
      <c r="BT89" s="257"/>
      <c r="BU89" s="257"/>
      <c r="BV89" s="257"/>
      <c r="BW89" s="257"/>
      <c r="BX89" s="184"/>
      <c r="BY89" s="184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184"/>
      <c r="EJ89" s="185"/>
      <c r="EM89" s="258"/>
      <c r="EP89" s="259"/>
      <c r="EQ89" s="257"/>
      <c r="ER89" s="257"/>
      <c r="ES89" s="257"/>
      <c r="ET89" s="257"/>
      <c r="EU89" s="257"/>
      <c r="EV89" s="257"/>
      <c r="EW89" s="257"/>
      <c r="EX89" s="257"/>
      <c r="EY89" s="257"/>
      <c r="EZ89" s="257"/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257"/>
      <c r="FL89" s="257"/>
      <c r="FM89" s="257"/>
      <c r="FN89" s="257"/>
      <c r="FO89" s="257"/>
      <c r="FP89" s="257"/>
      <c r="FQ89" s="257"/>
      <c r="FR89" s="257"/>
      <c r="FS89" s="257"/>
      <c r="FT89" s="257"/>
      <c r="FU89" s="257"/>
      <c r="FV89" s="257"/>
      <c r="FW89" s="257"/>
      <c r="FX89" s="257"/>
      <c r="FY89" s="257"/>
      <c r="FZ89" s="257"/>
      <c r="GA89" s="257"/>
      <c r="GB89" s="257"/>
      <c r="GC89" s="257"/>
      <c r="GD89" s="257"/>
      <c r="GE89" s="257"/>
      <c r="GF89" s="257"/>
      <c r="GG89" s="257"/>
      <c r="GH89" s="257"/>
      <c r="GI89" s="257"/>
      <c r="GJ89" s="257"/>
      <c r="GK89" s="257"/>
      <c r="GL89" s="257"/>
      <c r="GM89" s="257"/>
      <c r="GN89" s="260"/>
      <c r="HA89" s="259"/>
      <c r="HB89" s="257"/>
      <c r="HC89" s="257"/>
      <c r="HD89" s="257"/>
      <c r="HE89" s="257"/>
      <c r="HF89" s="257"/>
      <c r="HG89" s="257"/>
      <c r="HH89" s="257"/>
      <c r="HI89" s="257"/>
      <c r="HJ89" s="257"/>
      <c r="HK89" s="257"/>
      <c r="HL89" s="257"/>
      <c r="HM89" s="257"/>
      <c r="HN89" s="257"/>
      <c r="HO89" s="257"/>
      <c r="HP89" s="257"/>
      <c r="HQ89" s="257"/>
      <c r="HR89" s="257"/>
      <c r="HS89" s="257"/>
      <c r="HT89" s="257"/>
      <c r="HU89" s="257"/>
      <c r="HV89" s="257"/>
      <c r="HW89" s="257"/>
      <c r="HX89" s="257"/>
      <c r="HY89" s="257"/>
      <c r="HZ89" s="257"/>
      <c r="IA89" s="257"/>
      <c r="IB89" s="257"/>
      <c r="IC89" s="257"/>
      <c r="ID89" s="257"/>
      <c r="IE89" s="257"/>
      <c r="IF89" s="260"/>
      <c r="LC89" s="259"/>
      <c r="LD89" s="257"/>
      <c r="LE89" s="257"/>
      <c r="LF89" s="260"/>
    </row>
    <row customHeight="1" ht="12" hidden="1">
      <c r="C90" s="161"/>
      <c r="E90" s="158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57"/>
      <c r="EI90" s="184"/>
      <c r="EJ90" s="185"/>
      <c r="EM90" s="258"/>
      <c r="EP90" s="259"/>
      <c r="EQ90" s="257"/>
      <c r="ER90" s="257"/>
      <c r="ES90" s="257"/>
      <c r="ET90" s="257"/>
      <c r="EU90" s="257"/>
      <c r="EV90" s="257"/>
      <c r="EW90" s="257"/>
      <c r="EX90" s="257"/>
      <c r="EY90" s="257"/>
      <c r="EZ90" s="257"/>
      <c r="FA90" s="257"/>
      <c r="FB90" s="257"/>
      <c r="FC90" s="257"/>
      <c r="FD90" s="257"/>
      <c r="FE90" s="257"/>
      <c r="FF90" s="257"/>
      <c r="FG90" s="257"/>
      <c r="FH90" s="257"/>
      <c r="FI90" s="257"/>
      <c r="FJ90" s="257"/>
      <c r="FK90" s="257"/>
      <c r="FL90" s="257"/>
      <c r="FM90" s="257"/>
      <c r="FN90" s="257"/>
      <c r="FO90" s="257"/>
      <c r="FP90" s="257"/>
      <c r="FQ90" s="257"/>
      <c r="FR90" s="257"/>
      <c r="FS90" s="257"/>
      <c r="FT90" s="257"/>
      <c r="FU90" s="257"/>
      <c r="FV90" s="257"/>
      <c r="FW90" s="257"/>
      <c r="FX90" s="257"/>
      <c r="FY90" s="257"/>
      <c r="FZ90" s="257"/>
      <c r="GA90" s="257"/>
      <c r="GB90" s="257"/>
      <c r="GC90" s="257"/>
      <c r="GD90" s="257"/>
      <c r="GE90" s="257"/>
      <c r="GF90" s="257"/>
      <c r="GG90" s="257"/>
      <c r="GH90" s="257"/>
      <c r="GI90" s="257"/>
      <c r="GJ90" s="257"/>
      <c r="GK90" s="257"/>
      <c r="GL90" s="257"/>
      <c r="GM90" s="257"/>
      <c r="GN90" s="260"/>
      <c r="HA90" s="259"/>
      <c r="HB90" s="257"/>
      <c r="HC90" s="257"/>
      <c r="HD90" s="257"/>
      <c r="HE90" s="257"/>
      <c r="HF90" s="257"/>
      <c r="HG90" s="257"/>
      <c r="HH90" s="257"/>
      <c r="HI90" s="257"/>
      <c r="HJ90" s="257"/>
      <c r="HK90" s="257"/>
      <c r="HL90" s="257"/>
      <c r="HM90" s="257"/>
      <c r="HN90" s="257"/>
      <c r="HO90" s="257"/>
      <c r="HP90" s="257"/>
      <c r="HQ90" s="257"/>
      <c r="HR90" s="257"/>
      <c r="HS90" s="257"/>
      <c r="HT90" s="257"/>
      <c r="HU90" s="257"/>
      <c r="HV90" s="257"/>
      <c r="HW90" s="257"/>
      <c r="HX90" s="257"/>
      <c r="HY90" s="257"/>
      <c r="HZ90" s="257"/>
      <c r="IA90" s="257"/>
      <c r="IB90" s="257"/>
      <c r="IC90" s="257"/>
      <c r="ID90" s="257"/>
      <c r="IE90" s="257"/>
      <c r="IF90" s="260"/>
      <c r="LC90" s="259"/>
      <c r="LD90" s="257"/>
      <c r="LE90" s="257"/>
      <c r="LF90" s="260"/>
    </row>
    <row customHeight="1" ht="12">
      <c r="C91" s="161"/>
      <c r="F91" s="545"/>
      <c r="G91" s="545"/>
      <c r="H91" s="545"/>
      <c r="I91" s="545"/>
      <c r="J91" s="545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255"/>
      <c r="BQ91" s="255"/>
      <c r="BR91" s="255"/>
      <c r="BS91" s="255"/>
      <c r="BT91" s="255"/>
      <c r="BU91" s="255"/>
      <c r="BV91" s="255"/>
      <c r="BW91" s="255"/>
      <c r="BX91" s="193"/>
      <c r="BY91" s="193"/>
      <c r="BZ91" s="277"/>
      <c r="CA91" s="277"/>
      <c r="CB91" s="255"/>
      <c r="CC91" s="255"/>
      <c r="CD91" s="255"/>
      <c r="CE91" s="255"/>
      <c r="CF91" s="255"/>
      <c r="CG91" s="255"/>
      <c r="CH91" s="255"/>
      <c r="CI91" s="255"/>
      <c r="CJ91" s="255"/>
      <c r="CK91" s="255"/>
      <c r="CL91" s="255"/>
      <c r="CM91" s="255"/>
      <c r="CN91" s="255"/>
      <c r="CO91" s="255"/>
      <c r="CP91" s="255"/>
      <c r="CQ91" s="255"/>
      <c r="CR91" s="255"/>
      <c r="CS91" s="255"/>
      <c r="CT91" s="255"/>
      <c r="CU91" s="255"/>
      <c r="CV91" s="255"/>
      <c r="CW91" s="255"/>
      <c r="CX91" s="255"/>
      <c r="CY91" s="255"/>
      <c r="CZ91" s="255"/>
      <c r="DA91" s="255"/>
      <c r="DB91" s="255"/>
      <c r="DC91" s="255"/>
      <c r="DD91" s="255"/>
      <c r="DE91" s="255"/>
      <c r="DF91" s="255"/>
      <c r="DG91" s="255"/>
      <c r="DH91" s="255"/>
      <c r="DI91" s="255"/>
      <c r="DJ91" s="255"/>
      <c r="DK91" s="255"/>
      <c r="DL91" s="255"/>
      <c r="DM91" s="255"/>
      <c r="DN91" s="255"/>
      <c r="DO91" s="255"/>
      <c r="DP91" s="255"/>
      <c r="DQ91" s="255"/>
      <c r="DR91" s="255"/>
      <c r="DS91" s="255"/>
      <c r="DT91" s="255"/>
      <c r="DU91" s="255"/>
      <c r="DV91" s="255"/>
      <c r="DW91" s="255"/>
      <c r="DX91" s="255"/>
      <c r="DY91" s="255"/>
      <c r="DZ91" s="255"/>
      <c r="EA91" s="255"/>
      <c r="EB91" s="255"/>
      <c r="EC91" s="255"/>
      <c r="ED91" s="255"/>
      <c r="EE91" s="255"/>
      <c r="EF91" s="255"/>
      <c r="EG91" s="255"/>
      <c r="EH91" s="255"/>
      <c r="EI91" s="194"/>
      <c r="EJ91" s="278"/>
      <c r="EM91" s="258"/>
      <c r="EP91" s="279"/>
      <c r="EQ91" s="255"/>
      <c r="ER91" s="255"/>
      <c r="ES91" s="255"/>
      <c r="ET91" s="255"/>
      <c r="EU91" s="255"/>
      <c r="EV91" s="255"/>
      <c r="EW91" s="255"/>
      <c r="EX91" s="255"/>
      <c r="EY91" s="255"/>
      <c r="EZ91" s="255"/>
      <c r="FA91" s="255"/>
      <c r="FB91" s="255"/>
      <c r="FC91" s="255"/>
      <c r="FD91" s="255"/>
      <c r="FE91" s="255"/>
      <c r="FF91" s="255"/>
      <c r="FG91" s="255"/>
      <c r="FH91" s="255"/>
      <c r="FI91" s="255"/>
      <c r="FJ91" s="255"/>
      <c r="FK91" s="255"/>
      <c r="FL91" s="255"/>
      <c r="FM91" s="255"/>
      <c r="FN91" s="255"/>
      <c r="FO91" s="255"/>
      <c r="FP91" s="255"/>
      <c r="FQ91" s="255"/>
      <c r="FR91" s="255"/>
      <c r="FS91" s="255"/>
      <c r="FT91" s="255"/>
      <c r="FU91" s="255"/>
      <c r="FV91" s="255"/>
      <c r="FW91" s="255"/>
      <c r="FX91" s="255"/>
      <c r="FY91" s="255"/>
      <c r="FZ91" s="255"/>
      <c r="GA91" s="255"/>
      <c r="GB91" s="255"/>
      <c r="GC91" s="255"/>
      <c r="GD91" s="255"/>
      <c r="GE91" s="255"/>
      <c r="GF91" s="255"/>
      <c r="GG91" s="255"/>
      <c r="GH91" s="255"/>
      <c r="GI91" s="255"/>
      <c r="GJ91" s="255"/>
      <c r="GK91" s="255"/>
      <c r="GL91" s="255"/>
      <c r="GM91" s="255"/>
      <c r="GN91" s="256"/>
      <c r="HA91" s="279"/>
      <c r="HB91" s="255"/>
      <c r="HC91" s="255"/>
      <c r="HD91" s="255"/>
      <c r="HE91" s="255"/>
      <c r="HF91" s="255"/>
      <c r="HG91" s="255"/>
      <c r="HH91" s="255"/>
      <c r="HI91" s="255"/>
      <c r="HJ91" s="255"/>
      <c r="HK91" s="255"/>
      <c r="HL91" s="255"/>
      <c r="HM91" s="255"/>
      <c r="HN91" s="255"/>
      <c r="HO91" s="255"/>
      <c r="HP91" s="255"/>
      <c r="HQ91" s="255"/>
      <c r="HR91" s="255"/>
      <c r="HS91" s="255"/>
      <c r="HT91" s="255"/>
      <c r="HU91" s="255"/>
      <c r="HV91" s="255"/>
      <c r="HW91" s="255"/>
      <c r="HX91" s="255"/>
      <c r="HY91" s="255"/>
      <c r="HZ91" s="255"/>
      <c r="IA91" s="255"/>
      <c r="IB91" s="255"/>
      <c r="IC91" s="255"/>
      <c r="ID91" s="255"/>
      <c r="IE91" s="255"/>
      <c r="IF91" s="256"/>
      <c r="LC91" s="279"/>
      <c r="LD91" s="255"/>
      <c r="LE91" s="255"/>
      <c r="LF91" s="256"/>
    </row>
    <row customHeight="1" ht="12" hidden="1">
      <c r="C92" s="132"/>
      <c r="D92" s="222"/>
      <c r="F92" s="545"/>
      <c r="G92" s="545"/>
      <c r="H92" s="545"/>
      <c r="I92" s="545"/>
      <c r="J92" s="545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257"/>
      <c r="BQ92" s="257"/>
      <c r="BR92" s="257"/>
      <c r="BS92" s="257"/>
      <c r="BT92" s="257"/>
      <c r="BU92" s="257"/>
      <c r="BV92" s="257"/>
      <c r="BW92" s="257"/>
      <c r="BX92" s="184"/>
      <c r="BY92" s="184"/>
      <c r="BZ92" s="257"/>
      <c r="CA92" s="257"/>
      <c r="CB92" s="257"/>
      <c r="CC92" s="257"/>
      <c r="CD92" s="257"/>
      <c r="CE92" s="257"/>
      <c r="CF92" s="257"/>
      <c r="CG92" s="257"/>
      <c r="CH92" s="257"/>
      <c r="CI92" s="257"/>
      <c r="CJ92" s="257"/>
      <c r="CK92" s="257"/>
      <c r="CL92" s="257"/>
      <c r="CM92" s="257"/>
      <c r="CN92" s="257"/>
      <c r="CO92" s="257"/>
      <c r="CP92" s="257"/>
      <c r="CQ92" s="257"/>
      <c r="CR92" s="257"/>
      <c r="CS92" s="257"/>
      <c r="CT92" s="257"/>
      <c r="CU92" s="257"/>
      <c r="CV92" s="257"/>
      <c r="CW92" s="257"/>
      <c r="CX92" s="257"/>
      <c r="CY92" s="257"/>
      <c r="CZ92" s="257"/>
      <c r="DA92" s="257"/>
      <c r="DB92" s="257"/>
      <c r="DC92" s="257"/>
      <c r="DD92" s="257"/>
      <c r="DE92" s="257"/>
      <c r="DF92" s="257"/>
      <c r="DG92" s="257"/>
      <c r="DH92" s="257"/>
      <c r="DI92" s="257"/>
      <c r="DJ92" s="257"/>
      <c r="DK92" s="257"/>
      <c r="DL92" s="257"/>
      <c r="DM92" s="257"/>
      <c r="DN92" s="257"/>
      <c r="DO92" s="257"/>
      <c r="DP92" s="257"/>
      <c r="DQ92" s="257"/>
      <c r="DR92" s="257"/>
      <c r="DS92" s="257"/>
      <c r="DT92" s="257"/>
      <c r="DU92" s="257"/>
      <c r="DV92" s="257"/>
      <c r="DW92" s="257"/>
      <c r="DX92" s="257"/>
      <c r="DY92" s="257"/>
      <c r="DZ92" s="257"/>
      <c r="EA92" s="257"/>
      <c r="EB92" s="257"/>
      <c r="EC92" s="257"/>
      <c r="ED92" s="257"/>
      <c r="EE92" s="257"/>
      <c r="EF92" s="257"/>
      <c r="EG92" s="257"/>
      <c r="EH92" s="257"/>
      <c r="EI92" s="184"/>
      <c r="EJ92" s="185"/>
      <c r="EM92" s="258"/>
      <c r="EP92" s="259"/>
      <c r="EQ92" s="257"/>
      <c r="ER92" s="257"/>
      <c r="ES92" s="257"/>
      <c r="ET92" s="257"/>
      <c r="EU92" s="257"/>
      <c r="EV92" s="257"/>
      <c r="EW92" s="257"/>
      <c r="EX92" s="257"/>
      <c r="EY92" s="257"/>
      <c r="EZ92" s="257"/>
      <c r="FA92" s="257"/>
      <c r="FB92" s="257"/>
      <c r="FC92" s="257"/>
      <c r="FD92" s="257"/>
      <c r="FE92" s="257"/>
      <c r="FF92" s="257"/>
      <c r="FG92" s="257"/>
      <c r="FH92" s="257"/>
      <c r="FI92" s="257"/>
      <c r="FJ92" s="257"/>
      <c r="FK92" s="257"/>
      <c r="FL92" s="257"/>
      <c r="FM92" s="257"/>
      <c r="FN92" s="257"/>
      <c r="FO92" s="257"/>
      <c r="FP92" s="257"/>
      <c r="FQ92" s="257"/>
      <c r="FR92" s="257"/>
      <c r="FS92" s="257"/>
      <c r="FT92" s="257"/>
      <c r="FU92" s="257"/>
      <c r="FV92" s="257"/>
      <c r="FW92" s="257"/>
      <c r="FX92" s="257"/>
      <c r="FY92" s="257"/>
      <c r="FZ92" s="257"/>
      <c r="GA92" s="257"/>
      <c r="GB92" s="257"/>
      <c r="GC92" s="257"/>
      <c r="GD92" s="257"/>
      <c r="GE92" s="257"/>
      <c r="GF92" s="257"/>
      <c r="GG92" s="257"/>
      <c r="GH92" s="257"/>
      <c r="GI92" s="257"/>
      <c r="GJ92" s="257"/>
      <c r="GK92" s="257"/>
      <c r="GL92" s="257"/>
      <c r="GM92" s="257"/>
      <c r="GN92" s="260"/>
      <c r="HA92" s="259"/>
      <c r="HB92" s="257"/>
      <c r="HC92" s="257"/>
      <c r="HD92" s="257"/>
      <c r="HE92" s="257"/>
      <c r="HF92" s="257"/>
      <c r="HG92" s="257"/>
      <c r="HH92" s="257"/>
      <c r="HI92" s="257"/>
      <c r="HJ92" s="257"/>
      <c r="HK92" s="257"/>
      <c r="HL92" s="257"/>
      <c r="HM92" s="257"/>
      <c r="HN92" s="257"/>
      <c r="HO92" s="257"/>
      <c r="HP92" s="257"/>
      <c r="HQ92" s="257"/>
      <c r="HR92" s="257"/>
      <c r="HS92" s="257"/>
      <c r="HT92" s="257"/>
      <c r="HU92" s="257"/>
      <c r="HV92" s="257"/>
      <c r="HW92" s="257"/>
      <c r="HX92" s="257"/>
      <c r="HY92" s="257"/>
      <c r="HZ92" s="257"/>
      <c r="IA92" s="257"/>
      <c r="IB92" s="257"/>
      <c r="IC92" s="257"/>
      <c r="ID92" s="257"/>
      <c r="IE92" s="257"/>
      <c r="IF92" s="260"/>
      <c r="LC92" s="259"/>
      <c r="LD92" s="257"/>
      <c r="LE92" s="257"/>
      <c r="LF92" s="260"/>
    </row>
    <row customHeight="1" ht="12">
      <c r="C93" s="161"/>
      <c r="D93" s="671" t="s">
        <v>189</v>
      </c>
      <c r="E93" s="689" t="s">
        <v>189</v>
      </c>
      <c r="F93" s="536"/>
      <c r="G93" s="536"/>
      <c r="H93" s="536"/>
      <c r="I93" s="536"/>
      <c r="J93" s="536"/>
      <c r="K93" s="536"/>
      <c r="L93" s="261"/>
      <c r="M93" s="261" t="s">
        <v>1156</v>
      </c>
      <c r="N93" s="709" t="s">
        <v>1605</v>
      </c>
      <c r="O93" s="710"/>
      <c r="P93" s="710"/>
      <c r="Q93" s="710"/>
      <c r="R93" s="710"/>
      <c r="S93" s="710"/>
      <c r="T93" s="710"/>
      <c r="U93" s="710"/>
      <c r="V93" s="710"/>
      <c r="W93" s="710"/>
      <c r="X93" s="710"/>
      <c r="Y93" s="710"/>
      <c r="Z93" s="710"/>
      <c r="AA93" s="710"/>
      <c r="AB93" s="710"/>
      <c r="AC93" s="710"/>
      <c r="AD93" s="710"/>
      <c r="AE93" s="710"/>
      <c r="AF93" s="710"/>
      <c r="AG93" s="710"/>
      <c r="AH93" s="710"/>
      <c r="AI93" s="710"/>
      <c r="AJ93" s="710"/>
      <c r="AK93" s="710"/>
      <c r="AL93" s="710"/>
      <c r="AM93" s="710"/>
      <c r="AN93" s="710"/>
      <c r="AO93" s="710"/>
      <c r="AP93" s="710"/>
      <c r="AQ93" s="710"/>
      <c r="AR93" s="710"/>
      <c r="AS93" s="710"/>
      <c r="AT93" s="710"/>
      <c r="AU93" s="710"/>
      <c r="AV93" s="710"/>
      <c r="AW93" s="710"/>
      <c r="AX93" s="710"/>
      <c r="AY93" s="710"/>
      <c r="AZ93" s="710"/>
      <c r="BA93" s="710"/>
      <c r="BB93" s="710"/>
      <c r="BC93" s="710"/>
      <c r="BD93" s="710"/>
      <c r="BE93" s="710"/>
      <c r="BF93" s="710"/>
      <c r="BG93" s="710"/>
      <c r="BH93" s="710"/>
      <c r="BI93" s="710"/>
      <c r="BJ93" s="710"/>
      <c r="BK93" s="710"/>
      <c r="BL93" s="710"/>
      <c r="BM93" s="710"/>
      <c r="BN93" s="710"/>
      <c r="BO93" s="710"/>
      <c r="BP93" s="262">
        <f>IF(CS93=0,"",DM93/CS93*1000)</f>
        <v>711.28</v>
      </c>
      <c r="BQ93" s="262">
        <f>IF(CT93=0,"",DO93/CT93*1000)</f>
        <v>723.13</v>
      </c>
      <c r="BR93" s="263"/>
      <c r="BS93" s="263"/>
      <c r="BT93" s="263"/>
      <c r="BU93" s="263"/>
      <c r="BV93" s="263"/>
      <c r="BW93" s="263"/>
      <c r="BX93" s="263"/>
      <c r="BY93" s="263"/>
      <c r="BZ93" s="263"/>
      <c r="CA93" s="263"/>
      <c r="CB93" s="263"/>
      <c r="CC93" s="263"/>
      <c r="CD93" s="263"/>
      <c r="CE93" s="263"/>
      <c r="CF93" s="263"/>
      <c r="CG93" s="263"/>
      <c r="CH93" s="263"/>
      <c r="CI93" s="263"/>
      <c r="CJ93" s="263"/>
      <c r="CK93" s="263"/>
      <c r="CL93" s="263"/>
      <c r="CM93" s="263"/>
      <c r="CN93" s="263"/>
      <c r="CO93" s="263"/>
      <c r="CP93" s="263"/>
      <c r="CQ93" s="263"/>
      <c r="CR93" s="263"/>
      <c r="CS93" s="264">
        <f>SUM(HM93,HO93)</f>
        <v>34.6066666786</v>
      </c>
      <c r="CT93" s="264">
        <f>SUM(HN93,HP93)</f>
        <v>33.6400000116</v>
      </c>
      <c r="CU93" s="265"/>
      <c r="CV93" s="265"/>
      <c r="CW93" s="266"/>
      <c r="CX93" s="266"/>
      <c r="CY93" s="266"/>
      <c r="CZ93" s="266"/>
      <c r="DA93" s="265"/>
      <c r="DB93" s="265"/>
      <c r="DC93" s="264">
        <f>SUM(DC94:DC97)</f>
        <v>24.6150298751546</v>
      </c>
      <c r="DD93" s="264">
        <f>SUM(DD94:DD97)</f>
        <v>24.6150298751546</v>
      </c>
      <c r="DE93" s="264">
        <f>SUM(DE94:DE97)</f>
        <v>24.3260932083883</v>
      </c>
      <c r="DF93" s="264">
        <f>SUM(DF94:DF97)</f>
        <v>25.025118875296</v>
      </c>
      <c r="DG93" s="266"/>
      <c r="DH93" s="264">
        <f>SUM(DH94:DH97)</f>
        <v>0</v>
      </c>
      <c r="DI93" s="264">
        <f>SUM(DI94:DI97)</f>
        <v>0</v>
      </c>
      <c r="DJ93" s="264">
        <f>SUM(DJ94:DJ97)</f>
        <v>0</v>
      </c>
      <c r="DK93" s="264">
        <f>SUM(DK94:DK97)</f>
        <v>0</v>
      </c>
      <c r="DL93" s="266"/>
      <c r="DM93" s="264">
        <f>SUM(DC93,DH93)</f>
        <v>24.6150298751546</v>
      </c>
      <c r="DN93" s="264">
        <f>SUM(DD93,DI93)</f>
        <v>24.6150298751546</v>
      </c>
      <c r="DO93" s="264">
        <f>SUM(DE93,DJ93)</f>
        <v>24.3260932083883</v>
      </c>
      <c r="DP93" s="264">
        <f>SUM(DF93,DK93)</f>
        <v>25.025118875296</v>
      </c>
      <c r="DQ93" s="266"/>
      <c r="DR93" s="267"/>
      <c r="DS93" s="267"/>
      <c r="DT93" s="267"/>
      <c r="DU93" s="268">
        <f>'СУБС ПИ'!$J$67</f>
        <v>0</v>
      </c>
      <c r="DV93" s="268">
        <f>'СУБС ПИ'!$L$67</f>
        <v>0</v>
      </c>
      <c r="DW93" s="267"/>
      <c r="DX93" s="267"/>
      <c r="DY93" s="267"/>
      <c r="DZ93" s="264">
        <f>IF(DD93=0,0,DF93/DD93*100)</f>
        <v>101.666010572489</v>
      </c>
      <c r="EA93" s="264">
        <f>IF(DI93=0,0,DK93/DI93*100)</f>
        <v>0</v>
      </c>
      <c r="EB93" s="264">
        <f>IF(DN93=0,0,DP93/DN93*100)</f>
        <v>101.666010572489</v>
      </c>
      <c r="EC93" s="266"/>
      <c r="ED93" s="266"/>
      <c r="EE93" s="266"/>
      <c r="EF93" s="266"/>
      <c r="EG93" s="266"/>
      <c r="EH93" s="266"/>
      <c r="EI93" s="177"/>
      <c r="EJ93" s="269"/>
      <c r="EM93" s="258"/>
      <c r="EP93" s="270"/>
      <c r="EQ93" s="263"/>
      <c r="ER93" s="263"/>
      <c r="ES93" s="263"/>
      <c r="ET93" s="263"/>
      <c r="EU93" s="263"/>
      <c r="EV93" s="263"/>
      <c r="EW93" s="264">
        <f>SUM(IC93,IE93)</f>
        <v>415.2800001432</v>
      </c>
      <c r="EX93" s="264">
        <f>SUM(ID93,IF93)</f>
        <v>403.6800001392</v>
      </c>
      <c r="EY93" s="265"/>
      <c r="EZ93" s="265"/>
      <c r="FA93" s="266"/>
      <c r="FB93" s="266"/>
      <c r="FC93" s="266"/>
      <c r="FD93" s="266"/>
      <c r="FE93" s="265"/>
      <c r="FF93" s="265"/>
      <c r="FG93" s="264">
        <f>SUM(FG94:FG97)</f>
        <v>295.380358501855</v>
      </c>
      <c r="FH93" s="264">
        <f>SUM(FH94:FH97)</f>
        <v>295.380358501855</v>
      </c>
      <c r="FI93" s="264">
        <f>SUM(FI94:FI97)</f>
        <v>291.913118500659</v>
      </c>
      <c r="FJ93" s="264">
        <f>SUM(FJ94:FJ97)</f>
        <v>300.301426503552</v>
      </c>
      <c r="FK93" s="266"/>
      <c r="FL93" s="264">
        <f>SUM(FL94:FL97)</f>
        <v>0</v>
      </c>
      <c r="FM93" s="264">
        <f>SUM(FM94:FM97)</f>
        <v>0</v>
      </c>
      <c r="FN93" s="264">
        <f>SUM(FN94:FN97)</f>
        <v>0</v>
      </c>
      <c r="FO93" s="264">
        <f>SUM(FO94:FO97)</f>
        <v>0</v>
      </c>
      <c r="FP93" s="266"/>
      <c r="FQ93" s="264">
        <f>SUM(FG93,FL93)</f>
        <v>295.380358501855</v>
      </c>
      <c r="FR93" s="264">
        <f>SUM(FH93,FM93)</f>
        <v>295.380358501855</v>
      </c>
      <c r="FS93" s="264">
        <f>SUM(FI93,FN93)</f>
        <v>291.913118500659</v>
      </c>
      <c r="FT93" s="264">
        <f>SUM(FJ93,FO93)</f>
        <v>300.301426503552</v>
      </c>
      <c r="FU93" s="266"/>
      <c r="FV93" s="267"/>
      <c r="FW93" s="267"/>
      <c r="FX93" s="267"/>
      <c r="FY93" s="268">
        <f>'СУБС ПИ'!$N$67</f>
        <v>0</v>
      </c>
      <c r="FZ93" s="268">
        <f>'СУБС ПИ'!$P$67</f>
        <v>0</v>
      </c>
      <c r="GA93" s="267"/>
      <c r="GB93" s="267"/>
      <c r="GC93" s="267"/>
      <c r="GD93" s="264">
        <f>IF(FH93=0,0,FJ93/FH93*100)</f>
        <v>101.666010572489</v>
      </c>
      <c r="GE93" s="264">
        <f>IF(FM93=0,0,FO93/FM93*100)</f>
        <v>0</v>
      </c>
      <c r="GF93" s="264">
        <f>IF(FR93=0,0,FT93/FR93*100)</f>
        <v>101.666010572489</v>
      </c>
      <c r="GG93" s="266"/>
      <c r="GH93" s="266"/>
      <c r="GI93" s="266"/>
      <c r="GJ93" s="266"/>
      <c r="GK93" s="266"/>
      <c r="GL93" s="266"/>
      <c r="GM93" s="265"/>
      <c r="GN93" s="271"/>
      <c r="HA93" s="290">
        <f>IF(SUM(KD94:KD97)=0,"",SUM(KH94:KH97)/SUM(KD94:KD97))</f>
        <v>0.0966666667</v>
      </c>
      <c r="HB93" s="290">
        <f>IF(SUM(KE94:KE97)=0,"",SUM(KI94:KI97)/SUM(KE94:KE97))</f>
        <v>0.0966666667</v>
      </c>
      <c r="HC93" s="262" t="str">
        <f>IF(SUM(KL94:KL97)=0,"",SUM(KP94:KP97)/SUM(KL94:KL97))</f>
        <v/>
      </c>
      <c r="HD93" s="262" t="str">
        <f>IF(SUM(KM94:KM97)=0,"",SUM(KQ94:KQ97)/SUM(KM94:KM97))</f>
        <v/>
      </c>
      <c r="HE93" s="272"/>
      <c r="HF93" s="272"/>
      <c r="HG93" s="272"/>
      <c r="HH93" s="272"/>
      <c r="HI93" s="273">
        <v>358</v>
      </c>
      <c r="HJ93" s="273">
        <v>348</v>
      </c>
      <c r="HK93" s="273"/>
      <c r="HL93" s="273"/>
      <c r="HM93" s="264">
        <f>SUM(HM94:HM97)</f>
        <v>34.6066666786</v>
      </c>
      <c r="HN93" s="264">
        <f>SUM(HN94:HN97)</f>
        <v>33.6400000116</v>
      </c>
      <c r="HO93" s="264">
        <f>SUM(HO94:HO97)</f>
        <v>0</v>
      </c>
      <c r="HP93" s="264">
        <f>SUM(HP94:HP97)</f>
        <v>0</v>
      </c>
      <c r="HQ93" s="290">
        <f>IF(SUM(KF94:KF97)=0,"",SUM(KJ94:KJ97)/SUM(KF94:KF97))</f>
        <v>0.0966666667</v>
      </c>
      <c r="HR93" s="290">
        <f>IF(SUM(KG94:KG97)=0,"",SUM(KK94:KK97)/SUM(KG94:KG97))</f>
        <v>0.0966666667</v>
      </c>
      <c r="HS93" s="262" t="str">
        <f>IF(SUM(KN94:KN97)=0,"",SUM(KR94:KR97)/SUM(KN94:KN97))</f>
        <v/>
      </c>
      <c r="HT93" s="262" t="str">
        <f>IF(SUM(KO94:KO97)=0,"",SUM(KS94:KS97)/SUM(KO94:KO97))</f>
        <v/>
      </c>
      <c r="HU93" s="264" t="str">
        <f>IF(LEN(HE93)=0,"",HE93)</f>
        <v/>
      </c>
      <c r="HV93" s="264" t="str">
        <f>IF(LEN(HF93)=0,"",HF93)</f>
        <v/>
      </c>
      <c r="HW93" s="264" t="str">
        <f>IF(LEN(HG93)=0,"",HG93)</f>
        <v/>
      </c>
      <c r="HX93" s="264" t="str">
        <f>IF(LEN(HH93)=0,"",HH93)</f>
        <v/>
      </c>
      <c r="HY93" s="274">
        <f>IF(LEN(HI93)=0,"",HI93)</f>
        <v>358</v>
      </c>
      <c r="HZ93" s="274">
        <f>IF(LEN(HJ93)=0,"",HJ93)</f>
        <v>348</v>
      </c>
      <c r="IA93" s="274" t="str">
        <f>IF(LEN(HK93)=0,"",HK93)</f>
        <v/>
      </c>
      <c r="IB93" s="274" t="str">
        <f>IF(LEN(HL93)=0,"",HL93)</f>
        <v/>
      </c>
      <c r="IC93" s="294">
        <f>SUM(IC94:IC97)</f>
        <v>415.2800001432</v>
      </c>
      <c r="ID93" s="294">
        <f>SUM(ID94:ID97)</f>
        <v>403.6800001392</v>
      </c>
      <c r="IE93" s="294">
        <f>SUM(IE94:IE97)</f>
        <v>0</v>
      </c>
      <c r="IF93" s="144">
        <f>SUM(IF94:IF97)</f>
        <v>0</v>
      </c>
      <c r="JR93" s="276">
        <f>SUM(JR94:JR97)</f>
        <v>0</v>
      </c>
      <c r="JS93" s="276">
        <f>SUM(JS94:JS97)</f>
        <v>0</v>
      </c>
      <c r="JT93" s="276">
        <f>SUM(JT94:JT97)</f>
        <v>358</v>
      </c>
      <c r="JU93" s="276">
        <f>SUM(JU94:JU97)</f>
        <v>348</v>
      </c>
      <c r="JV93" s="276">
        <f>SUM(JV94:JV97)</f>
        <v>0</v>
      </c>
      <c r="JW93" s="276">
        <f>SUM(JW94:JW97)</f>
        <v>0</v>
      </c>
      <c r="JX93" s="276">
        <f>SUM(JX94:JX97)</f>
        <v>0</v>
      </c>
      <c r="JY93" s="276">
        <f>SUM(JY94:JY97)</f>
        <v>0</v>
      </c>
      <c r="LC93" s="406"/>
      <c r="LD93" s="407"/>
      <c r="LE93" s="407"/>
      <c r="LF93" s="408"/>
    </row>
    <row customHeight="1" ht="12" hidden="1">
      <c r="C94" s="161"/>
      <c r="D94" s="672"/>
      <c r="E94" s="690"/>
      <c r="F94" s="536"/>
      <c r="G94" s="536"/>
      <c r="H94" s="536"/>
      <c r="I94" s="536"/>
      <c r="J94" s="536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257"/>
      <c r="BQ94" s="257"/>
      <c r="BR94" s="257"/>
      <c r="BS94" s="257"/>
      <c r="BT94" s="257"/>
      <c r="BU94" s="257"/>
      <c r="BV94" s="257"/>
      <c r="BW94" s="257"/>
      <c r="BX94" s="184"/>
      <c r="BY94" s="184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257"/>
      <c r="EI94" s="184"/>
      <c r="EJ94" s="185"/>
      <c r="EM94" s="258"/>
      <c r="EP94" s="259"/>
      <c r="EQ94" s="257"/>
      <c r="ER94" s="257"/>
      <c r="ES94" s="257"/>
      <c r="ET94" s="257"/>
      <c r="EU94" s="257"/>
      <c r="EV94" s="257"/>
      <c r="EW94" s="257"/>
      <c r="EX94" s="257"/>
      <c r="EY94" s="257"/>
      <c r="EZ94" s="257"/>
      <c r="FA94" s="257"/>
      <c r="FB94" s="257"/>
      <c r="FC94" s="257"/>
      <c r="FD94" s="257"/>
      <c r="FE94" s="257"/>
      <c r="FF94" s="257"/>
      <c r="FG94" s="257"/>
      <c r="FH94" s="257"/>
      <c r="FI94" s="257"/>
      <c r="FJ94" s="257"/>
      <c r="FK94" s="257"/>
      <c r="FL94" s="257"/>
      <c r="FM94" s="257"/>
      <c r="FN94" s="257"/>
      <c r="FO94" s="257"/>
      <c r="FP94" s="257"/>
      <c r="FQ94" s="257"/>
      <c r="FR94" s="257"/>
      <c r="FS94" s="257"/>
      <c r="FT94" s="257"/>
      <c r="FU94" s="257"/>
      <c r="FV94" s="257"/>
      <c r="FW94" s="257"/>
      <c r="FX94" s="257"/>
      <c r="FY94" s="257"/>
      <c r="FZ94" s="257"/>
      <c r="GA94" s="257"/>
      <c r="GB94" s="257"/>
      <c r="GC94" s="257"/>
      <c r="GD94" s="257"/>
      <c r="GE94" s="257"/>
      <c r="GF94" s="257"/>
      <c r="GG94" s="257"/>
      <c r="GH94" s="257"/>
      <c r="GI94" s="257"/>
      <c r="GJ94" s="257"/>
      <c r="GK94" s="257"/>
      <c r="GL94" s="257"/>
      <c r="GM94" s="257"/>
      <c r="GN94" s="260"/>
      <c r="HA94" s="259"/>
      <c r="HB94" s="257"/>
      <c r="HC94" s="257"/>
      <c r="HD94" s="257"/>
      <c r="HE94" s="257"/>
      <c r="HF94" s="257"/>
      <c r="HG94" s="257"/>
      <c r="HH94" s="257"/>
      <c r="HI94" s="257"/>
      <c r="HJ94" s="257"/>
      <c r="HK94" s="257"/>
      <c r="HL94" s="257"/>
      <c r="HM94" s="257"/>
      <c r="HN94" s="257"/>
      <c r="HO94" s="257"/>
      <c r="HP94" s="257"/>
      <c r="HQ94" s="257"/>
      <c r="HR94" s="257"/>
      <c r="HS94" s="257"/>
      <c r="HT94" s="257"/>
      <c r="HU94" s="257"/>
      <c r="HV94" s="257"/>
      <c r="HW94" s="257"/>
      <c r="HX94" s="257"/>
      <c r="HY94" s="257"/>
      <c r="HZ94" s="257"/>
      <c r="IA94" s="257"/>
      <c r="IB94" s="257"/>
      <c r="IC94" s="257"/>
      <c r="ID94" s="257"/>
      <c r="IE94" s="257"/>
      <c r="IF94" s="260"/>
      <c r="LC94" s="259"/>
      <c r="LD94" s="257"/>
      <c r="LE94" s="257"/>
      <c r="LF94" s="260"/>
    </row>
    <row customHeight="1" ht="24">
      <c r="A95" s="614" t="s">
        <v>1158</v>
      </c>
      <c r="B95" s="614" t="s">
        <v>1372</v>
      </c>
      <c r="C95" s="503" t="s">
        <v>1281</v>
      </c>
      <c r="D95" s="418"/>
      <c r="E95" s="418"/>
      <c r="F95" s="244"/>
      <c r="G95" s="793">
        <f>ROW('НМ 4'!$A$23)</f>
        <v>23</v>
      </c>
      <c r="H95" s="793">
        <f>ROW('ТФ 4'!$A$68)</f>
        <v>68</v>
      </c>
      <c r="I95" s="244"/>
      <c r="J95" s="244"/>
      <c r="K95" s="794"/>
      <c r="L95" s="794"/>
      <c r="M95" s="357" t="str">
        <f>IF('НМ 4'!$M$23="","",'НМ 4'!$M$23)</f>
        <v>10</v>
      </c>
      <c r="N95" s="797" t="str">
        <f>IF('НМ 4'!$N$23="","",'НМ 4'!$N$23)</f>
        <v>Обращение с твёрдыми коммунальными отходами</v>
      </c>
      <c r="O95" s="358"/>
      <c r="P95" s="358"/>
      <c r="Q95" s="797" t="str">
        <f>IF('НМ 4'!$Q$23="","",'НМ 4'!$Q$23)</f>
        <v>Население, проживающее в сельских населённых пунктах</v>
      </c>
      <c r="R95" s="358"/>
      <c r="S95" s="358"/>
      <c r="T95" s="795" t="str">
        <f>IF('НМ 4'!$T$23="","",'НМ 4'!$T$23)</f>
        <v>МКД</v>
      </c>
      <c r="U95" s="795" t="str">
        <f>IF('НМ 4'!$U$23="","",'НМ 4'!$U$23)</f>
        <v>ЖП</v>
      </c>
      <c r="V95" s="358"/>
      <c r="W95" s="358"/>
      <c r="X95" s="796"/>
      <c r="Y95" s="358"/>
      <c r="Z95" s="358"/>
      <c r="AA95" s="358"/>
      <c r="AB95" s="358"/>
      <c r="AC95" s="799" t="s">
        <v>1333</v>
      </c>
      <c r="AD95" s="799" t="str">
        <f>BL95&amp;"::"&amp;AE95</f>
        <v>да::ACTI</v>
      </c>
      <c r="AE95" s="799" t="s">
        <v>1293</v>
      </c>
      <c r="AF95" s="358"/>
      <c r="AG95" s="358"/>
      <c r="AH95" s="358"/>
      <c r="AI95" s="358"/>
      <c r="AJ95" s="358"/>
      <c r="AK95" s="358"/>
      <c r="AL95" s="358"/>
      <c r="AM95" s="358"/>
      <c r="AN95" s="357" t="str">
        <f>IF('ТФ 4'!$N$68="","",'ТФ 4'!$N$68)</f>
        <v>8.1</v>
      </c>
      <c r="AO95" s="797" t="str">
        <f>IF('ТФ 4'!$O$68="","",'ТФ 4'!$O$68)</f>
        <v>МП ЗР "Севержилкомсервис"</v>
      </c>
      <c r="AP95" s="359"/>
      <c r="AQ95" s="797" t="str">
        <f>IF('ТФ 4'!$Q$68="","",'ТФ 4'!$Q$68)</f>
        <v>8300010685</v>
      </c>
      <c r="AR95" s="797" t="str">
        <f>IF('ТФ 4'!$R$68="","",'ТФ 4'!$R$68)</f>
        <v>298301001</v>
      </c>
      <c r="AS95" s="797" t="str">
        <f>IF('ТФ 4'!$S$68="","",'ТФ 4'!$S$68)</f>
        <v>да</v>
      </c>
      <c r="AT95" s="797" t="str">
        <f>IF('ТФ 4'!$T$68="","",'ТФ 4'!$T$68)</f>
        <v/>
      </c>
      <c r="AU95" s="797" t="str">
        <f>IF('ТФ 4'!$U$68="","",'ТФ 4'!$U$68)</f>
        <v>Региональный оператор</v>
      </c>
      <c r="AV95" s="797" t="str">
        <f>IF('ТФ 4'!$V$68="","",'ТФ 4'!$V$68)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95" s="797"/>
      <c r="AX95" s="797"/>
      <c r="AY95" s="358"/>
      <c r="AZ95" s="792"/>
      <c r="BA95" s="792"/>
      <c r="BB95" s="792"/>
      <c r="BC95" s="797"/>
      <c r="BD95" s="797"/>
      <c r="BE95" s="797"/>
      <c r="BF95" s="792"/>
      <c r="BG95" s="358"/>
      <c r="BH95" s="799"/>
      <c r="BI95" s="358"/>
      <c r="BJ95" s="358"/>
      <c r="BK95" s="358"/>
      <c r="BL95" s="801" t="s">
        <v>34</v>
      </c>
      <c r="BM95" s="802"/>
      <c r="BN95" s="358"/>
      <c r="BO95" s="358"/>
      <c r="BP95" s="332">
        <f>IF('ТФ 4'!$BQ$68="","",'ТФ 4'!$BQ$68)</f>
        <v>711.28</v>
      </c>
      <c r="BQ95" s="332">
        <f>IF('ТФ 4'!$BS$68="","",'ТФ 4'!$BS$68)</f>
        <v>723.13</v>
      </c>
      <c r="BR95" s="332">
        <f>IF('ТФ 4'!$BP$68="","",'ТФ 4'!$BP$68)</f>
        <v>15441.36</v>
      </c>
      <c r="BS95" s="332">
        <f>IF('ТФ 4'!$BR$68="","",'ТФ 4'!$BR$68)</f>
        <v>15698.72</v>
      </c>
      <c r="BT95" s="358"/>
      <c r="BU95" s="379" t="str">
        <f>IF('ТФ 4'!$AS$68="","",'ТФ 4'!$AS$68)</f>
        <v>м3</v>
      </c>
      <c r="BV95" s="379" t="str">
        <f>IF('ТФ 4'!$Y$68="","",'ТФ 4'!$Y$68)</f>
        <v>м3</v>
      </c>
      <c r="BW95" s="358"/>
      <c r="BX95" s="369" t="s">
        <v>49</v>
      </c>
      <c r="BY95" s="369" t="s">
        <v>49</v>
      </c>
      <c r="BZ95" s="347">
        <f>IF('НМ 4'!$AJ$23="","",'НМ 4'!$AJ$23)</f>
        <v>12</v>
      </c>
      <c r="CA95" s="347">
        <f>IF('НМ 4'!$AI$23="","",'НМ 4'!$AI$23)</f>
        <v>12</v>
      </c>
      <c r="CB95" s="358"/>
      <c r="CC95" s="358"/>
      <c r="CD95" s="358"/>
      <c r="CE95" s="379" t="str">
        <f>IF('НМ 4'!$AF$23="","",'НМ 4'!$AF$23)</f>
        <v>чел</v>
      </c>
      <c r="CF95" s="379" t="str">
        <f>IF('НМ 4'!$AE$23="","",'НМ 4'!$AE$23)</f>
        <v>чел</v>
      </c>
      <c r="CG95" s="358"/>
      <c r="CH95" s="358"/>
      <c r="CI95" s="358"/>
      <c r="CJ95" s="358"/>
      <c r="CK95" s="358"/>
      <c r="CL95" s="370">
        <f>IF('НМ 4'!$BL$23="","",'НМ 4'!$BL$23)</f>
        <v>0.0966666667</v>
      </c>
      <c r="CM95" s="370">
        <f>IF(LEN('НМ 4'!$BX$23)=0,IF('НМ 4'!$BM$23="","",'НМ 4'!$BM$23),'НМ 4'!$BX$23)</f>
        <v>0.0966666667</v>
      </c>
      <c r="CN95" s="358"/>
      <c r="CO95" s="364"/>
      <c r="CP95" s="364"/>
      <c r="CQ95" s="371">
        <v>20</v>
      </c>
      <c r="CR95" s="371">
        <v>21</v>
      </c>
      <c r="CS95" s="280"/>
      <c r="CT95" s="280"/>
      <c r="CU95" s="358"/>
      <c r="CV95" s="358"/>
      <c r="CW95" s="372" cm="1" t="str">
        <f t="array" ref="CW95:CW95">IF($AD95="да::ACTI",IF($U95="ЖП",IF(LEN(CL95)=0,0,CL95)*IF($CE95="м2",IF(LEN(CO95)=0,0,CO95),IF(LEN(CQ95)=0,0,CQ95)),0),0)</f>
        <v>1.933333334</v>
      </c>
      <c r="CX95" s="372" cm="1" t="str">
        <f t="array" ref="CX95:CX95">IF($AD95="да::ACTI",IF($U95="ЖП",IF(LEN(CM95)=0,0,CM95)*IF($CF95="м2",IF(LEN(CP95)=0,0,CP95),IF(LEN(CR95)=0,0,CR95)),0),0)</f>
        <v>2.0300000007</v>
      </c>
      <c r="CY95" s="372">
        <f>IF($AD95="да::ACTI",IF($U95="ЖП",0,IF(LEN(CL95)=0,0,CL95)*IF($CE95="м2",IF(LEN(CO95)=0,0,CO95),IF(LEN(CQ95)=0,0,CQ95))),0)</f>
        <v>0</v>
      </c>
      <c r="CZ95" s="372">
        <f>IF($AD95="да::ACTI",IF($U95="ЖП",0,IF(LEN(CM95)=0,0,CM95)*IF($CF95="м2",IF(LEN(CP95)=0,0,CP95),IF(LEN(CR95)=0,0,CR95))),0)</f>
        <v>0</v>
      </c>
      <c r="DA95" s="358"/>
      <c r="DB95" s="358"/>
      <c r="DC95" s="276">
        <f>CW95*IF(LEN($BP95)=0,0,$BP95)/1000</f>
        <v>1.37514133380752</v>
      </c>
      <c r="DD95" s="276">
        <f>IF(OR($CA95=0,LEN($CA95)=0,$BZ95=0,LEN($BZ95)=0),DC95,DC95*$BZ95/$CA95)</f>
        <v>1.37514133380752</v>
      </c>
      <c r="DE95" s="276">
        <f>CX95*IF(LEN($BQ95)=0,0,$BQ95)/1000</f>
        <v>1.46795390050619</v>
      </c>
      <c r="DF95" s="276">
        <f>CW95*IF(LEN($BQ95)=0,0,$BQ95)*IF(OR(LEN($CL95)=0,$CL95=0),0,IF($CE95=$CF95,$CM95/$CL95,1))/1000*IF($LC95=$LD95,1,IF($LC95="да",$LF95,IF($LD95="да",IF($LF95=0,0,1/$LF95),1)))</f>
        <v>1.39805133381542</v>
      </c>
      <c r="DG95" s="280"/>
      <c r="DH95" s="276">
        <f>CY95*IF(LEN($BP95)=0,0,$BP95)/1000</f>
        <v>0</v>
      </c>
      <c r="DI95" s="276">
        <f>IF(OR($CA95=0,LEN($CA95)=0,$BZ95=0,LEN($BZ95)=0),DH95,DH95*$BZ95/$CA95)</f>
        <v>0</v>
      </c>
      <c r="DJ95" s="276">
        <f>CZ95*IF(LEN($BQ95)=0,0,$BQ95)/1000</f>
        <v>0</v>
      </c>
      <c r="DK95" s="276">
        <f>CY95*IF(LEN($BQ95)=0,0,$BQ95)*IF(OR(LEN($CL95)=0,$CL95=0),0,IF($CE95=$CF95,$CM95/$CL95,1))/1000*IF($LC95=$LD95,1,IF($LC95="да",$LF95,IF($LD95="да",IF($LF95=0,0,1/$LF95),1)))</f>
        <v>0</v>
      </c>
      <c r="DL95" s="280"/>
      <c r="DM95" s="276">
        <f>SUM(DC95,DH95)</f>
        <v>1.37514133380752</v>
      </c>
      <c r="DN95" s="276">
        <f>SUM(DD95,DI95)</f>
        <v>1.37514133380752</v>
      </c>
      <c r="DO95" s="276">
        <f>SUM(DE95,DJ95)</f>
        <v>1.46795390050619</v>
      </c>
      <c r="DP95" s="276">
        <f>SUM(DF95,DK95)</f>
        <v>1.39805133381542</v>
      </c>
      <c r="DQ95" s="280"/>
      <c r="DR95" s="366"/>
      <c r="DS95" s="366"/>
      <c r="DT95" s="366"/>
      <c r="DU95" s="366"/>
      <c r="DV95" s="366"/>
      <c r="DW95" s="366"/>
      <c r="DX95" s="366"/>
      <c r="DY95" s="366"/>
      <c r="DZ95" s="366"/>
      <c r="EA95" s="366"/>
      <c r="EB95" s="366"/>
      <c r="EC95" s="366"/>
      <c r="ED95" s="366"/>
      <c r="EE95" s="366"/>
      <c r="EF95" s="366"/>
      <c r="EG95" s="366"/>
      <c r="EH95" s="366"/>
      <c r="EI95" s="366"/>
      <c r="EJ95" s="366"/>
      <c r="EK95" s="367"/>
      <c r="EL95" s="367"/>
      <c r="EM95" s="244"/>
      <c r="EN95" s="367"/>
      <c r="EO95" s="367"/>
      <c r="EP95" s="370">
        <f>IF('НМ 4'!$BL$23="","",'НМ 4'!$BL$23)</f>
        <v>0.0966666667</v>
      </c>
      <c r="EQ95" s="370">
        <f>IF('НМ 4'!$BM$23="","",'НМ 4'!$BM$23)</f>
        <v>0.0966666667</v>
      </c>
      <c r="ER95" s="367"/>
      <c r="ES95" s="276" t="str">
        <f>IF(LEN(CO95)=0,"",CO95)</f>
        <v/>
      </c>
      <c r="ET95" s="276" t="str">
        <f>IF(LEN(CP95)=0,"",CP95)</f>
        <v/>
      </c>
      <c r="EU95" s="373">
        <f>IF(LEN(CQ95)=0,"",CQ95)</f>
        <v>20</v>
      </c>
      <c r="EV95" s="373">
        <f>IF(LEN(CR95)=0,"",CR95)</f>
        <v>21</v>
      </c>
      <c r="EW95" s="280"/>
      <c r="EX95" s="280"/>
      <c r="EY95" s="367"/>
      <c r="EZ95" s="367"/>
      <c r="FA95" s="372" t="str">
        <f t="array" ref="FA95:FA95">IF($AE95="ACTI",IF($U95="ЖП",IF(LEN(EP95)=0,0,EP95)*IF($CE95="м2",IF(LEN(ES95)=0,0,ES95),IF(LEN(EU95)=0,0,EU95))*IF(LEN($BZ95)=0,0,$BZ95),0),0)</f>
        <v>23.200000008</v>
      </c>
      <c r="FB95" s="372" t="str">
        <f t="array" ref="FB95:FB95">IF($AE95="ACTI",IF($U95="ЖП",IF(LEN(EQ95)=0,0,EQ95)*IF($CF95="м2",IF(LEN(ET95)=0,0,ET95),IF(LEN(EV95)=0,0,EV95))*IF(LEN($CA95)=0,0,$CA95),0),0)</f>
        <v>24.3600000084</v>
      </c>
      <c r="FC95" s="372">
        <f>IF($AE95="ACTI",IF($U95="ЖП",0,IF(LEN(EP95)=0,0,EP95)*IF($CE95="м2",IF(LEN(ES95)=0,0,ES95),IF(LEN(EU95)=0,0,EU95))*IF(LEN($BZ95)=0,0,$BZ95)),0)</f>
        <v>0</v>
      </c>
      <c r="FD95" s="372">
        <f>IF($AE95="ACTI",IF($U95="ЖП",0,IF(LEN(EQ95)=0,0,EQ95)*IF($CF95="м2",IF(LEN(ET95)=0,0,ET95),IF(LEN(EV95)=0,0,EV95))*IF(LEN($CA95)=0,0,$CA95)),0)</f>
        <v>0</v>
      </c>
      <c r="FE95" s="367"/>
      <c r="FF95" s="367"/>
      <c r="FG95" s="276">
        <f>FA95*IF(LEN($BP95)=0,0,$BP95)/1000</f>
        <v>16.5016960056902</v>
      </c>
      <c r="FH95" s="276">
        <f>IF(OR($CA95=0,LEN($CA95)=0,$BZ95=0,LEN($BZ95)=0),FG95,FG95*$BZ95/$CA95)</f>
        <v>16.5016960056902</v>
      </c>
      <c r="FI95" s="276">
        <f>FB95*IF(LEN($BQ95)=0,0,$BQ95)/1000</f>
        <v>17.6154468060743</v>
      </c>
      <c r="FJ95" s="276">
        <f>FA95*IF(LEN($BQ95)=0,0,$BQ95)*IF(OR(LEN($EP95)=0,$EP95=0),0,IF($CE95=$CF95,$EQ95/$EP95,1))/1000*IF($LC95=$LD95,1,IF($LC95="да",$LF95,IF($LD95="да",IF($LF95=0,0,1/$LF95),1)))</f>
        <v>16.776616005785</v>
      </c>
      <c r="FK95" s="280"/>
      <c r="FL95" s="276">
        <f>FC95*IF(LEN($BP95)=0,0,$BP95)/1000</f>
        <v>0</v>
      </c>
      <c r="FM95" s="276">
        <f>IF(OR($CA95=0,LEN($CA95)=0,$BZ95=0,LEN($BZ95)=0),FL95,FL95*$BZ95/$CA95)</f>
        <v>0</v>
      </c>
      <c r="FN95" s="276">
        <f>FD95*IF(LEN($BQ95)=0,0,$BQ95)/1000</f>
        <v>0</v>
      </c>
      <c r="FO95" s="276">
        <f>FC95*IF(LEN($BQ95)=0,0,$BQ95)*IF(OR(LEN($EP95)=0,$EP95=0),0,IF($CE95=$CF95,$EQ95/$EP95,1))/1000*IF($LC95=$LD95,1,IF($LC95="да",$LF95,IF($LD95="да",IF($LF95=0,0,1/$LF95),1)))</f>
        <v>0</v>
      </c>
      <c r="FP95" s="280"/>
      <c r="FQ95" s="276">
        <f>SUM(FG95,FL95)</f>
        <v>16.5016960056902</v>
      </c>
      <c r="FR95" s="276">
        <f>SUM(FH95,FM95)</f>
        <v>16.5016960056902</v>
      </c>
      <c r="FS95" s="276">
        <f>SUM(FI95,FN95)</f>
        <v>17.6154468060743</v>
      </c>
      <c r="FT95" s="276">
        <f>SUM(FJ95,FO95)</f>
        <v>16.776616005785</v>
      </c>
      <c r="FU95" s="280"/>
      <c r="FV95" s="361"/>
      <c r="FW95" s="361"/>
      <c r="FX95" s="361"/>
      <c r="FY95" s="366"/>
      <c r="FZ95" s="366"/>
      <c r="GA95" s="361"/>
      <c r="GB95" s="361"/>
      <c r="GC95" s="366"/>
      <c r="GD95" s="366"/>
      <c r="GE95" s="366"/>
      <c r="GF95" s="366"/>
      <c r="GG95" s="366"/>
      <c r="GH95" s="366"/>
      <c r="GI95" s="366"/>
      <c r="GJ95" s="366"/>
      <c r="GK95" s="366"/>
      <c r="GL95" s="366"/>
      <c r="GM95" s="366"/>
      <c r="GN95" s="366"/>
      <c r="GO95" s="993"/>
      <c r="GP95" s="993"/>
      <c r="GQ95" s="993"/>
      <c r="GR95" s="993"/>
      <c r="GS95" s="993"/>
      <c r="GT95" s="993"/>
      <c r="GU95" s="993"/>
      <c r="GV95" s="993"/>
      <c r="GW95" s="993"/>
      <c r="GX95" s="993"/>
      <c r="GY95" s="993"/>
      <c r="GZ95" s="92"/>
      <c r="HA95" s="422"/>
      <c r="HB95" s="422"/>
      <c r="HC95" s="422"/>
      <c r="HD95" s="422"/>
      <c r="HE95" s="422"/>
      <c r="HF95" s="422"/>
      <c r="HG95" s="422"/>
      <c r="HH95" s="422"/>
      <c r="HI95" s="422"/>
      <c r="HJ95" s="422"/>
      <c r="HK95" s="422"/>
      <c r="HL95" s="423"/>
      <c r="HM95" s="372">
        <f>CW95*IF($LC95="да",$LF95,1)</f>
        <v>1.933333334</v>
      </c>
      <c r="HN95" s="372">
        <f>CX95*IF($LD95="да",$LF95,1)</f>
        <v>2.0300000007</v>
      </c>
      <c r="HO95" s="372">
        <f>CY95*IF($LC95="да",$LF95,1)</f>
        <v>0</v>
      </c>
      <c r="HP95" s="372">
        <f>CZ95*IF($LD95="да",$LF95,1)</f>
        <v>0</v>
      </c>
      <c r="HQ95" s="424"/>
      <c r="HR95" s="422"/>
      <c r="HS95" s="422"/>
      <c r="HT95" s="422"/>
      <c r="HU95" s="422"/>
      <c r="HV95" s="422"/>
      <c r="HW95" s="422"/>
      <c r="HX95" s="422"/>
      <c r="HY95" s="422"/>
      <c r="HZ95" s="422"/>
      <c r="IA95" s="422"/>
      <c r="IB95" s="422"/>
      <c r="IC95" s="372">
        <f>FA95*IF($LC95="да",$LF95,1)</f>
        <v>23.200000008</v>
      </c>
      <c r="ID95" s="372">
        <f>FB95*IF($LD95="да",$LF95,1)</f>
        <v>24.3600000084</v>
      </c>
      <c r="IE95" s="372">
        <f>FC95*IF($LC95="да",$LF95,1)</f>
        <v>0</v>
      </c>
      <c r="IF95" s="372">
        <f>FD95*IF($LD95="да",$LF95,1)</f>
        <v>0</v>
      </c>
      <c r="IG95" s="92"/>
      <c r="IH95" s="92"/>
      <c r="II95" s="92"/>
      <c r="IJ95" s="92"/>
      <c r="IK95" s="993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374">
        <f>IF(AND($U95="ЖП",$AE95="ACTI"),IF($CE95="м2",ES95,0),0)</f>
        <v>0</v>
      </c>
      <c r="JS95" s="374">
        <f>IF(AND($U95="ЖП",$AE95="ACTI"),IF($CF95="м2",ET95,0),0)</f>
        <v>0</v>
      </c>
      <c r="JT95" s="374">
        <f>IF(AND($U95="ЖП",$AE95="ACTI"),IF(AND(LEN($CE95)&gt;0,NOT($CE95="м2")),EU95,0),0)</f>
        <v>20</v>
      </c>
      <c r="JU95" s="374">
        <f>IF(AND($U95="ЖП",$AE95="ACTI"),IF(AND(LEN($CF95)&gt;0,NOT($CF95="м2")),EV95,0),0)</f>
        <v>21</v>
      </c>
      <c r="JV95" s="374">
        <f>IF(AND(NOT($U95="ЖП"),$AE95="ACTI"),IF($CE95="м2",ES95,0),0)</f>
        <v>0</v>
      </c>
      <c r="JW95" s="374">
        <f>IF(AND(NOT($U95="ЖП"),$AE95="ACTI"),IF($CF95="м2",ET95,0),0)</f>
        <v>0</v>
      </c>
      <c r="JX95" s="374">
        <f>IF(AND(NOT($U95="ЖП"),$AE95="ACTI"),IF(AND(LEN($CE95)&gt;0,NOT($CE95="м2")),EU95,0),0)</f>
        <v>0</v>
      </c>
      <c r="JY95" s="374">
        <f>IF(AND(NOT($U95="ЖП"),$AE95="ACTI"),IF(AND(LEN($CF95)&gt;0,NOT($CF95="м2")),EV95,0),0)</f>
        <v>0</v>
      </c>
      <c r="JZ95" s="92"/>
      <c r="KA95" s="92"/>
      <c r="KB95" s="92"/>
      <c r="KC95" s="92"/>
      <c r="KD95" s="374">
        <f>IF(AND($U95="ЖП",$AD95="да::ACTI"),IF($CE95="м2",CO95,CQ95),0)</f>
        <v>20</v>
      </c>
      <c r="KE95" s="374">
        <f>IF(AND($U95="ЖП",$AD95="да::ACTI"),IF($CF95="м2",CP95,CR95),0)</f>
        <v>21</v>
      </c>
      <c r="KF95" s="374">
        <f>IF(AND($U95="ЖП",$AE95="ACTI"),IF($CE95="м2",ES95,EU95),0)</f>
        <v>20</v>
      </c>
      <c r="KG95" s="374">
        <f>IF(AND($U95="ЖП",$AE95="ACTI"),IF($CF95="м2",ET95,EV95),0)</f>
        <v>21</v>
      </c>
      <c r="KH95" s="374">
        <f>IF(OR(LEN(CL95)=0,LEN(KD95)=0),0,CL95*KD95)</f>
        <v>1.933333334</v>
      </c>
      <c r="KI95" s="374">
        <f>IF(OR(LEN(CM95)=0,LEN(KE95)=0),0,CM95*KE95)</f>
        <v>2.0300000007</v>
      </c>
      <c r="KJ95" s="374">
        <f>IF(OR(LEN(EP95)=0,LEN(KF95)=0),0,EP95*KF95)</f>
        <v>1.933333334</v>
      </c>
      <c r="KK95" s="374">
        <f>IF(OR(LEN(EQ95)=0,LEN(KG95)=0),0,EQ95*KG95)</f>
        <v>2.0300000007</v>
      </c>
      <c r="KL95" s="374">
        <f>IF(AND(NOT($U95="ЖП"),$AD95="да::ACTI"),IF($CE95="м2",CO95,CQ95),0)</f>
        <v>0</v>
      </c>
      <c r="KM95" s="374">
        <f>IF(AND(NOT($U95="ЖП"),$AD95="да::ACTI"),IF($CF95="м2",CP95,CR95),0)</f>
        <v>0</v>
      </c>
      <c r="KN95" s="374">
        <f>IF(AND(NOT($U95="ЖП"),$AE95="ACTI"),IF($CE95="м2",ES95,EU95),0)</f>
        <v>0</v>
      </c>
      <c r="KO95" s="374">
        <f>IF(AND(NOT($U95="ЖП"),$AE95="ACTI"),IF($CF95="м2",ET95,EV95),0)</f>
        <v>0</v>
      </c>
      <c r="KP95" s="374">
        <f>IF(OR(LEN(CL95)=0,LEN(KL95)=0),0,CL95*KL95)</f>
        <v>0</v>
      </c>
      <c r="KQ95" s="374">
        <f>IF(OR(LEN(CM95)=0,LEN(KM95)=0),0,CM95*KM95)</f>
        <v>0</v>
      </c>
      <c r="KR95" s="374">
        <f>IF(OR(LEN(EP95)=0,LEN(KN95)=0),0,EP95*KN95)</f>
        <v>0</v>
      </c>
      <c r="KS95" s="374">
        <f>IF(OR(LEN(EQ95)=0,LEN(KO95)=0),0,EQ95*KO95)</f>
        <v>0</v>
      </c>
      <c r="KT95" s="422"/>
      <c r="KU95" s="422"/>
      <c r="KV95" s="422"/>
      <c r="KW95" s="422"/>
      <c r="KX95" s="422"/>
      <c r="KY95" s="422"/>
      <c r="KZ95" s="422"/>
      <c r="LA95" s="422"/>
      <c r="LB95" s="422"/>
      <c r="LC95" s="379" t="str">
        <f>IF(OR(LEN($BU95)=0,$BU95="м3"),"нет","да")</f>
        <v>нет</v>
      </c>
      <c r="LD95" s="379" t="str">
        <f>IF(OR(LEN($BV95)=0,$BV95="м3"),"нет","да")</f>
        <v>нет</v>
      </c>
      <c r="LE95" s="358"/>
      <c r="LF95" s="379">
        <v>1</v>
      </c>
      <c r="LG95" s="422"/>
      <c r="LH95" s="422"/>
      <c r="LI95" s="422"/>
      <c r="LJ95" s="422"/>
      <c r="LK95" s="422"/>
      <c r="LL95" s="422"/>
      <c r="LM95" s="422"/>
    </row>
    <row customHeight="1" ht="24">
      <c r="A96" s="614" t="s">
        <v>1159</v>
      </c>
      <c r="B96" s="614" t="s">
        <v>1372</v>
      </c>
      <c r="C96" s="503" t="s">
        <v>1281</v>
      </c>
      <c r="D96" s="418"/>
      <c r="E96" s="418"/>
      <c r="F96" s="244"/>
      <c r="G96" s="793">
        <f>ROW('НМ 4'!$A$24)</f>
        <v>24</v>
      </c>
      <c r="H96" s="793">
        <f>ROW('ТФ 4'!$A$68)</f>
        <v>68</v>
      </c>
      <c r="I96" s="244"/>
      <c r="J96" s="244"/>
      <c r="K96" s="794" t="s">
        <v>34</v>
      </c>
      <c r="L96" s="794"/>
      <c r="M96" s="357" t="str">
        <f>IF('НМ 4'!$M$24="","",'НМ 4'!$M$24)</f>
        <v>11</v>
      </c>
      <c r="N96" s="797" t="str">
        <f>IF('НМ 4'!$N$24="","",'НМ 4'!$N$24)</f>
        <v>Обращение с твёрдыми коммунальными отходами</v>
      </c>
      <c r="O96" s="358"/>
      <c r="P96" s="358"/>
      <c r="Q96" s="797" t="str">
        <f>IF('НМ 4'!$Q$24="","",'НМ 4'!$Q$24)</f>
        <v>Население, проживающее в сельских населённых пунктах</v>
      </c>
      <c r="R96" s="358"/>
      <c r="S96" s="358"/>
      <c r="T96" s="795" t="str">
        <f>IF('НМ 4'!$T$24="","",'НМ 4'!$T$24)</f>
        <v>ЧД</v>
      </c>
      <c r="U96" s="795" t="str">
        <f>IF('НМ 4'!$U$24="","",'НМ 4'!$U$24)</f>
        <v>ЖП</v>
      </c>
      <c r="V96" s="358"/>
      <c r="W96" s="358"/>
      <c r="X96" s="796"/>
      <c r="Y96" s="358"/>
      <c r="Z96" s="358"/>
      <c r="AA96" s="358"/>
      <c r="AB96" s="358"/>
      <c r="AC96" s="799" t="s">
        <v>1333</v>
      </c>
      <c r="AD96" s="799" t="str">
        <f>BL96&amp;"::"&amp;AE96</f>
        <v>да::ACTI</v>
      </c>
      <c r="AE96" s="799" t="s">
        <v>1293</v>
      </c>
      <c r="AF96" s="358"/>
      <c r="AG96" s="358"/>
      <c r="AH96" s="358"/>
      <c r="AI96" s="358"/>
      <c r="AJ96" s="358"/>
      <c r="AK96" s="358"/>
      <c r="AL96" s="358"/>
      <c r="AM96" s="358"/>
      <c r="AN96" s="357" t="str">
        <f>IF('ТФ 4'!$N$68="","",'ТФ 4'!$N$68)</f>
        <v>8.1</v>
      </c>
      <c r="AO96" s="797" t="str">
        <f>IF('ТФ 4'!$O$68="","",'ТФ 4'!$O$68)</f>
        <v>МП ЗР "Севержилкомсервис"</v>
      </c>
      <c r="AP96" s="359"/>
      <c r="AQ96" s="797" t="str">
        <f>IF('ТФ 4'!$Q$68="","",'ТФ 4'!$Q$68)</f>
        <v>8300010685</v>
      </c>
      <c r="AR96" s="797" t="str">
        <f>IF('ТФ 4'!$R$68="","",'ТФ 4'!$R$68)</f>
        <v>298301001</v>
      </c>
      <c r="AS96" s="797" t="str">
        <f>IF('ТФ 4'!$S$68="","",'ТФ 4'!$S$68)</f>
        <v>да</v>
      </c>
      <c r="AT96" s="797" t="str">
        <f>IF('ТФ 4'!$T$68="","",'ТФ 4'!$T$68)</f>
        <v/>
      </c>
      <c r="AU96" s="797" t="str">
        <f>IF('ТФ 4'!$U$68="","",'ТФ 4'!$U$68)</f>
        <v>Региональный оператор</v>
      </c>
      <c r="AV96" s="797" t="str">
        <f>IF('ТФ 4'!$V$68="","",'ТФ 4'!$V$68)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96" s="797"/>
      <c r="AX96" s="797"/>
      <c r="AY96" s="358"/>
      <c r="AZ96" s="792"/>
      <c r="BA96" s="792"/>
      <c r="BB96" s="792"/>
      <c r="BC96" s="797"/>
      <c r="BD96" s="797"/>
      <c r="BE96" s="797"/>
      <c r="BF96" s="792"/>
      <c r="BG96" s="358"/>
      <c r="BH96" s="799"/>
      <c r="BI96" s="358"/>
      <c r="BJ96" s="358"/>
      <c r="BK96" s="358"/>
      <c r="BL96" s="801" t="s">
        <v>34</v>
      </c>
      <c r="BM96" s="802"/>
      <c r="BN96" s="358"/>
      <c r="BO96" s="358"/>
      <c r="BP96" s="332">
        <f>IF('ТФ 4'!$BQ$68="","",'ТФ 4'!$BQ$68)</f>
        <v>711.28</v>
      </c>
      <c r="BQ96" s="332">
        <f>IF('ТФ 4'!$BS$68="","",'ТФ 4'!$BS$68)</f>
        <v>723.13</v>
      </c>
      <c r="BR96" s="332">
        <f>IF('ТФ 4'!$BP$68="","",'ТФ 4'!$BP$68)</f>
        <v>15441.36</v>
      </c>
      <c r="BS96" s="332">
        <f>IF('ТФ 4'!$BR$68="","",'ТФ 4'!$BR$68)</f>
        <v>15698.72</v>
      </c>
      <c r="BT96" s="358"/>
      <c r="BU96" s="379" t="str">
        <f>IF('ТФ 4'!$AS$68="","",'ТФ 4'!$AS$68)</f>
        <v>м3</v>
      </c>
      <c r="BV96" s="379" t="str">
        <f>IF('ТФ 4'!$Y$68="","",'ТФ 4'!$Y$68)</f>
        <v>м3</v>
      </c>
      <c r="BW96" s="358"/>
      <c r="BX96" s="369" t="s">
        <v>49</v>
      </c>
      <c r="BY96" s="369" t="s">
        <v>49</v>
      </c>
      <c r="BZ96" s="347">
        <f>IF('НМ 4'!$AJ$24="","",'НМ 4'!$AJ$24)</f>
        <v>12</v>
      </c>
      <c r="CA96" s="347">
        <f>IF('НМ 4'!$AI$24="","",'НМ 4'!$AI$24)</f>
        <v>12</v>
      </c>
      <c r="CB96" s="358"/>
      <c r="CC96" s="358"/>
      <c r="CD96" s="358"/>
      <c r="CE96" s="379" t="str">
        <f>IF('НМ 4'!$AF$24="","",'НМ 4'!$AF$24)</f>
        <v>чел</v>
      </c>
      <c r="CF96" s="379" t="str">
        <f>IF('НМ 4'!$AE$24="","",'НМ 4'!$AE$24)</f>
        <v>чел</v>
      </c>
      <c r="CG96" s="358"/>
      <c r="CH96" s="358"/>
      <c r="CI96" s="358"/>
      <c r="CJ96" s="358"/>
      <c r="CK96" s="358"/>
      <c r="CL96" s="370">
        <f>IF('НМ 4'!$BL$24="","",'НМ 4'!$BL$24)</f>
        <v>0.0966666667</v>
      </c>
      <c r="CM96" s="370">
        <f>IF(LEN('НМ 4'!$BX$24)=0,IF('НМ 4'!$BM$24="","",'НМ 4'!$BM$24),'НМ 4'!$BX$24)</f>
        <v>0.0966666667</v>
      </c>
      <c r="CN96" s="358"/>
      <c r="CO96" s="364"/>
      <c r="CP96" s="364"/>
      <c r="CQ96" s="371">
        <v>338</v>
      </c>
      <c r="CR96" s="371">
        <v>327</v>
      </c>
      <c r="CS96" s="280"/>
      <c r="CT96" s="280"/>
      <c r="CU96" s="358"/>
      <c r="CV96" s="358"/>
      <c r="CW96" s="372" cm="1" t="str">
        <f t="array" ref="CW96:CW96">IF($AD96="да::ACTI",IF($U96="ЖП",IF(LEN(CL96)=0,0,CL96)*IF($CE96="м2",IF(LEN(CO96)=0,0,CO96),IF(LEN(CQ96)=0,0,CQ96)),0),0)</f>
        <v>32.6733333446</v>
      </c>
      <c r="CX96" s="372" cm="1" t="str">
        <f t="array" ref="CX96:CX96">IF($AD96="да::ACTI",IF($U96="ЖП",IF(LEN(CM96)=0,0,CM96)*IF($CF96="м2",IF(LEN(CP96)=0,0,CP96),IF(LEN(CR96)=0,0,CR96)),0),0)</f>
        <v>31.6100000109</v>
      </c>
      <c r="CY96" s="372">
        <f>IF($AD96="да::ACTI",IF($U96="ЖП",0,IF(LEN(CL96)=0,0,CL96)*IF($CE96="м2",IF(LEN(CO96)=0,0,CO96),IF(LEN(CQ96)=0,0,CQ96))),0)</f>
        <v>0</v>
      </c>
      <c r="CZ96" s="372">
        <f>IF($AD96="да::ACTI",IF($U96="ЖП",0,IF(LEN(CM96)=0,0,CM96)*IF($CF96="м2",IF(LEN(CP96)=0,0,CP96),IF(LEN(CR96)=0,0,CR96))),0)</f>
        <v>0</v>
      </c>
      <c r="DA96" s="358"/>
      <c r="DB96" s="358"/>
      <c r="DC96" s="276">
        <f>CW96*IF(LEN($BP96)=0,0,$BP96)/1000</f>
        <v>23.2398885413471</v>
      </c>
      <c r="DD96" s="276">
        <f>IF(OR($CA96=0,LEN($CA96)=0,$BZ96=0,LEN($BZ96)=0),DC96,DC96*$BZ96/$CA96)</f>
        <v>23.2398885413471</v>
      </c>
      <c r="DE96" s="276">
        <f>CX96*IF(LEN($BQ96)=0,0,$BQ96)/1000</f>
        <v>22.8581393078821</v>
      </c>
      <c r="DF96" s="276">
        <f>CW96*IF(LEN($BQ96)=0,0,$BQ96)*IF(OR(LEN($CL96)=0,$CL96=0),0,IF($CE96=$CF96,$CM96/$CL96,1))/1000*IF($LC96=$LD96,1,IF($LC96="да",$LF96,IF($LD96="да",IF($LF96=0,0,1/$LF96),1)))</f>
        <v>23.6270675414806</v>
      </c>
      <c r="DG96" s="280"/>
      <c r="DH96" s="276">
        <f>CY96*IF(LEN($BP96)=0,0,$BP96)/1000</f>
        <v>0</v>
      </c>
      <c r="DI96" s="276">
        <f>IF(OR($CA96=0,LEN($CA96)=0,$BZ96=0,LEN($BZ96)=0),DH96,DH96*$BZ96/$CA96)</f>
        <v>0</v>
      </c>
      <c r="DJ96" s="276">
        <f>CZ96*IF(LEN($BQ96)=0,0,$BQ96)/1000</f>
        <v>0</v>
      </c>
      <c r="DK96" s="276">
        <f>CY96*IF(LEN($BQ96)=0,0,$BQ96)*IF(OR(LEN($CL96)=0,$CL96=0),0,IF($CE96=$CF96,$CM96/$CL96,1))/1000*IF($LC96=$LD96,1,IF($LC96="да",$LF96,IF($LD96="да",IF($LF96=0,0,1/$LF96),1)))</f>
        <v>0</v>
      </c>
      <c r="DL96" s="280"/>
      <c r="DM96" s="276">
        <f>SUM(DC96,DH96)</f>
        <v>23.2398885413471</v>
      </c>
      <c r="DN96" s="276">
        <f>SUM(DD96,DI96)</f>
        <v>23.2398885413471</v>
      </c>
      <c r="DO96" s="276">
        <f>SUM(DE96,DJ96)</f>
        <v>22.8581393078821</v>
      </c>
      <c r="DP96" s="276">
        <f>SUM(DF96,DK96)</f>
        <v>23.6270675414806</v>
      </c>
      <c r="DQ96" s="280"/>
      <c r="DR96" s="366"/>
      <c r="DS96" s="366"/>
      <c r="DT96" s="366"/>
      <c r="DU96" s="366"/>
      <c r="DV96" s="366"/>
      <c r="DW96" s="366"/>
      <c r="DX96" s="366"/>
      <c r="DY96" s="366"/>
      <c r="DZ96" s="366"/>
      <c r="EA96" s="366"/>
      <c r="EB96" s="366"/>
      <c r="EC96" s="366"/>
      <c r="ED96" s="366"/>
      <c r="EE96" s="366"/>
      <c r="EF96" s="366"/>
      <c r="EG96" s="366"/>
      <c r="EH96" s="366"/>
      <c r="EI96" s="366"/>
      <c r="EJ96" s="366"/>
      <c r="EK96" s="367"/>
      <c r="EL96" s="367"/>
      <c r="EM96" s="244"/>
      <c r="EN96" s="367"/>
      <c r="EO96" s="367"/>
      <c r="EP96" s="370">
        <f>IF('НМ 4'!$BL$24="","",'НМ 4'!$BL$24)</f>
        <v>0.0966666667</v>
      </c>
      <c r="EQ96" s="370">
        <f>IF('НМ 4'!$BM$24="","",'НМ 4'!$BM$24)</f>
        <v>0.0966666667</v>
      </c>
      <c r="ER96" s="367"/>
      <c r="ES96" s="276" t="str">
        <f>IF(LEN(CO96)=0,"",CO96)</f>
        <v/>
      </c>
      <c r="ET96" s="276" t="str">
        <f>IF(LEN(CP96)=0,"",CP96)</f>
        <v/>
      </c>
      <c r="EU96" s="373">
        <f>IF(LEN(CQ96)=0,"",CQ96)</f>
        <v>338</v>
      </c>
      <c r="EV96" s="373">
        <f>IF(LEN(CR96)=0,"",CR96)</f>
        <v>327</v>
      </c>
      <c r="EW96" s="280"/>
      <c r="EX96" s="280"/>
      <c r="EY96" s="367"/>
      <c r="EZ96" s="367"/>
      <c r="FA96" s="372" t="str">
        <f t="array" ref="FA96:FA96">IF($AE96="ACTI",IF($U96="ЖП",IF(LEN(EP96)=0,0,EP96)*IF($CE96="м2",IF(LEN(ES96)=0,0,ES96),IF(LEN(EU96)=0,0,EU96))*IF(LEN($BZ96)=0,0,$BZ96),0),0)</f>
        <v>392.0800001352</v>
      </c>
      <c r="FB96" s="372" t="str">
        <f t="array" ref="FB96:FB96">IF($AE96="ACTI",IF($U96="ЖП",IF(LEN(EQ96)=0,0,EQ96)*IF($CF96="м2",IF(LEN(ET96)=0,0,ET96),IF(LEN(EV96)=0,0,EV96))*IF(LEN($CA96)=0,0,$CA96),0),0)</f>
        <v>379.3200001308</v>
      </c>
      <c r="FC96" s="372">
        <f>IF($AE96="ACTI",IF($U96="ЖП",0,IF(LEN(EP96)=0,0,EP96)*IF($CE96="м2",IF(LEN(ES96)=0,0,ES96),IF(LEN(EU96)=0,0,EU96))*IF(LEN($BZ96)=0,0,$BZ96)),0)</f>
        <v>0</v>
      </c>
      <c r="FD96" s="372">
        <f>IF($AE96="ACTI",IF($U96="ЖП",0,IF(LEN(EQ96)=0,0,EQ96)*IF($CF96="м2",IF(LEN(ET96)=0,0,ET96),IF(LEN(EV96)=0,0,EV96))*IF(LEN($CA96)=0,0,$CA96)),0)</f>
        <v>0</v>
      </c>
      <c r="FE96" s="367"/>
      <c r="FF96" s="367"/>
      <c r="FG96" s="276">
        <f>FA96*IF(LEN($BP96)=0,0,$BP96)/1000</f>
        <v>278.878662496165</v>
      </c>
      <c r="FH96" s="276">
        <f>IF(OR($CA96=0,LEN($CA96)=0,$BZ96=0,LEN($BZ96)=0),FG96,FG96*$BZ96/$CA96)</f>
        <v>278.878662496165</v>
      </c>
      <c r="FI96" s="276">
        <f>FB96*IF(LEN($BQ96)=0,0,$BQ96)/1000</f>
        <v>274.297671694585</v>
      </c>
      <c r="FJ96" s="276">
        <f>FA96*IF(LEN($BQ96)=0,0,$BQ96)*IF(OR(LEN($EP96)=0,$EP96=0),0,IF($CE96=$CF96,$EQ96/$EP96,1))/1000*IF($LC96=$LD96,1,IF($LC96="да",$LF96,IF($LD96="да",IF($LF96=0,0,1/$LF96),1)))</f>
        <v>283.524810497767</v>
      </c>
      <c r="FK96" s="280"/>
      <c r="FL96" s="276">
        <f>FC96*IF(LEN($BP96)=0,0,$BP96)/1000</f>
        <v>0</v>
      </c>
      <c r="FM96" s="276">
        <f>IF(OR($CA96=0,LEN($CA96)=0,$BZ96=0,LEN($BZ96)=0),FL96,FL96*$BZ96/$CA96)</f>
        <v>0</v>
      </c>
      <c r="FN96" s="276">
        <f>FD96*IF(LEN($BQ96)=0,0,$BQ96)/1000</f>
        <v>0</v>
      </c>
      <c r="FO96" s="276">
        <f>FC96*IF(LEN($BQ96)=0,0,$BQ96)*IF(OR(LEN($EP96)=0,$EP96=0),0,IF($CE96=$CF96,$EQ96/$EP96,1))/1000*IF($LC96=$LD96,1,IF($LC96="да",$LF96,IF($LD96="да",IF($LF96=0,0,1/$LF96),1)))</f>
        <v>0</v>
      </c>
      <c r="FP96" s="280"/>
      <c r="FQ96" s="276">
        <f>SUM(FG96,FL96)</f>
        <v>278.878662496165</v>
      </c>
      <c r="FR96" s="276">
        <f>SUM(FH96,FM96)</f>
        <v>278.878662496165</v>
      </c>
      <c r="FS96" s="276">
        <f>SUM(FI96,FN96)</f>
        <v>274.297671694585</v>
      </c>
      <c r="FT96" s="276">
        <f>SUM(FJ96,FO96)</f>
        <v>283.524810497767</v>
      </c>
      <c r="FU96" s="280"/>
      <c r="FV96" s="361"/>
      <c r="FW96" s="361"/>
      <c r="FX96" s="361"/>
      <c r="FY96" s="366"/>
      <c r="FZ96" s="366"/>
      <c r="GA96" s="361"/>
      <c r="GB96" s="361"/>
      <c r="GC96" s="366"/>
      <c r="GD96" s="366"/>
      <c r="GE96" s="366"/>
      <c r="GF96" s="366"/>
      <c r="GG96" s="366"/>
      <c r="GH96" s="366"/>
      <c r="GI96" s="366"/>
      <c r="GJ96" s="366"/>
      <c r="GK96" s="366"/>
      <c r="GL96" s="366"/>
      <c r="GM96" s="366"/>
      <c r="GN96" s="366"/>
      <c r="GO96" s="993"/>
      <c r="GP96" s="993"/>
      <c r="GQ96" s="993"/>
      <c r="GR96" s="993"/>
      <c r="GS96" s="993"/>
      <c r="GT96" s="993"/>
      <c r="GU96" s="993"/>
      <c r="GV96" s="993"/>
      <c r="GW96" s="993"/>
      <c r="GX96" s="993"/>
      <c r="GY96" s="993"/>
      <c r="GZ96" s="92"/>
      <c r="HA96" s="422"/>
      <c r="HB96" s="422"/>
      <c r="HC96" s="422"/>
      <c r="HD96" s="422"/>
      <c r="HE96" s="422"/>
      <c r="HF96" s="422"/>
      <c r="HG96" s="422"/>
      <c r="HH96" s="422"/>
      <c r="HI96" s="422"/>
      <c r="HJ96" s="422"/>
      <c r="HK96" s="422"/>
      <c r="HL96" s="423"/>
      <c r="HM96" s="372">
        <f>CW96*IF($LC96="да",$LF96,1)</f>
        <v>32.6733333446</v>
      </c>
      <c r="HN96" s="372">
        <f>CX96*IF($LD96="да",$LF96,1)</f>
        <v>31.6100000109</v>
      </c>
      <c r="HO96" s="372">
        <f>CY96*IF($LC96="да",$LF96,1)</f>
        <v>0</v>
      </c>
      <c r="HP96" s="372">
        <f>CZ96*IF($LD96="да",$LF96,1)</f>
        <v>0</v>
      </c>
      <c r="HQ96" s="424"/>
      <c r="HR96" s="422"/>
      <c r="HS96" s="422"/>
      <c r="HT96" s="422"/>
      <c r="HU96" s="422"/>
      <c r="HV96" s="422"/>
      <c r="HW96" s="422"/>
      <c r="HX96" s="422"/>
      <c r="HY96" s="422"/>
      <c r="HZ96" s="422"/>
      <c r="IA96" s="422"/>
      <c r="IB96" s="422"/>
      <c r="IC96" s="372">
        <f>FA96*IF($LC96="да",$LF96,1)</f>
        <v>392.0800001352</v>
      </c>
      <c r="ID96" s="372">
        <f>FB96*IF($LD96="да",$LF96,1)</f>
        <v>379.3200001308</v>
      </c>
      <c r="IE96" s="372">
        <f>FC96*IF($LC96="да",$LF96,1)</f>
        <v>0</v>
      </c>
      <c r="IF96" s="372">
        <f>FD96*IF($LD96="да",$LF96,1)</f>
        <v>0</v>
      </c>
      <c r="IG96" s="92"/>
      <c r="IH96" s="92"/>
      <c r="II96" s="92"/>
      <c r="IJ96" s="92"/>
      <c r="IK96" s="993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374">
        <f>IF(AND($U96="ЖП",$AE96="ACTI"),IF($CE96="м2",ES96,0),0)</f>
        <v>0</v>
      </c>
      <c r="JS96" s="374">
        <f>IF(AND($U96="ЖП",$AE96="ACTI"),IF($CF96="м2",ET96,0),0)</f>
        <v>0</v>
      </c>
      <c r="JT96" s="374">
        <f>IF(AND($U96="ЖП",$AE96="ACTI"),IF(AND(LEN($CE96)&gt;0,NOT($CE96="м2")),EU96,0),0)</f>
        <v>338</v>
      </c>
      <c r="JU96" s="374">
        <f>IF(AND($U96="ЖП",$AE96="ACTI"),IF(AND(LEN($CF96)&gt;0,NOT($CF96="м2")),EV96,0),0)</f>
        <v>327</v>
      </c>
      <c r="JV96" s="374">
        <f>IF(AND(NOT($U96="ЖП"),$AE96="ACTI"),IF($CE96="м2",ES96,0),0)</f>
        <v>0</v>
      </c>
      <c r="JW96" s="374">
        <f>IF(AND(NOT($U96="ЖП"),$AE96="ACTI"),IF($CF96="м2",ET96,0),0)</f>
        <v>0</v>
      </c>
      <c r="JX96" s="374">
        <f>IF(AND(NOT($U96="ЖП"),$AE96="ACTI"),IF(AND(LEN($CE96)&gt;0,NOT($CE96="м2")),EU96,0),0)</f>
        <v>0</v>
      </c>
      <c r="JY96" s="374">
        <f>IF(AND(NOT($U96="ЖП"),$AE96="ACTI"),IF(AND(LEN($CF96)&gt;0,NOT($CF96="м2")),EV96,0),0)</f>
        <v>0</v>
      </c>
      <c r="JZ96" s="92"/>
      <c r="KA96" s="92"/>
      <c r="KB96" s="92"/>
      <c r="KC96" s="92"/>
      <c r="KD96" s="374">
        <f>IF(AND($U96="ЖП",$AD96="да::ACTI"),IF($CE96="м2",CO96,CQ96),0)</f>
        <v>338</v>
      </c>
      <c r="KE96" s="374">
        <f>IF(AND($U96="ЖП",$AD96="да::ACTI"),IF($CF96="м2",CP96,CR96),0)</f>
        <v>327</v>
      </c>
      <c r="KF96" s="374">
        <f>IF(AND($U96="ЖП",$AE96="ACTI"),IF($CE96="м2",ES96,EU96),0)</f>
        <v>338</v>
      </c>
      <c r="KG96" s="374">
        <f>IF(AND($U96="ЖП",$AE96="ACTI"),IF($CF96="м2",ET96,EV96),0)</f>
        <v>327</v>
      </c>
      <c r="KH96" s="374">
        <f>IF(OR(LEN(CL96)=0,LEN(KD96)=0),0,CL96*KD96)</f>
        <v>32.6733333446</v>
      </c>
      <c r="KI96" s="374">
        <f>IF(OR(LEN(CM96)=0,LEN(KE96)=0),0,CM96*KE96)</f>
        <v>31.6100000109</v>
      </c>
      <c r="KJ96" s="374">
        <f>IF(OR(LEN(EP96)=0,LEN(KF96)=0),0,EP96*KF96)</f>
        <v>32.6733333446</v>
      </c>
      <c r="KK96" s="374">
        <f>IF(OR(LEN(EQ96)=0,LEN(KG96)=0),0,EQ96*KG96)</f>
        <v>31.6100000109</v>
      </c>
      <c r="KL96" s="374">
        <f>IF(AND(NOT($U96="ЖП"),$AD96="да::ACTI"),IF($CE96="м2",CO96,CQ96),0)</f>
        <v>0</v>
      </c>
      <c r="KM96" s="374">
        <f>IF(AND(NOT($U96="ЖП"),$AD96="да::ACTI"),IF($CF96="м2",CP96,CR96),0)</f>
        <v>0</v>
      </c>
      <c r="KN96" s="374">
        <f>IF(AND(NOT($U96="ЖП"),$AE96="ACTI"),IF($CE96="м2",ES96,EU96),0)</f>
        <v>0</v>
      </c>
      <c r="KO96" s="374">
        <f>IF(AND(NOT($U96="ЖП"),$AE96="ACTI"),IF($CF96="м2",ET96,EV96),0)</f>
        <v>0</v>
      </c>
      <c r="KP96" s="374">
        <f>IF(OR(LEN(CL96)=0,LEN(KL96)=0),0,CL96*KL96)</f>
        <v>0</v>
      </c>
      <c r="KQ96" s="374">
        <f>IF(OR(LEN(CM96)=0,LEN(KM96)=0),0,CM96*KM96)</f>
        <v>0</v>
      </c>
      <c r="KR96" s="374">
        <f>IF(OR(LEN(EP96)=0,LEN(KN96)=0),0,EP96*KN96)</f>
        <v>0</v>
      </c>
      <c r="KS96" s="374">
        <f>IF(OR(LEN(EQ96)=0,LEN(KO96)=0),0,EQ96*KO96)</f>
        <v>0</v>
      </c>
      <c r="KT96" s="422"/>
      <c r="KU96" s="422"/>
      <c r="KV96" s="422"/>
      <c r="KW96" s="422"/>
      <c r="KX96" s="422"/>
      <c r="KY96" s="422"/>
      <c r="KZ96" s="422"/>
      <c r="LA96" s="422"/>
      <c r="LB96" s="422"/>
      <c r="LC96" s="379" t="str">
        <f>IF(OR(LEN($BU96)=0,$BU96="м3"),"нет","да")</f>
        <v>нет</v>
      </c>
      <c r="LD96" s="379" t="str">
        <f>IF(OR(LEN($BV96)=0,$BV96="м3"),"нет","да")</f>
        <v>нет</v>
      </c>
      <c r="LE96" s="358"/>
      <c r="LF96" s="379">
        <v>1</v>
      </c>
      <c r="LG96" s="422"/>
      <c r="LH96" s="422"/>
      <c r="LI96" s="422"/>
      <c r="LJ96" s="422"/>
      <c r="LK96" s="422"/>
      <c r="LL96" s="422"/>
      <c r="LM96" s="422"/>
    </row>
    <row customHeight="1" ht="12">
      <c r="C97" s="161"/>
      <c r="D97" s="704"/>
      <c r="E97" s="690"/>
      <c r="F97" s="536"/>
      <c r="G97" s="536"/>
      <c r="H97" s="536"/>
      <c r="I97" s="536"/>
      <c r="J97" s="536"/>
      <c r="K97" s="184"/>
      <c r="L97" s="184"/>
      <c r="M97" s="184"/>
      <c r="N97" s="189" t="s">
        <v>1606</v>
      </c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4"/>
      <c r="AD97" s="184"/>
      <c r="AE97" s="184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4"/>
      <c r="BI97" s="184"/>
      <c r="BJ97" s="184"/>
      <c r="BK97" s="184"/>
      <c r="BL97" s="184"/>
      <c r="BM97" s="184"/>
      <c r="BN97" s="184"/>
      <c r="BO97" s="184"/>
      <c r="BP97" s="257"/>
      <c r="BQ97" s="257"/>
      <c r="BR97" s="257"/>
      <c r="BS97" s="257"/>
      <c r="BT97" s="257"/>
      <c r="BU97" s="257"/>
      <c r="BV97" s="257"/>
      <c r="BW97" s="257"/>
      <c r="BX97" s="184"/>
      <c r="BY97" s="184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  <c r="DU97" s="257"/>
      <c r="DV97" s="257"/>
      <c r="DW97" s="257"/>
      <c r="DX97" s="257"/>
      <c r="DY97" s="257"/>
      <c r="DZ97" s="257"/>
      <c r="EA97" s="257"/>
      <c r="EB97" s="257"/>
      <c r="EC97" s="257"/>
      <c r="ED97" s="257"/>
      <c r="EE97" s="257"/>
      <c r="EF97" s="257"/>
      <c r="EG97" s="257"/>
      <c r="EH97" s="257"/>
      <c r="EI97" s="184"/>
      <c r="EJ97" s="185"/>
      <c r="EM97" s="258"/>
      <c r="EP97" s="259"/>
      <c r="EQ97" s="257"/>
      <c r="ER97" s="257"/>
      <c r="ES97" s="257"/>
      <c r="ET97" s="257"/>
      <c r="EU97" s="257"/>
      <c r="EV97" s="257"/>
      <c r="EW97" s="257"/>
      <c r="EX97" s="257"/>
      <c r="EY97" s="257"/>
      <c r="EZ97" s="257"/>
      <c r="FA97" s="257"/>
      <c r="FB97" s="257"/>
      <c r="FC97" s="257"/>
      <c r="FD97" s="257"/>
      <c r="FE97" s="257"/>
      <c r="FF97" s="257"/>
      <c r="FG97" s="257"/>
      <c r="FH97" s="257"/>
      <c r="FI97" s="257"/>
      <c r="FJ97" s="257"/>
      <c r="FK97" s="257"/>
      <c r="FL97" s="257"/>
      <c r="FM97" s="257"/>
      <c r="FN97" s="257"/>
      <c r="FO97" s="257"/>
      <c r="FP97" s="257"/>
      <c r="FQ97" s="257"/>
      <c r="FR97" s="257"/>
      <c r="FS97" s="257"/>
      <c r="FT97" s="257"/>
      <c r="FU97" s="257"/>
      <c r="FV97" s="257"/>
      <c r="FW97" s="257"/>
      <c r="FX97" s="257"/>
      <c r="FY97" s="257"/>
      <c r="FZ97" s="257"/>
      <c r="GA97" s="257"/>
      <c r="GB97" s="257"/>
      <c r="GC97" s="257"/>
      <c r="GD97" s="257"/>
      <c r="GE97" s="257"/>
      <c r="GF97" s="257"/>
      <c r="GG97" s="257"/>
      <c r="GH97" s="257"/>
      <c r="GI97" s="257"/>
      <c r="GJ97" s="257"/>
      <c r="GK97" s="257"/>
      <c r="GL97" s="257"/>
      <c r="GM97" s="257"/>
      <c r="GN97" s="260"/>
      <c r="HA97" s="259"/>
      <c r="HB97" s="257"/>
      <c r="HC97" s="257"/>
      <c r="HD97" s="257"/>
      <c r="HE97" s="257"/>
      <c r="HF97" s="257"/>
      <c r="HG97" s="257"/>
      <c r="HH97" s="257"/>
      <c r="HI97" s="257"/>
      <c r="HJ97" s="257"/>
      <c r="HK97" s="257"/>
      <c r="HL97" s="257"/>
      <c r="HM97" s="257"/>
      <c r="HN97" s="257"/>
      <c r="HO97" s="257"/>
      <c r="HP97" s="257"/>
      <c r="HQ97" s="257"/>
      <c r="HR97" s="257"/>
      <c r="HS97" s="257"/>
      <c r="HT97" s="257"/>
      <c r="HU97" s="257"/>
      <c r="HV97" s="257"/>
      <c r="HW97" s="257"/>
      <c r="HX97" s="257"/>
      <c r="HY97" s="257"/>
      <c r="HZ97" s="257"/>
      <c r="IA97" s="257"/>
      <c r="IB97" s="257"/>
      <c r="IC97" s="257"/>
      <c r="ID97" s="257"/>
      <c r="IE97" s="257"/>
      <c r="IF97" s="260"/>
      <c r="LC97" s="259"/>
      <c r="LD97" s="257"/>
      <c r="LE97" s="257"/>
      <c r="LF97" s="260"/>
    </row>
    <row customHeight="1" ht="11.25" hidden="1">
      <c r="C98" s="161"/>
      <c r="E98" s="158"/>
      <c r="F98" s="545"/>
      <c r="G98" s="545"/>
      <c r="H98" s="545"/>
      <c r="I98" s="545"/>
      <c r="J98" s="545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257"/>
      <c r="BQ98" s="257"/>
      <c r="BR98" s="257"/>
      <c r="BS98" s="257"/>
      <c r="BT98" s="257"/>
      <c r="BU98" s="257"/>
      <c r="BV98" s="257"/>
      <c r="BW98" s="257"/>
      <c r="BX98" s="184"/>
      <c r="BY98" s="184"/>
      <c r="BZ98" s="257"/>
      <c r="CA98" s="257"/>
      <c r="CB98" s="257"/>
      <c r="CC98" s="257"/>
      <c r="CD98" s="257"/>
      <c r="CE98" s="257"/>
      <c r="CF98" s="257"/>
      <c r="CG98" s="257"/>
      <c r="CH98" s="257"/>
      <c r="CI98" s="257"/>
      <c r="CJ98" s="257"/>
      <c r="CK98" s="257"/>
      <c r="CL98" s="257"/>
      <c r="CM98" s="257"/>
      <c r="CN98" s="257"/>
      <c r="CO98" s="257"/>
      <c r="CP98" s="257"/>
      <c r="CQ98" s="257"/>
      <c r="CR98" s="257"/>
      <c r="CS98" s="257"/>
      <c r="CT98" s="257"/>
      <c r="CU98" s="257"/>
      <c r="CV98" s="257"/>
      <c r="CW98" s="257"/>
      <c r="CX98" s="257"/>
      <c r="CY98" s="257"/>
      <c r="CZ98" s="257"/>
      <c r="DA98" s="257"/>
      <c r="DB98" s="257"/>
      <c r="DC98" s="257"/>
      <c r="DD98" s="257"/>
      <c r="DE98" s="257"/>
      <c r="DF98" s="257"/>
      <c r="DG98" s="257"/>
      <c r="DH98" s="257"/>
      <c r="DI98" s="257"/>
      <c r="DJ98" s="257"/>
      <c r="DK98" s="257"/>
      <c r="DL98" s="257"/>
      <c r="DM98" s="257"/>
      <c r="DN98" s="257"/>
      <c r="DO98" s="257"/>
      <c r="DP98" s="257"/>
      <c r="DQ98" s="257"/>
      <c r="DR98" s="257"/>
      <c r="DS98" s="257"/>
      <c r="DT98" s="257"/>
      <c r="DU98" s="257"/>
      <c r="DV98" s="257"/>
      <c r="DW98" s="257"/>
      <c r="DX98" s="257"/>
      <c r="DY98" s="257"/>
      <c r="DZ98" s="257"/>
      <c r="EA98" s="257"/>
      <c r="EB98" s="257"/>
      <c r="EC98" s="257"/>
      <c r="ED98" s="257"/>
      <c r="EE98" s="257"/>
      <c r="EF98" s="257"/>
      <c r="EG98" s="257"/>
      <c r="EH98" s="257"/>
      <c r="EI98" s="184"/>
      <c r="EJ98" s="185"/>
      <c r="EM98" s="258"/>
      <c r="EP98" s="259"/>
      <c r="EQ98" s="257"/>
      <c r="ER98" s="257"/>
      <c r="ES98" s="257"/>
      <c r="ET98" s="257"/>
      <c r="EU98" s="257"/>
      <c r="EV98" s="257"/>
      <c r="EW98" s="257"/>
      <c r="EX98" s="257"/>
      <c r="EY98" s="257"/>
      <c r="EZ98" s="257"/>
      <c r="FA98" s="257"/>
      <c r="FB98" s="257"/>
      <c r="FC98" s="257"/>
      <c r="FD98" s="257"/>
      <c r="FE98" s="257"/>
      <c r="FF98" s="257"/>
      <c r="FG98" s="257"/>
      <c r="FH98" s="257"/>
      <c r="FI98" s="257"/>
      <c r="FJ98" s="257"/>
      <c r="FK98" s="257"/>
      <c r="FL98" s="257"/>
      <c r="FM98" s="257"/>
      <c r="FN98" s="257"/>
      <c r="FO98" s="257"/>
      <c r="FP98" s="257"/>
      <c r="FQ98" s="257"/>
      <c r="FR98" s="257"/>
      <c r="FS98" s="257"/>
      <c r="FT98" s="257"/>
      <c r="FU98" s="257"/>
      <c r="FV98" s="257"/>
      <c r="FW98" s="257"/>
      <c r="FX98" s="257"/>
      <c r="FY98" s="257"/>
      <c r="FZ98" s="257"/>
      <c r="GA98" s="257"/>
      <c r="GB98" s="257"/>
      <c r="GC98" s="257"/>
      <c r="GD98" s="257"/>
      <c r="GE98" s="257"/>
      <c r="GF98" s="257"/>
      <c r="GG98" s="257"/>
      <c r="GH98" s="257"/>
      <c r="GI98" s="257"/>
      <c r="GJ98" s="257"/>
      <c r="GK98" s="257"/>
      <c r="GL98" s="257"/>
      <c r="GM98" s="257"/>
      <c r="GN98" s="260"/>
      <c r="HA98" s="259"/>
      <c r="HB98" s="257"/>
      <c r="HC98" s="257"/>
      <c r="HD98" s="257"/>
      <c r="HE98" s="257"/>
      <c r="HF98" s="257"/>
      <c r="HG98" s="257"/>
      <c r="HH98" s="257"/>
      <c r="HI98" s="257"/>
      <c r="HJ98" s="257"/>
      <c r="HK98" s="257"/>
      <c r="HL98" s="257"/>
      <c r="HM98" s="257"/>
      <c r="HN98" s="257"/>
      <c r="HO98" s="257"/>
      <c r="HP98" s="257"/>
      <c r="HQ98" s="257"/>
      <c r="HR98" s="257"/>
      <c r="HS98" s="257"/>
      <c r="HT98" s="257"/>
      <c r="HU98" s="257"/>
      <c r="HV98" s="257"/>
      <c r="HW98" s="257"/>
      <c r="HX98" s="257"/>
      <c r="HY98" s="257"/>
      <c r="HZ98" s="257"/>
      <c r="IA98" s="257"/>
      <c r="IB98" s="257"/>
      <c r="IC98" s="257"/>
      <c r="ID98" s="257"/>
      <c r="IE98" s="257"/>
      <c r="IF98" s="260"/>
      <c r="LC98" s="259"/>
      <c r="LD98" s="257"/>
      <c r="LE98" s="257"/>
      <c r="LF98" s="260"/>
    </row>
    <row customHeight="1" ht="12">
      <c r="C99" s="161"/>
      <c r="F99" s="545"/>
      <c r="G99" s="545"/>
      <c r="H99" s="545"/>
      <c r="I99" s="545"/>
      <c r="J99" s="545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255"/>
      <c r="BQ99" s="255"/>
      <c r="BR99" s="255"/>
      <c r="BS99" s="255"/>
      <c r="BT99" s="255"/>
      <c r="BU99" s="255"/>
      <c r="BV99" s="255"/>
      <c r="BW99" s="255"/>
      <c r="BX99" s="193"/>
      <c r="BY99" s="193"/>
      <c r="BZ99" s="277"/>
      <c r="CA99" s="277"/>
      <c r="CB99" s="255"/>
      <c r="CC99" s="255"/>
      <c r="CD99" s="255"/>
      <c r="CE99" s="255"/>
      <c r="CF99" s="255"/>
      <c r="CG99" s="255"/>
      <c r="CH99" s="255"/>
      <c r="CI99" s="255"/>
      <c r="CJ99" s="255"/>
      <c r="CK99" s="255"/>
      <c r="CL99" s="255"/>
      <c r="CM99" s="255"/>
      <c r="CN99" s="255"/>
      <c r="CO99" s="255"/>
      <c r="CP99" s="255"/>
      <c r="CQ99" s="255"/>
      <c r="CR99" s="255"/>
      <c r="CS99" s="255"/>
      <c r="CT99" s="255"/>
      <c r="CU99" s="255"/>
      <c r="CV99" s="255"/>
      <c r="CW99" s="255"/>
      <c r="CX99" s="255"/>
      <c r="CY99" s="255"/>
      <c r="CZ99" s="255"/>
      <c r="DA99" s="255"/>
      <c r="DB99" s="255"/>
      <c r="DC99" s="255"/>
      <c r="DD99" s="255"/>
      <c r="DE99" s="255"/>
      <c r="DF99" s="255"/>
      <c r="DG99" s="255"/>
      <c r="DH99" s="255"/>
      <c r="DI99" s="255"/>
      <c r="DJ99" s="255"/>
      <c r="DK99" s="255"/>
      <c r="DL99" s="255"/>
      <c r="DM99" s="255"/>
      <c r="DN99" s="255"/>
      <c r="DO99" s="255"/>
      <c r="DP99" s="255"/>
      <c r="DQ99" s="255"/>
      <c r="DR99" s="255"/>
      <c r="DS99" s="255"/>
      <c r="DT99" s="255"/>
      <c r="DU99" s="255"/>
      <c r="DV99" s="255"/>
      <c r="DW99" s="255"/>
      <c r="DX99" s="255"/>
      <c r="DY99" s="255"/>
      <c r="DZ99" s="255"/>
      <c r="EA99" s="255"/>
      <c r="EB99" s="255"/>
      <c r="EC99" s="255"/>
      <c r="ED99" s="255"/>
      <c r="EE99" s="255"/>
      <c r="EF99" s="255"/>
      <c r="EG99" s="255"/>
      <c r="EH99" s="255"/>
      <c r="EI99" s="194"/>
      <c r="EJ99" s="278"/>
      <c r="EM99" s="258"/>
      <c r="EP99" s="279"/>
      <c r="EQ99" s="255"/>
      <c r="ER99" s="255"/>
      <c r="ES99" s="255"/>
      <c r="ET99" s="255"/>
      <c r="EU99" s="255"/>
      <c r="EV99" s="255"/>
      <c r="EW99" s="255"/>
      <c r="EX99" s="255"/>
      <c r="EY99" s="255"/>
      <c r="EZ99" s="255"/>
      <c r="FA99" s="255"/>
      <c r="FB99" s="255"/>
      <c r="FC99" s="255"/>
      <c r="FD99" s="255"/>
      <c r="FE99" s="255"/>
      <c r="FF99" s="255"/>
      <c r="FG99" s="255"/>
      <c r="FH99" s="255"/>
      <c r="FI99" s="255"/>
      <c r="FJ99" s="255"/>
      <c r="FK99" s="255"/>
      <c r="FL99" s="255"/>
      <c r="FM99" s="255"/>
      <c r="FN99" s="255"/>
      <c r="FO99" s="255"/>
      <c r="FP99" s="255"/>
      <c r="FQ99" s="255"/>
      <c r="FR99" s="255"/>
      <c r="FS99" s="255"/>
      <c r="FT99" s="255"/>
      <c r="FU99" s="255"/>
      <c r="FV99" s="255"/>
      <c r="FW99" s="255"/>
      <c r="FX99" s="255"/>
      <c r="FY99" s="255"/>
      <c r="FZ99" s="255"/>
      <c r="GA99" s="255"/>
      <c r="GB99" s="255"/>
      <c r="GC99" s="255"/>
      <c r="GD99" s="255"/>
      <c r="GE99" s="255"/>
      <c r="GF99" s="255"/>
      <c r="GG99" s="255"/>
      <c r="GH99" s="255"/>
      <c r="GI99" s="255"/>
      <c r="GJ99" s="255"/>
      <c r="GK99" s="255"/>
      <c r="GL99" s="255"/>
      <c r="GM99" s="255"/>
      <c r="GN99" s="256"/>
      <c r="HA99" s="279"/>
      <c r="HB99" s="255"/>
      <c r="HC99" s="255"/>
      <c r="HD99" s="255"/>
      <c r="HE99" s="255"/>
      <c r="HF99" s="255"/>
      <c r="HG99" s="255"/>
      <c r="HH99" s="255"/>
      <c r="HI99" s="255"/>
      <c r="HJ99" s="255"/>
      <c r="HK99" s="255"/>
      <c r="HL99" s="255"/>
      <c r="HM99" s="255"/>
      <c r="HN99" s="255"/>
      <c r="HO99" s="255"/>
      <c r="HP99" s="255"/>
      <c r="HQ99" s="255"/>
      <c r="HR99" s="255"/>
      <c r="HS99" s="255"/>
      <c r="HT99" s="255"/>
      <c r="HU99" s="255"/>
      <c r="HV99" s="255"/>
      <c r="HW99" s="255"/>
      <c r="HX99" s="255"/>
      <c r="HY99" s="255"/>
      <c r="HZ99" s="255"/>
      <c r="IA99" s="255"/>
      <c r="IB99" s="255"/>
      <c r="IC99" s="255"/>
      <c r="ID99" s="255"/>
      <c r="IE99" s="255"/>
      <c r="IF99" s="256"/>
      <c r="LC99" s="279"/>
      <c r="LD99" s="255"/>
      <c r="LE99" s="255"/>
      <c r="LF99" s="256"/>
    </row>
    <row customHeight="1" ht="12" hidden="1">
      <c r="C100" s="161"/>
      <c r="F100" s="545"/>
      <c r="G100" s="545"/>
      <c r="H100" s="545"/>
      <c r="I100" s="545"/>
      <c r="J100" s="545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257"/>
      <c r="BQ100" s="257"/>
      <c r="BR100" s="257"/>
      <c r="BS100" s="257"/>
      <c r="BT100" s="257"/>
      <c r="BU100" s="257"/>
      <c r="BV100" s="257"/>
      <c r="BW100" s="257"/>
      <c r="BX100" s="184"/>
      <c r="BY100" s="184"/>
      <c r="BZ100" s="257"/>
      <c r="CA100" s="257"/>
      <c r="CB100" s="257"/>
      <c r="CC100" s="257"/>
      <c r="CD100" s="257"/>
      <c r="CE100" s="257"/>
      <c r="CF100" s="257"/>
      <c r="CG100" s="257"/>
      <c r="CH100" s="257"/>
      <c r="CI100" s="257"/>
      <c r="CJ100" s="257"/>
      <c r="CK100" s="257"/>
      <c r="CL100" s="257"/>
      <c r="CM100" s="257"/>
      <c r="CN100" s="257"/>
      <c r="CO100" s="257"/>
      <c r="CP100" s="257"/>
      <c r="CQ100" s="257"/>
      <c r="CR100" s="257"/>
      <c r="CS100" s="257"/>
      <c r="CT100" s="257"/>
      <c r="CU100" s="257"/>
      <c r="CV100" s="257"/>
      <c r="CW100" s="257"/>
      <c r="CX100" s="257"/>
      <c r="CY100" s="257"/>
      <c r="CZ100" s="257"/>
      <c r="DA100" s="257"/>
      <c r="DB100" s="257"/>
      <c r="DC100" s="257"/>
      <c r="DD100" s="257"/>
      <c r="DE100" s="257"/>
      <c r="DF100" s="257"/>
      <c r="DG100" s="257"/>
      <c r="DH100" s="257"/>
      <c r="DI100" s="257"/>
      <c r="DJ100" s="257"/>
      <c r="DK100" s="257"/>
      <c r="DL100" s="257"/>
      <c r="DM100" s="257"/>
      <c r="DN100" s="257"/>
      <c r="DO100" s="257"/>
      <c r="DP100" s="257"/>
      <c r="DQ100" s="257"/>
      <c r="DR100" s="257"/>
      <c r="DS100" s="257"/>
      <c r="DT100" s="257"/>
      <c r="DU100" s="257"/>
      <c r="DV100" s="257"/>
      <c r="DW100" s="257"/>
      <c r="DX100" s="257"/>
      <c r="DY100" s="257"/>
      <c r="DZ100" s="257"/>
      <c r="EA100" s="257"/>
      <c r="EB100" s="257"/>
      <c r="EC100" s="257"/>
      <c r="ED100" s="257"/>
      <c r="EE100" s="257"/>
      <c r="EF100" s="257"/>
      <c r="EG100" s="257"/>
      <c r="EH100" s="289"/>
      <c r="EI100" s="182"/>
      <c r="EJ100" s="295"/>
      <c r="EM100" s="258"/>
      <c r="EP100" s="259"/>
      <c r="EQ100" s="257"/>
      <c r="ER100" s="257"/>
      <c r="ES100" s="257"/>
      <c r="ET100" s="257"/>
      <c r="EU100" s="257"/>
      <c r="EV100" s="257"/>
      <c r="EW100" s="257"/>
      <c r="EX100" s="257"/>
      <c r="EY100" s="257"/>
      <c r="EZ100" s="257"/>
      <c r="FA100" s="257"/>
      <c r="FB100" s="257"/>
      <c r="FC100" s="257"/>
      <c r="FD100" s="257"/>
      <c r="FE100" s="257"/>
      <c r="FF100" s="257"/>
      <c r="FG100" s="257"/>
      <c r="FH100" s="257"/>
      <c r="FI100" s="257"/>
      <c r="FJ100" s="257"/>
      <c r="FK100" s="257"/>
      <c r="FL100" s="257"/>
      <c r="FM100" s="257"/>
      <c r="FN100" s="257"/>
      <c r="FO100" s="257"/>
      <c r="FP100" s="257"/>
      <c r="FQ100" s="257"/>
      <c r="FR100" s="257"/>
      <c r="FS100" s="257"/>
      <c r="FT100" s="257"/>
      <c r="FU100" s="257"/>
      <c r="FV100" s="257"/>
      <c r="FW100" s="257"/>
      <c r="FX100" s="257"/>
      <c r="FY100" s="257"/>
      <c r="FZ100" s="257"/>
      <c r="GA100" s="257"/>
      <c r="GB100" s="257"/>
      <c r="GC100" s="257"/>
      <c r="GD100" s="257"/>
      <c r="GE100" s="257"/>
      <c r="GF100" s="257"/>
      <c r="GG100" s="257"/>
      <c r="GH100" s="257"/>
      <c r="GI100" s="257"/>
      <c r="GJ100" s="257"/>
      <c r="GK100" s="257"/>
      <c r="GL100" s="257"/>
      <c r="GM100" s="257"/>
      <c r="GN100" s="260"/>
      <c r="HA100" s="259"/>
      <c r="HB100" s="257"/>
      <c r="HC100" s="257"/>
      <c r="HD100" s="257"/>
      <c r="HE100" s="257"/>
      <c r="HF100" s="257"/>
      <c r="HG100" s="257"/>
      <c r="HH100" s="257"/>
      <c r="HI100" s="257"/>
      <c r="HJ100" s="257"/>
      <c r="HK100" s="257"/>
      <c r="HL100" s="257"/>
      <c r="HM100" s="257"/>
      <c r="HN100" s="257"/>
      <c r="HO100" s="257"/>
      <c r="HP100" s="257"/>
      <c r="HQ100" s="257"/>
      <c r="HR100" s="257"/>
      <c r="HS100" s="257"/>
      <c r="HT100" s="257"/>
      <c r="HU100" s="257"/>
      <c r="HV100" s="257"/>
      <c r="HW100" s="257"/>
      <c r="HX100" s="257"/>
      <c r="HY100" s="257"/>
      <c r="HZ100" s="257"/>
      <c r="IA100" s="257"/>
      <c r="IB100" s="257"/>
      <c r="IC100" s="257"/>
      <c r="ID100" s="257"/>
      <c r="IE100" s="257"/>
      <c r="IF100" s="260"/>
      <c r="LC100" s="259"/>
      <c r="LD100" s="257"/>
      <c r="LE100" s="257"/>
      <c r="LF100" s="260"/>
    </row>
    <row customHeight="1" ht="12">
      <c r="C101" s="161"/>
      <c r="F101" s="545"/>
      <c r="G101" s="545"/>
      <c r="H101" s="545"/>
      <c r="I101" s="545"/>
      <c r="J101" s="545"/>
      <c r="K101" s="261"/>
      <c r="L101" s="261"/>
      <c r="M101" s="261" t="s">
        <v>1157</v>
      </c>
      <c r="N101" s="790" t="s">
        <v>1607</v>
      </c>
      <c r="O101" s="791"/>
      <c r="P101" s="791"/>
      <c r="Q101" s="791"/>
      <c r="R101" s="791"/>
      <c r="S101" s="791"/>
      <c r="T101" s="791"/>
      <c r="U101" s="791"/>
      <c r="V101" s="791"/>
      <c r="W101" s="791"/>
      <c r="X101" s="791"/>
      <c r="Y101" s="791"/>
      <c r="Z101" s="791"/>
      <c r="AA101" s="791"/>
      <c r="AB101" s="791"/>
      <c r="AC101" s="791"/>
      <c r="AD101" s="791"/>
      <c r="AE101" s="791"/>
      <c r="AF101" s="791"/>
      <c r="AG101" s="791"/>
      <c r="AH101" s="791"/>
      <c r="AI101" s="791"/>
      <c r="AJ101" s="791"/>
      <c r="AK101" s="791"/>
      <c r="AL101" s="791"/>
      <c r="AM101" s="791"/>
      <c r="AN101" s="791"/>
      <c r="AO101" s="791"/>
      <c r="AP101" s="791"/>
      <c r="AQ101" s="791"/>
      <c r="AR101" s="791"/>
      <c r="AS101" s="791"/>
      <c r="AT101" s="791"/>
      <c r="AU101" s="791"/>
      <c r="AV101" s="791"/>
      <c r="AW101" s="791"/>
      <c r="AX101" s="791"/>
      <c r="AY101" s="791"/>
      <c r="AZ101" s="791"/>
      <c r="BA101" s="791"/>
      <c r="BB101" s="791"/>
      <c r="BC101" s="791"/>
      <c r="BD101" s="791"/>
      <c r="BE101" s="791"/>
      <c r="BF101" s="791"/>
      <c r="BG101" s="791"/>
      <c r="BH101" s="791"/>
      <c r="BI101" s="791"/>
      <c r="BJ101" s="791"/>
      <c r="BK101" s="791"/>
      <c r="BL101" s="791"/>
      <c r="BM101" s="791"/>
      <c r="BN101" s="791"/>
      <c r="BO101" s="791"/>
      <c r="BP101" s="265"/>
      <c r="BQ101" s="265"/>
      <c r="BR101" s="265"/>
      <c r="BS101" s="265"/>
      <c r="BT101" s="265"/>
      <c r="BU101" s="265"/>
      <c r="BV101" s="265"/>
      <c r="BW101" s="265"/>
      <c r="BX101" s="197"/>
      <c r="BY101" s="197"/>
      <c r="BZ101" s="263"/>
      <c r="CA101" s="263"/>
      <c r="CB101" s="265"/>
      <c r="CC101" s="265"/>
      <c r="CD101" s="265"/>
      <c r="CE101" s="265"/>
      <c r="CF101" s="265"/>
      <c r="CG101" s="265"/>
      <c r="CH101" s="265"/>
      <c r="CI101" s="265"/>
      <c r="CJ101" s="265"/>
      <c r="CK101" s="265"/>
      <c r="CL101" s="265"/>
      <c r="CM101" s="265"/>
      <c r="CN101" s="265"/>
      <c r="CO101" s="265"/>
      <c r="CP101" s="265"/>
      <c r="CQ101" s="265"/>
      <c r="CR101" s="265"/>
      <c r="CS101" s="265"/>
      <c r="CT101" s="265"/>
      <c r="CU101" s="265"/>
      <c r="CV101" s="265"/>
      <c r="CW101" s="265"/>
      <c r="CX101" s="265"/>
      <c r="CY101" s="265"/>
      <c r="CZ101" s="265"/>
      <c r="DA101" s="265"/>
      <c r="DB101" s="265"/>
      <c r="DC101" s="264">
        <f>SUM(DC15,DC24,DC30,DC46,DC58,DC72,DC84)</f>
        <v>1040.37379954</v>
      </c>
      <c r="DD101" s="264">
        <f>SUM(DD15,DD24,DD30,DD46,DD58,DD72,DD84)</f>
        <v>1040.37379954</v>
      </c>
      <c r="DE101" s="264">
        <f>SUM(DE15,DE24,DE30,DE46,DE58,DE72,DE84)</f>
        <v>940.106568104</v>
      </c>
      <c r="DF101" s="264">
        <f>SUM(DF15,DF24,DF30,DF46,DF58,DF72,DF84)</f>
        <v>1057.67786688</v>
      </c>
      <c r="DG101" s="266"/>
      <c r="DH101" s="264">
        <f>SUM(DH15,DH24,DH30,DH46,DH58,DH72,DH84)</f>
        <v>0</v>
      </c>
      <c r="DI101" s="264">
        <f>SUM(DI15,DI24,DI30,DI46,DI58,DI72,DI84)</f>
        <v>0</v>
      </c>
      <c r="DJ101" s="264">
        <f>SUM(DJ15,DJ24,DJ30,DJ46,DJ58,DJ72,DJ84)</f>
        <v>0</v>
      </c>
      <c r="DK101" s="264">
        <f>SUM(DK15,DK24,DK30,DK46,DK58,DK72,DK84)</f>
        <v>0</v>
      </c>
      <c r="DL101" s="266"/>
      <c r="DM101" s="264">
        <f>SUM(DC101,DH101)</f>
        <v>1040.37379954</v>
      </c>
      <c r="DN101" s="264">
        <f>SUM(DD101,DI101)</f>
        <v>1040.37379954</v>
      </c>
      <c r="DO101" s="264">
        <f>SUM(DE101,DJ101)</f>
        <v>940.106568104</v>
      </c>
      <c r="DP101" s="264">
        <f>SUM(DF101,DK101)</f>
        <v>1057.67786688</v>
      </c>
      <c r="DQ101" s="296">
        <f>IF(DP101&gt;DP101-SUMIF($BH13:$BH89,"OMSU",DP13:DP89)+SUMIF($BH13:$BH89,"OMSU",DQ13:DQ89)*(1+REGION_IDX_LIMIT_MIRROR/100)-SUMIF($BH13:$BH89,"CA",DP13:DP89)+SUMIF($BH13:$BH89,"CA",DQ13:DQ89)*(1+REGION_IDX_VALUE_MIRROR/100)-SUMIF($BH13:$BH89,"IP",DP13:DP89)+SUMIF($BH13:$BH89,"IP",DQ13:DQ89)*(1+REGION_IDX_VALUE_MIRROR/100)-SUMIF($BH13:$BH89,"PH",DP13:DP89)+SUMIF($BH13:$BH89,"PH",DQ13:DQ89)*(1+REGION_IDX_VALUE_MIRROR/100),DP101-SUMIF($BH13:$BH89,"OMSU",DP13:DP89)+SUMIF($BH13:$BH89,"OMSU",DQ13:DQ89)*(1+REGION_IDX_LIMIT_MIRROR/100)-SUMIF($BH13:$BH89,"CA",DP13:DP89)+SUMIF($BH13:$BH89,"CA",DQ13:DQ89)*(1+REGION_IDX_VALUE_MIRROR/100)-SUMIF($BH13:$BH89,"IP",DP13:DP89)+SUMIF($BH13:$BH89,"IP",DQ13:DQ89)*(1+REGION_IDX_VALUE_MIRROR/100)-SUMIF($BH13:$BH89,"PH",DP13:DP89)+SUMIF($BH13:$BH89,"PH",DQ13:DQ89)*(1+REGION_IDX_VALUE_MIRROR/100),DP101)</f>
        <v>1057.67786688</v>
      </c>
      <c r="DR101" s="267"/>
      <c r="DS101" s="267"/>
      <c r="DT101" s="267"/>
      <c r="DU101" s="264">
        <f>SUM(DU15,DU24,DU30,DU46,DU58,DU72,DU84)</f>
        <v>0</v>
      </c>
      <c r="DV101" s="264">
        <f>SUM(DV15,DV24,DV30,DV46,DV58,DV72,DV84)</f>
        <v>0</v>
      </c>
      <c r="DW101" s="267"/>
      <c r="DX101" s="267"/>
      <c r="DY101" s="267"/>
      <c r="DZ101" s="264">
        <f>IF(DD101=0,0,DF101/DD101*100)</f>
        <v>101.663254817418</v>
      </c>
      <c r="EA101" s="264">
        <f>IF(DI101=0,0,DK101/DI101*100)</f>
        <v>0</v>
      </c>
      <c r="EB101" s="264">
        <f>IF(DN101=0,0,DP101/DN101*100)</f>
        <v>101.663254817418</v>
      </c>
      <c r="EC101" s="296">
        <f>IF(DN101=0,0,DQ101/DN101*100)</f>
        <v>101.663254817418</v>
      </c>
      <c r="ED101" s="266"/>
      <c r="EE101" s="266"/>
      <c r="EF101" s="266"/>
      <c r="EG101" s="264">
        <f>IF((DN101-DU101)=0,0,(DP101-DV101)/(DN101-DU101)*100)</f>
        <v>101.663254817418</v>
      </c>
      <c r="EH101" s="297">
        <f>IF(EB101&gt;EG101,EG101,EB101)</f>
        <v>101.663254817418</v>
      </c>
      <c r="EI101" s="146">
        <f>IF((DN101-DU101)=0,0,(DQ101-DV101)/(DN101-DU101)*100)</f>
        <v>101.663254817418</v>
      </c>
      <c r="EJ101" s="298">
        <f>IF(EC101&gt;EI101,EI101,EC101)</f>
        <v>101.663254817418</v>
      </c>
      <c r="EM101" s="258"/>
      <c r="EP101" s="266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/>
      <c r="FA101" s="265"/>
      <c r="FB101" s="265"/>
      <c r="FC101" s="265"/>
      <c r="FD101" s="265"/>
      <c r="FE101" s="265"/>
      <c r="FF101" s="265"/>
      <c r="FG101" s="264">
        <f>SUM(FG15,FG24,FG30,FG46,FG58,FG72,FG84)</f>
        <v>9234.96797064</v>
      </c>
      <c r="FH101" s="264">
        <f>SUM(FH15,FH24,FH30,FH46,FH58,FH72,FH84)</f>
        <v>9234.96797064</v>
      </c>
      <c r="FI101" s="264">
        <f>SUM(FI15,FI24,FI30,FI46,FI58,FI72,FI84)</f>
        <v>10908.6616180538</v>
      </c>
      <c r="FJ101" s="264">
        <f>SUM(FJ15,FJ24,FJ30,FJ46,FJ58,FJ72,FJ84)</f>
        <v>9388.52345432</v>
      </c>
      <c r="FK101" s="266"/>
      <c r="FL101" s="264">
        <f>SUM(FL15,FL24,FL30,FL46,FL58,FL72,FL84)</f>
        <v>0</v>
      </c>
      <c r="FM101" s="264">
        <f>SUM(FM15,FM24,FM30,FM46,FM58,FM72,FM84)</f>
        <v>0</v>
      </c>
      <c r="FN101" s="264">
        <f>SUM(FN15,FN24,FN30,FN46,FN58,FN72,FN84)</f>
        <v>0</v>
      </c>
      <c r="FO101" s="264">
        <f>SUM(FO15,FO24,FO30,FO46,FO58,FO72,FO84)</f>
        <v>0</v>
      </c>
      <c r="FP101" s="266"/>
      <c r="FQ101" s="264">
        <f>SUM(FG101,FL101)</f>
        <v>9234.96797064</v>
      </c>
      <c r="FR101" s="264">
        <f>SUM(FH101,FM101)</f>
        <v>9234.96797064</v>
      </c>
      <c r="FS101" s="264">
        <f>SUM(FI101,FN101)</f>
        <v>10908.6616180538</v>
      </c>
      <c r="FT101" s="264">
        <f>SUM(FJ101,FO101)</f>
        <v>9388.52345432</v>
      </c>
      <c r="FU101" s="266"/>
      <c r="FV101" s="267"/>
      <c r="FW101" s="267"/>
      <c r="FX101" s="267"/>
      <c r="FY101" s="264">
        <f>SUM(FY15,FY24,FY30,FY46,FY58,FY72,FY84)</f>
        <v>0</v>
      </c>
      <c r="FZ101" s="264">
        <f>SUM(FZ15,FZ24,FZ30,FZ46,FZ58,FZ72,FZ84)</f>
        <v>0</v>
      </c>
      <c r="GA101" s="267"/>
      <c r="GB101" s="267"/>
      <c r="GC101" s="267"/>
      <c r="GD101" s="264">
        <f>IF(FH101=0,0,FJ101/FH101*100)</f>
        <v>101.662761410415</v>
      </c>
      <c r="GE101" s="264">
        <f>IF(FM101=0,0,FO101/FM101*100)</f>
        <v>0</v>
      </c>
      <c r="GF101" s="264">
        <f>IF(FR101=0,0,FT101/FR101*100)</f>
        <v>101.662761410415</v>
      </c>
      <c r="GG101" s="266"/>
      <c r="GH101" s="266"/>
      <c r="GI101" s="266"/>
      <c r="GJ101" s="266"/>
      <c r="GK101" s="264">
        <f>IF((FR101-FY101)=0,0,(FT101-FZ101)/(FR101-FY101)*100)</f>
        <v>101.662761410415</v>
      </c>
      <c r="GL101" s="299">
        <f>IF(GF101&gt;GK101,GK101,GF101)</f>
        <v>101.662761410415</v>
      </c>
      <c r="GM101" s="265"/>
      <c r="GN101" s="271"/>
      <c r="HA101" s="409"/>
      <c r="HB101" s="410"/>
      <c r="HC101" s="410"/>
      <c r="HD101" s="410"/>
      <c r="HE101" s="410"/>
      <c r="HF101" s="410"/>
      <c r="HG101" s="410"/>
      <c r="HH101" s="410"/>
      <c r="HI101" s="410"/>
      <c r="HJ101" s="410"/>
      <c r="HK101" s="410"/>
      <c r="HL101" s="410"/>
      <c r="HM101" s="410"/>
      <c r="HN101" s="410"/>
      <c r="HO101" s="410"/>
      <c r="HP101" s="410"/>
      <c r="HQ101" s="410"/>
      <c r="HR101" s="410"/>
      <c r="HS101" s="410"/>
      <c r="HT101" s="410"/>
      <c r="HU101" s="410"/>
      <c r="HV101" s="410"/>
      <c r="HW101" s="410"/>
      <c r="HX101" s="410"/>
      <c r="HY101" s="410"/>
      <c r="HZ101" s="410"/>
      <c r="IA101" s="410"/>
      <c r="IB101" s="410"/>
      <c r="IC101" s="410"/>
      <c r="ID101" s="410"/>
      <c r="IE101" s="410"/>
      <c r="IF101" s="415"/>
      <c r="LC101" s="409"/>
      <c r="LD101" s="410"/>
      <c r="LE101" s="410"/>
      <c r="LF101" s="415"/>
    </row>
    <row customHeight="1" ht="12">
      <c r="C102" s="161"/>
      <c r="F102" s="545"/>
      <c r="G102" s="545"/>
      <c r="H102" s="545"/>
      <c r="I102" s="545"/>
      <c r="J102" s="545"/>
      <c r="K102" s="261"/>
      <c r="L102" s="261"/>
      <c r="M102" s="261" t="s">
        <v>1158</v>
      </c>
      <c r="N102" s="790" t="s">
        <v>1608</v>
      </c>
      <c r="O102" s="791"/>
      <c r="P102" s="791"/>
      <c r="Q102" s="791"/>
      <c r="R102" s="791"/>
      <c r="S102" s="791"/>
      <c r="T102" s="791"/>
      <c r="U102" s="791"/>
      <c r="V102" s="791"/>
      <c r="W102" s="791"/>
      <c r="X102" s="791"/>
      <c r="Y102" s="791"/>
      <c r="Z102" s="791"/>
      <c r="AA102" s="791"/>
      <c r="AB102" s="791"/>
      <c r="AC102" s="791"/>
      <c r="AD102" s="791"/>
      <c r="AE102" s="791"/>
      <c r="AF102" s="791"/>
      <c r="AG102" s="791"/>
      <c r="AH102" s="791"/>
      <c r="AI102" s="791"/>
      <c r="AJ102" s="791"/>
      <c r="AK102" s="791"/>
      <c r="AL102" s="791"/>
      <c r="AM102" s="791"/>
      <c r="AN102" s="791"/>
      <c r="AO102" s="791"/>
      <c r="AP102" s="791"/>
      <c r="AQ102" s="791"/>
      <c r="AR102" s="791"/>
      <c r="AS102" s="791"/>
      <c r="AT102" s="791"/>
      <c r="AU102" s="791"/>
      <c r="AV102" s="791"/>
      <c r="AW102" s="791"/>
      <c r="AX102" s="791"/>
      <c r="AY102" s="791"/>
      <c r="AZ102" s="791"/>
      <c r="BA102" s="791"/>
      <c r="BB102" s="791"/>
      <c r="BC102" s="791"/>
      <c r="BD102" s="791"/>
      <c r="BE102" s="791"/>
      <c r="BF102" s="791"/>
      <c r="BG102" s="791"/>
      <c r="BH102" s="791"/>
      <c r="BI102" s="791"/>
      <c r="BJ102" s="791"/>
      <c r="BK102" s="791"/>
      <c r="BL102" s="791"/>
      <c r="BM102" s="791"/>
      <c r="BN102" s="791"/>
      <c r="BO102" s="791"/>
      <c r="BP102" s="265"/>
      <c r="BQ102" s="265"/>
      <c r="BR102" s="265"/>
      <c r="BS102" s="265"/>
      <c r="BT102" s="265"/>
      <c r="BU102" s="265"/>
      <c r="BV102" s="265"/>
      <c r="BW102" s="265"/>
      <c r="BX102" s="197"/>
      <c r="BY102" s="197"/>
      <c r="BZ102" s="263"/>
      <c r="CA102" s="263"/>
      <c r="CB102" s="265"/>
      <c r="CC102" s="265"/>
      <c r="CD102" s="265"/>
      <c r="CE102" s="265"/>
      <c r="CF102" s="265"/>
      <c r="CG102" s="265"/>
      <c r="CH102" s="265"/>
      <c r="CI102" s="265"/>
      <c r="CJ102" s="265"/>
      <c r="CK102" s="265"/>
      <c r="CL102" s="265"/>
      <c r="CM102" s="265"/>
      <c r="CN102" s="265"/>
      <c r="CO102" s="265"/>
      <c r="CP102" s="265"/>
      <c r="CQ102" s="265"/>
      <c r="CR102" s="265"/>
      <c r="CS102" s="265"/>
      <c r="CT102" s="265"/>
      <c r="CU102" s="265"/>
      <c r="CV102" s="265"/>
      <c r="CW102" s="265"/>
      <c r="CX102" s="265"/>
      <c r="CY102" s="265"/>
      <c r="CZ102" s="265"/>
      <c r="DA102" s="265"/>
      <c r="DB102" s="265"/>
      <c r="DC102" s="264">
        <f>SUM(DC101,DC93)</f>
        <v>1064.98882941515</v>
      </c>
      <c r="DD102" s="264">
        <f>SUM(DD101,DD93)</f>
        <v>1064.98882941515</v>
      </c>
      <c r="DE102" s="264">
        <f>SUM(DE101,DE93)</f>
        <v>964.432661312388</v>
      </c>
      <c r="DF102" s="264">
        <f>SUM(DF101,DF93)</f>
        <v>1082.7029857553</v>
      </c>
      <c r="DG102" s="266"/>
      <c r="DH102" s="264">
        <f>SUM(DH101,DH93)</f>
        <v>0</v>
      </c>
      <c r="DI102" s="264">
        <f>SUM(DI101,DI93)</f>
        <v>0</v>
      </c>
      <c r="DJ102" s="264">
        <f>SUM(DJ101,DJ93)</f>
        <v>0</v>
      </c>
      <c r="DK102" s="264">
        <f>SUM(DK101,DK93)</f>
        <v>0</v>
      </c>
      <c r="DL102" s="266"/>
      <c r="DM102" s="264">
        <f>SUM(DC102,DH102)</f>
        <v>1064.98882941515</v>
      </c>
      <c r="DN102" s="264">
        <f>SUM(DD102,DI102)</f>
        <v>1064.98882941515</v>
      </c>
      <c r="DO102" s="264">
        <f>SUM(DE102,DJ102)</f>
        <v>964.432661312388</v>
      </c>
      <c r="DP102" s="264">
        <f>SUM(DF102,DK102)</f>
        <v>1082.7029857553</v>
      </c>
      <c r="DQ102" s="296">
        <f>IF(DP102&gt;DP102-SUMIF($BH13:$BH97,"OMSU",DP13:DP97)+SUMIF($BH13:$BH97,"OMSU",DQ13:DQ97)*(1+REGION_IDX_LIMIT_MIRROR/100)-SUMIF($BH13:$BH97,"CA",DP13:DP97)+SUMIF($BH13:$BH97,"CA",DQ13:DQ97)*(1+REGION_IDX_VALUE_MIRROR/100)-SUMIF($BH13:$BH97,"IP",DP13:DP97)+SUMIF($BH13:$BH97,"IP",DQ13:DQ97)*(1+REGION_IDX_VALUE_MIRROR/100)-SUMIF($BH13:$BH97,"PH",DP13:DP97)+SUMIF($BH13:$BH97,"PH",DQ13:DQ97)*(1+REGION_IDX_VALUE_MIRROR/100),DP102-SUMIF($BH13:$BH97,"OMSU",DP13:DP97)+SUMIF($BH13:$BH97,"OMSU",DQ13:DQ97)*(1+REGION_IDX_LIMIT_MIRROR/100)-SUMIF($BH13:$BH97,"CA",DP13:DP97)+SUMIF($BH13:$BH97,"CA",DQ13:DQ97)*(1+REGION_IDX_VALUE_MIRROR/100)-SUMIF($BH13:$BH97,"IP",DP13:DP97)+SUMIF($BH13:$BH97,"IP",DQ13:DQ97)*(1+REGION_IDX_VALUE_MIRROR/100)-SUMIF($BH13:$BH97,"PH",DP13:DP97)+SUMIF($BH13:$BH97,"PH",DQ13:DQ97)*(1+REGION_IDX_VALUE_MIRROR/100),DP102)</f>
        <v>1082.7029857553</v>
      </c>
      <c r="DR102" s="267"/>
      <c r="DS102" s="267"/>
      <c r="DT102" s="267"/>
      <c r="DU102" s="264">
        <f>SUM(DU101,DU93)</f>
        <v>0</v>
      </c>
      <c r="DV102" s="264">
        <f>SUM(DV101,DV93)</f>
        <v>0</v>
      </c>
      <c r="DW102" s="267"/>
      <c r="DX102" s="267"/>
      <c r="DY102" s="267"/>
      <c r="DZ102" s="264">
        <f>IF(DD102=0,0,DF102/DD102*100)</f>
        <v>101.663318511038</v>
      </c>
      <c r="EA102" s="264">
        <f>IF(DI102=0,0,DK102/DI102*100)</f>
        <v>0</v>
      </c>
      <c r="EB102" s="264">
        <f>IF(DN102=0,0,DP102/DN102*100)</f>
        <v>101.663318511038</v>
      </c>
      <c r="EC102" s="296">
        <f>IF(DN102=0,0,DQ102/DN102*100)</f>
        <v>101.663318511038</v>
      </c>
      <c r="ED102" s="266"/>
      <c r="EE102" s="266"/>
      <c r="EF102" s="266"/>
      <c r="EG102" s="264">
        <f>IF((DN102-DU102)=0,0,(DP102-DV102)/(DN102-DU102)*100)</f>
        <v>101.663318511038</v>
      </c>
      <c r="EH102" s="297">
        <f>IF(EB102&gt;EG102,EG102,EB102)</f>
        <v>101.663318511038</v>
      </c>
      <c r="EI102" s="146">
        <f>IF((DN102-DU102)=0,0,(DQ102-DV102)/(DN102-DU102)*100)</f>
        <v>101.663318511038</v>
      </c>
      <c r="EJ102" s="298">
        <f>IF(EC102&gt;EI102,EI102,EC102)</f>
        <v>101.663318511038</v>
      </c>
      <c r="EM102" s="258"/>
      <c r="EP102" s="266"/>
      <c r="EQ102" s="265"/>
      <c r="ER102" s="265"/>
      <c r="ES102" s="265"/>
      <c r="ET102" s="265"/>
      <c r="EU102" s="265"/>
      <c r="EV102" s="265"/>
      <c r="EW102" s="265"/>
      <c r="EX102" s="265"/>
      <c r="EY102" s="265"/>
      <c r="EZ102" s="265"/>
      <c r="FA102" s="265"/>
      <c r="FB102" s="265"/>
      <c r="FC102" s="265"/>
      <c r="FD102" s="265"/>
      <c r="FE102" s="265"/>
      <c r="FF102" s="265"/>
      <c r="FG102" s="264">
        <f>SUM(FG101,FG93)</f>
        <v>9530.34832914186</v>
      </c>
      <c r="FH102" s="264">
        <f>SUM(FH101,FH93)</f>
        <v>9530.34832914186</v>
      </c>
      <c r="FI102" s="264">
        <f>SUM(FI101,FI93)</f>
        <v>11200.5747365545</v>
      </c>
      <c r="FJ102" s="264">
        <f>SUM(FJ101,FJ93)</f>
        <v>9688.82488082355</v>
      </c>
      <c r="FK102" s="266"/>
      <c r="FL102" s="264">
        <f>SUM(FL101,FL93)</f>
        <v>0</v>
      </c>
      <c r="FM102" s="264">
        <f>SUM(FM101,FM93)</f>
        <v>0</v>
      </c>
      <c r="FN102" s="264">
        <f>SUM(FN101,FN93)</f>
        <v>0</v>
      </c>
      <c r="FO102" s="264">
        <f>SUM(FO101,FO93)</f>
        <v>0</v>
      </c>
      <c r="FP102" s="266"/>
      <c r="FQ102" s="264">
        <f>SUM(FG102,FL102)</f>
        <v>9530.34832914186</v>
      </c>
      <c r="FR102" s="264">
        <f>SUM(FH102,FM102)</f>
        <v>9530.34832914186</v>
      </c>
      <c r="FS102" s="264">
        <f>SUM(FI102,FN102)</f>
        <v>11200.5747365545</v>
      </c>
      <c r="FT102" s="264">
        <f>SUM(FJ102,FO102)</f>
        <v>9688.82488082355</v>
      </c>
      <c r="FU102" s="266"/>
      <c r="FV102" s="267"/>
      <c r="FW102" s="267"/>
      <c r="FX102" s="267"/>
      <c r="FY102" s="264">
        <f>SUM(FY101,FY93)</f>
        <v>0</v>
      </c>
      <c r="FZ102" s="264">
        <f>SUM(FZ101,FZ93)</f>
        <v>0</v>
      </c>
      <c r="GA102" s="267"/>
      <c r="GB102" s="267"/>
      <c r="GC102" s="267"/>
      <c r="GD102" s="264">
        <f>IF(FH102=0,0,FJ102/FH102*100)</f>
        <v>101.662862113834</v>
      </c>
      <c r="GE102" s="264">
        <f>IF(FM102=0,0,FO102/FM102*100)</f>
        <v>0</v>
      </c>
      <c r="GF102" s="264">
        <f>IF(FR102=0,0,FT102/FR102*100)</f>
        <v>101.662862113834</v>
      </c>
      <c r="GG102" s="266"/>
      <c r="GH102" s="266"/>
      <c r="GI102" s="266"/>
      <c r="GJ102" s="266"/>
      <c r="GK102" s="264">
        <f>IF((FR102-FY102)=0,0,(FT102-FZ102)/(FR102-FY102)*100)</f>
        <v>101.662862113834</v>
      </c>
      <c r="GL102" s="299">
        <f>IF(GF102&gt;GK102,GK102,GF102)</f>
        <v>101.662862113834</v>
      </c>
      <c r="GM102" s="265"/>
      <c r="GN102" s="271"/>
      <c r="HA102" s="409"/>
      <c r="HB102" s="410"/>
      <c r="HC102" s="410"/>
      <c r="HD102" s="410"/>
      <c r="HE102" s="410"/>
      <c r="HF102" s="410"/>
      <c r="HG102" s="410"/>
      <c r="HH102" s="410"/>
      <c r="HI102" s="410"/>
      <c r="HJ102" s="410"/>
      <c r="HK102" s="410"/>
      <c r="HL102" s="410"/>
      <c r="HM102" s="410"/>
      <c r="HN102" s="410"/>
      <c r="HO102" s="410"/>
      <c r="HP102" s="410"/>
      <c r="HQ102" s="410"/>
      <c r="HR102" s="410"/>
      <c r="HS102" s="410"/>
      <c r="HT102" s="410"/>
      <c r="HU102" s="410"/>
      <c r="HV102" s="410"/>
      <c r="HW102" s="410"/>
      <c r="HX102" s="410"/>
      <c r="HY102" s="410"/>
      <c r="HZ102" s="410"/>
      <c r="IA102" s="410"/>
      <c r="IB102" s="410"/>
      <c r="IC102" s="410"/>
      <c r="ID102" s="410"/>
      <c r="IE102" s="410"/>
      <c r="IF102" s="415"/>
      <c r="LC102" s="409"/>
      <c r="LD102" s="410"/>
      <c r="LE102" s="410"/>
      <c r="LF102" s="415"/>
    </row>
    <row customHeight="1" ht="12" hidden="1">
      <c r="C103" s="161"/>
      <c r="F103" s="545"/>
      <c r="G103" s="545"/>
      <c r="H103" s="545"/>
      <c r="I103" s="545"/>
      <c r="J103" s="545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257"/>
      <c r="BQ103" s="257"/>
      <c r="BR103" s="257"/>
      <c r="BS103" s="257"/>
      <c r="BT103" s="257"/>
      <c r="BU103" s="257"/>
      <c r="BV103" s="257"/>
      <c r="BW103" s="257"/>
      <c r="BX103" s="184"/>
      <c r="BY103" s="184"/>
      <c r="BZ103" s="257"/>
      <c r="CA103" s="257"/>
      <c r="CB103" s="257"/>
      <c r="CC103" s="257"/>
      <c r="CD103" s="257"/>
      <c r="CE103" s="257"/>
      <c r="CF103" s="257"/>
      <c r="CG103" s="257"/>
      <c r="CH103" s="257"/>
      <c r="CI103" s="257"/>
      <c r="CJ103" s="257"/>
      <c r="CK103" s="257"/>
      <c r="CL103" s="257"/>
      <c r="CM103" s="257"/>
      <c r="CN103" s="257"/>
      <c r="CO103" s="257"/>
      <c r="CP103" s="257"/>
      <c r="CQ103" s="257"/>
      <c r="CR103" s="257"/>
      <c r="CS103" s="257"/>
      <c r="CT103" s="257"/>
      <c r="CU103" s="257"/>
      <c r="CV103" s="257"/>
      <c r="CW103" s="257"/>
      <c r="CX103" s="257"/>
      <c r="CY103" s="257"/>
      <c r="CZ103" s="257"/>
      <c r="DA103" s="257"/>
      <c r="DB103" s="257"/>
      <c r="DC103" s="257"/>
      <c r="DD103" s="257"/>
      <c r="DE103" s="257"/>
      <c r="DF103" s="257"/>
      <c r="DG103" s="257"/>
      <c r="DH103" s="257"/>
      <c r="DI103" s="257"/>
      <c r="DJ103" s="257"/>
      <c r="DK103" s="257"/>
      <c r="DL103" s="257"/>
      <c r="DM103" s="257"/>
      <c r="DN103" s="257"/>
      <c r="DO103" s="257"/>
      <c r="DP103" s="257"/>
      <c r="DQ103" s="257"/>
      <c r="DR103" s="257"/>
      <c r="DS103" s="257"/>
      <c r="DT103" s="257"/>
      <c r="DU103" s="257"/>
      <c r="DV103" s="257"/>
      <c r="DW103" s="257"/>
      <c r="DX103" s="257"/>
      <c r="DY103" s="257"/>
      <c r="DZ103" s="257"/>
      <c r="EA103" s="257"/>
      <c r="EB103" s="257"/>
      <c r="EC103" s="257"/>
      <c r="ED103" s="257"/>
      <c r="EE103" s="257"/>
      <c r="EF103" s="257"/>
      <c r="EG103" s="257"/>
      <c r="EH103" s="282"/>
      <c r="EI103" s="187"/>
      <c r="EJ103" s="300"/>
      <c r="EM103" s="258"/>
      <c r="EP103" s="259"/>
      <c r="EQ103" s="257"/>
      <c r="ER103" s="257"/>
      <c r="ES103" s="257"/>
      <c r="ET103" s="257"/>
      <c r="EU103" s="257"/>
      <c r="EV103" s="257"/>
      <c r="EW103" s="257"/>
      <c r="EX103" s="257"/>
      <c r="EY103" s="257"/>
      <c r="EZ103" s="257"/>
      <c r="FA103" s="257"/>
      <c r="FB103" s="257"/>
      <c r="FC103" s="257"/>
      <c r="FD103" s="257"/>
      <c r="FE103" s="257"/>
      <c r="FF103" s="257"/>
      <c r="FG103" s="257"/>
      <c r="FH103" s="257"/>
      <c r="FI103" s="257"/>
      <c r="FJ103" s="257"/>
      <c r="FK103" s="257"/>
      <c r="FL103" s="257"/>
      <c r="FM103" s="257"/>
      <c r="FN103" s="257"/>
      <c r="FO103" s="257"/>
      <c r="FP103" s="257"/>
      <c r="FQ103" s="257"/>
      <c r="FR103" s="257"/>
      <c r="FS103" s="257"/>
      <c r="FT103" s="257"/>
      <c r="FU103" s="257"/>
      <c r="FV103" s="257"/>
      <c r="FW103" s="257"/>
      <c r="FX103" s="257"/>
      <c r="FY103" s="257"/>
      <c r="FZ103" s="257"/>
      <c r="GA103" s="257"/>
      <c r="GB103" s="257"/>
      <c r="GC103" s="257"/>
      <c r="GD103" s="257"/>
      <c r="GE103" s="257"/>
      <c r="GF103" s="257"/>
      <c r="GG103" s="257"/>
      <c r="GH103" s="257"/>
      <c r="GI103" s="257"/>
      <c r="GJ103" s="257"/>
      <c r="GK103" s="257"/>
      <c r="GL103" s="257"/>
      <c r="GM103" s="257"/>
      <c r="GN103" s="260"/>
      <c r="HA103" s="259"/>
      <c r="HB103" s="257"/>
      <c r="HC103" s="257"/>
      <c r="HD103" s="257"/>
      <c r="HE103" s="257"/>
      <c r="HF103" s="257"/>
      <c r="HG103" s="257"/>
      <c r="HH103" s="257"/>
      <c r="HI103" s="257"/>
      <c r="HJ103" s="257"/>
      <c r="HK103" s="257"/>
      <c r="HL103" s="257"/>
      <c r="HM103" s="257"/>
      <c r="HN103" s="257"/>
      <c r="HO103" s="257"/>
      <c r="HP103" s="257"/>
      <c r="HQ103" s="257"/>
      <c r="HR103" s="257"/>
      <c r="HS103" s="257"/>
      <c r="HT103" s="257"/>
      <c r="HU103" s="257"/>
      <c r="HV103" s="257"/>
      <c r="HW103" s="257"/>
      <c r="HX103" s="257"/>
      <c r="HY103" s="257"/>
      <c r="HZ103" s="257"/>
      <c r="IA103" s="257"/>
      <c r="IB103" s="257"/>
      <c r="IC103" s="257"/>
      <c r="ID103" s="257"/>
      <c r="IE103" s="257"/>
      <c r="IF103" s="260"/>
      <c r="LC103" s="259"/>
      <c r="LD103" s="257"/>
      <c r="LE103" s="257"/>
      <c r="LF103" s="260"/>
    </row>
    <row customHeight="1" ht="12">
      <c r="C104" s="161"/>
      <c r="F104" s="545"/>
      <c r="G104" s="545"/>
      <c r="H104" s="545"/>
      <c r="I104" s="545"/>
      <c r="J104" s="545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7"/>
      <c r="BN104" s="207"/>
      <c r="BO104" s="207"/>
      <c r="BP104" s="301"/>
      <c r="BQ104" s="301"/>
      <c r="BR104" s="301"/>
      <c r="BS104" s="301"/>
      <c r="BT104" s="301"/>
      <c r="BU104" s="301"/>
      <c r="BV104" s="301"/>
      <c r="BW104" s="301"/>
      <c r="BX104" s="207"/>
      <c r="BY104" s="207"/>
      <c r="BZ104" s="302"/>
      <c r="CA104" s="302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  <c r="DZ104" s="301"/>
      <c r="EA104" s="301"/>
      <c r="EB104" s="301"/>
      <c r="EC104" s="301"/>
      <c r="ED104" s="301"/>
      <c r="EE104" s="301"/>
      <c r="EF104" s="301"/>
      <c r="EG104" s="301"/>
      <c r="EH104" s="301"/>
      <c r="EI104" s="208"/>
      <c r="EJ104" s="303"/>
      <c r="EM104" s="99"/>
      <c r="EP104" s="304"/>
      <c r="EQ104" s="301"/>
      <c r="ER104" s="301"/>
      <c r="ES104" s="301"/>
      <c r="ET104" s="301"/>
      <c r="EU104" s="301"/>
      <c r="EV104" s="301"/>
      <c r="EW104" s="301"/>
      <c r="EX104" s="301"/>
      <c r="EY104" s="301"/>
      <c r="EZ104" s="301"/>
      <c r="FA104" s="301"/>
      <c r="FB104" s="301"/>
      <c r="FC104" s="301"/>
      <c r="FD104" s="301"/>
      <c r="FE104" s="301"/>
      <c r="FF104" s="301"/>
      <c r="FG104" s="301"/>
      <c r="FH104" s="301"/>
      <c r="FI104" s="301"/>
      <c r="FJ104" s="301"/>
      <c r="FK104" s="301"/>
      <c r="FL104" s="301"/>
      <c r="FM104" s="301"/>
      <c r="FN104" s="301"/>
      <c r="FO104" s="301"/>
      <c r="FP104" s="301"/>
      <c r="FQ104" s="301"/>
      <c r="FR104" s="301"/>
      <c r="FS104" s="301"/>
      <c r="FT104" s="301"/>
      <c r="FU104" s="301"/>
      <c r="FV104" s="301"/>
      <c r="FW104" s="301"/>
      <c r="FX104" s="301"/>
      <c r="FY104" s="301"/>
      <c r="FZ104" s="301"/>
      <c r="GA104" s="301"/>
      <c r="GB104" s="301"/>
      <c r="GC104" s="301"/>
      <c r="GD104" s="301"/>
      <c r="GE104" s="301"/>
      <c r="GF104" s="301"/>
      <c r="GG104" s="301"/>
      <c r="GH104" s="301"/>
      <c r="GI104" s="301"/>
      <c r="GJ104" s="301"/>
      <c r="GK104" s="301"/>
      <c r="GL104" s="301"/>
      <c r="GM104" s="301"/>
      <c r="GN104" s="305"/>
      <c r="HA104" s="304"/>
      <c r="HB104" s="301"/>
      <c r="HC104" s="301"/>
      <c r="HD104" s="301"/>
      <c r="HE104" s="301"/>
      <c r="HF104" s="301"/>
      <c r="HG104" s="301"/>
      <c r="HH104" s="301"/>
      <c r="HI104" s="301"/>
      <c r="HJ104" s="301"/>
      <c r="HK104" s="301"/>
      <c r="HL104" s="301"/>
      <c r="HM104" s="301"/>
      <c r="HN104" s="301"/>
      <c r="HO104" s="301"/>
      <c r="HP104" s="301"/>
      <c r="HQ104" s="301"/>
      <c r="HR104" s="301"/>
      <c r="HS104" s="301"/>
      <c r="HT104" s="301"/>
      <c r="HU104" s="301"/>
      <c r="HV104" s="301"/>
      <c r="HW104" s="301"/>
      <c r="HX104" s="301"/>
      <c r="HY104" s="301"/>
      <c r="HZ104" s="301"/>
      <c r="IA104" s="301"/>
      <c r="IB104" s="301"/>
      <c r="IC104" s="301"/>
      <c r="ID104" s="301"/>
      <c r="IE104" s="301"/>
      <c r="IF104" s="305"/>
      <c r="LC104" s="304"/>
      <c r="LD104" s="301"/>
      <c r="LE104" s="301"/>
      <c r="LF104" s="305"/>
    </row>
    <row customHeight="1" ht="11.25">
      <c r="C105" s="132"/>
      <c r="D105" s="132"/>
      <c r="E105" s="212"/>
      <c r="F105" s="212"/>
      <c r="G105" s="212"/>
      <c r="H105" s="212"/>
      <c r="I105" s="212"/>
      <c r="J105" s="212"/>
      <c r="K105" s="157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157"/>
      <c r="AD105" s="157"/>
      <c r="AE105" s="157"/>
      <c r="AF105" s="212"/>
      <c r="AG105" s="212"/>
      <c r="AH105" s="212"/>
      <c r="AI105" s="212"/>
      <c r="AJ105" s="212"/>
      <c r="AK105" s="212"/>
      <c r="AL105" s="212"/>
      <c r="AM105" s="212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212"/>
      <c r="AZ105" s="157"/>
      <c r="BA105" s="157"/>
      <c r="BB105" s="157"/>
      <c r="BC105" s="157"/>
      <c r="BD105" s="157"/>
      <c r="BE105" s="157"/>
      <c r="BF105" s="157"/>
      <c r="BG105" s="212"/>
      <c r="BH105" s="157"/>
      <c r="BI105" s="212"/>
      <c r="BJ105" s="212"/>
      <c r="BK105" s="212"/>
      <c r="BL105" s="157"/>
      <c r="BM105" s="157"/>
      <c r="BN105" s="212"/>
      <c r="BO105" s="212"/>
      <c r="BP105" s="546"/>
      <c r="BQ105" s="546"/>
      <c r="BR105" s="546"/>
      <c r="BS105" s="546"/>
      <c r="BT105" s="546"/>
      <c r="BU105" s="546"/>
      <c r="BV105" s="546"/>
      <c r="BW105" s="546"/>
      <c r="BX105" s="157"/>
      <c r="BY105" s="157"/>
      <c r="BZ105" s="157"/>
      <c r="CA105" s="157"/>
      <c r="CB105" s="546"/>
      <c r="CC105" s="546"/>
      <c r="CD105" s="546"/>
      <c r="CE105" s="546"/>
      <c r="CF105" s="546"/>
      <c r="CG105" s="546"/>
      <c r="CH105" s="546"/>
      <c r="CI105" s="546"/>
      <c r="CJ105" s="546"/>
      <c r="CK105" s="546"/>
      <c r="CL105" s="157"/>
      <c r="CM105" s="546"/>
      <c r="CN105" s="546"/>
      <c r="CO105" s="546"/>
      <c r="CP105" s="546"/>
      <c r="CQ105" s="546"/>
      <c r="CR105" s="546"/>
      <c r="CS105" s="546"/>
      <c r="CT105" s="546"/>
      <c r="CU105" s="546"/>
      <c r="CV105" s="546"/>
      <c r="CW105" s="546"/>
      <c r="CX105" s="546"/>
      <c r="CY105" s="546"/>
      <c r="CZ105" s="546"/>
      <c r="DA105" s="546"/>
      <c r="DB105" s="546"/>
      <c r="DC105" s="546"/>
      <c r="DD105" s="546"/>
      <c r="DE105" s="546"/>
      <c r="DF105" s="546"/>
      <c r="DG105" s="546"/>
      <c r="DH105" s="546"/>
      <c r="DI105" s="546"/>
      <c r="DJ105" s="546"/>
      <c r="DK105" s="546"/>
      <c r="DL105" s="546"/>
      <c r="DM105" s="546"/>
      <c r="DN105" s="546"/>
      <c r="DO105" s="546"/>
      <c r="DP105" s="546"/>
      <c r="DQ105" s="546"/>
      <c r="DR105" s="546"/>
      <c r="DS105" s="546"/>
      <c r="DT105" s="546"/>
      <c r="DU105" s="546"/>
      <c r="DV105" s="546"/>
      <c r="DW105" s="546"/>
      <c r="DX105" s="546"/>
      <c r="DY105" s="546"/>
      <c r="DZ105" s="546"/>
      <c r="EA105" s="546"/>
      <c r="EB105" s="546"/>
      <c r="EC105" s="546"/>
      <c r="ED105" s="546"/>
      <c r="EE105" s="546"/>
      <c r="EF105" s="546"/>
      <c r="EG105" s="546"/>
      <c r="EH105" s="546"/>
      <c r="EI105" s="133"/>
      <c r="EJ105" s="133"/>
      <c r="EP105" s="157"/>
      <c r="EQ105" s="546"/>
      <c r="ER105" s="546"/>
      <c r="ES105" s="546"/>
      <c r="ET105" s="546"/>
      <c r="EU105" s="546"/>
      <c r="EV105" s="546"/>
      <c r="EW105" s="546"/>
      <c r="EX105" s="546"/>
      <c r="EY105" s="546"/>
      <c r="EZ105" s="546"/>
      <c r="FA105" s="546"/>
      <c r="FB105" s="546"/>
      <c r="FC105" s="546"/>
      <c r="FD105" s="546"/>
      <c r="FE105" s="546"/>
      <c r="FF105" s="546"/>
      <c r="FG105" s="546"/>
      <c r="FH105" s="546"/>
      <c r="FI105" s="546"/>
      <c r="FJ105" s="546"/>
      <c r="FK105" s="546"/>
      <c r="FL105" s="546"/>
      <c r="FM105" s="546"/>
      <c r="FN105" s="546"/>
      <c r="FO105" s="546"/>
      <c r="FP105" s="546"/>
      <c r="FQ105" s="546"/>
      <c r="FR105" s="546"/>
      <c r="FS105" s="546"/>
      <c r="FT105" s="546"/>
      <c r="FU105" s="546"/>
      <c r="FV105" s="546"/>
      <c r="FW105" s="546"/>
      <c r="FX105" s="546"/>
      <c r="FY105" s="546"/>
      <c r="FZ105" s="546"/>
      <c r="GA105" s="546"/>
      <c r="GB105" s="546"/>
      <c r="GC105" s="546"/>
      <c r="GD105" s="546"/>
      <c r="GE105" s="546"/>
      <c r="GF105" s="546"/>
      <c r="GG105" s="546"/>
      <c r="GH105" s="546"/>
      <c r="GI105" s="546"/>
      <c r="GJ105" s="546"/>
      <c r="GK105" s="546"/>
      <c r="GL105" s="546"/>
      <c r="GM105" s="546"/>
      <c r="GN105" s="546"/>
    </row>
    <row customHeight="1" ht="11.25">
      <c r="N106" s="226" t="s">
        <v>1442</v>
      </c>
    </row>
    <row customHeight="1" ht="11.25">
      <c r="N107" s="227" t="s">
        <v>1443</v>
      </c>
    </row>
    <row customHeight="1" ht="11.25">
      <c r="N108" s="227" t="s">
        <v>1444</v>
      </c>
    </row>
    <row customHeight="1" ht="11.25">
      <c r="N109" s="227" t="s">
        <v>1445</v>
      </c>
    </row>
    <row customHeight="1" ht="11.25">
      <c r="N110" s="227" t="s">
        <v>1446</v>
      </c>
    </row>
    <row customHeight="1" ht="11.25">
      <c r="N111" s="227" t="s">
        <v>1447</v>
      </c>
    </row>
    <row customHeight="1" ht="11.25"/>
    <row customHeight="1" ht="11.25">
      <c r="N113" s="226" t="s">
        <v>1609</v>
      </c>
    </row>
    <row customHeight="1" ht="11.25">
      <c r="N114" s="227" t="s">
        <v>1610</v>
      </c>
    </row>
    <row customHeight="1" ht="11.25">
      <c r="N115" s="227" t="s">
        <v>1611</v>
      </c>
    </row>
    <row customHeight="1" ht="11.25">
      <c r="N116" s="227" t="s">
        <v>1612</v>
      </c>
    </row>
    <row customHeight="1" ht="11.25">
      <c r="N117" s="227" t="s">
        <v>1613</v>
      </c>
    </row>
    <row customHeight="1" ht="11.25">
      <c r="N118" s="227" t="s">
        <v>1614</v>
      </c>
    </row>
    <row customHeight="1" ht="11.25">
      <c r="N119" s="227" t="s">
        <v>1615</v>
      </c>
    </row>
  </sheetData>
  <sheetProtection formatColumns="0" formatRows="0" sort="0" autoFilter="0" insertRows="0" deleteRows="0" deleteColumns="0"/>
  <mergeCells count="375">
    <mergeCell ref="N101:BO101"/>
    <mergeCell ref="N102:BO102"/>
    <mergeCell ref="D84:D89"/>
    <mergeCell ref="E84:E89"/>
    <mergeCell ref="N84:BO84"/>
    <mergeCell ref="D93:D97"/>
    <mergeCell ref="E93:E97"/>
    <mergeCell ref="N93:BO93"/>
    <mergeCell ref="D72:D80"/>
    <mergeCell ref="N72:BO72"/>
    <mergeCell ref="E74:E76"/>
    <mergeCell ref="N74:BO74"/>
    <mergeCell ref="E78:E80"/>
    <mergeCell ref="N78:BO78"/>
    <mergeCell ref="D46:D54"/>
    <mergeCell ref="E46:E54"/>
    <mergeCell ref="N46:BO46"/>
    <mergeCell ref="D58:D68"/>
    <mergeCell ref="N58:BO58"/>
    <mergeCell ref="E60:E64"/>
    <mergeCell ref="N60:BO60"/>
    <mergeCell ref="E66:E68"/>
    <mergeCell ref="N66:BO66"/>
    <mergeCell ref="D30:D42"/>
    <mergeCell ref="N30:BO30"/>
    <mergeCell ref="E32:E34"/>
    <mergeCell ref="N32:BO32"/>
    <mergeCell ref="E36:E38"/>
    <mergeCell ref="N36:BO36"/>
    <mergeCell ref="E40:E42"/>
    <mergeCell ref="N40:BO40"/>
    <mergeCell ref="D15:D20"/>
    <mergeCell ref="E15:E20"/>
    <mergeCell ref="N15:BO15"/>
    <mergeCell ref="D24:D26"/>
    <mergeCell ref="E24:E26"/>
    <mergeCell ref="N24:BO24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18" priority="1" stopIfTrue="1">
      <formula>$N$3=0</formula>
    </cfRule>
  </conditionalFormatting>
  <conditionalFormatting sqref="M3">
    <cfRule type="expression" dxfId="19" priority="2" stopIfTrue="1">
      <formula>$N$3&lt;=(100+REGION_IDX_VALUE_MIRROR)</formula>
    </cfRule>
  </conditionalFormatting>
  <conditionalFormatting sqref="M3">
    <cfRule type="expression" dxfId="20" priority="3" stopIfTrue="1">
      <formula>$N$3&gt;(100+REGION_IDX_VALUE_MIRROR)</formula>
    </cfRule>
  </conditionalFormatting>
  <dataValidations count="16">
    <dataValidation type="list" allowBlank="1" showInputMessage="1" showErrorMessage="1" promptTitle="Внимание" prompt="Пожалуйста, выберите значение из списка" sqref="BL17">
      <formula1>YES_NO</formula1>
    </dataValidation>
    <dataValidation type="list" allowBlank="1" showInputMessage="1" showErrorMessage="1" promptTitle="Внимание" prompt="Пожалуйста, выберите значение из списка" sqref="BL18">
      <formula1>YES_NO</formula1>
    </dataValidation>
    <dataValidation type="list" allowBlank="1" showInputMessage="1" showErrorMessage="1" promptTitle="Внимание" prompt="Пожалуйста, выберите значение из списка" sqref="BL19">
      <formula1>YES_NO</formula1>
    </dataValidation>
    <dataValidation type="list" allowBlank="1" showInputMessage="1" showErrorMessage="1" promptTitle="Внимание" prompt="Пожалуйста, выберите значение из списка" sqref="BL48">
      <formula1>YES_NO</formula1>
    </dataValidation>
    <dataValidation type="list" allowBlank="1" showInputMessage="1" showErrorMessage="1" promptTitle="Внимание" prompt="Пожалуйста, выберите значение из списка" sqref="BL49">
      <formula1>YES_NO</formula1>
    </dataValidation>
    <dataValidation type="list" allowBlank="1" showInputMessage="1" showErrorMessage="1" promptTitle="Внимание" prompt="Пожалуйста, выберите значение из списка" sqref="BL50">
      <formula1>YES_NO</formula1>
    </dataValidation>
    <dataValidation type="list" allowBlank="1" showInputMessage="1" showErrorMessage="1" promptTitle="Внимание" prompt="Пожалуйста, выберите значение из списка" sqref="BL51">
      <formula1>YES_NO</formula1>
    </dataValidation>
    <dataValidation type="list" allowBlank="1" showInputMessage="1" showErrorMessage="1" promptTitle="Внимание" prompt="Пожалуйста, выберите значение из списка" sqref="BL52">
      <formula1>YES_NO</formula1>
    </dataValidation>
    <dataValidation type="list" allowBlank="1" showInputMessage="1" showErrorMessage="1" promptTitle="Внимание" prompt="Пожалуйста, выберите значение из списка" sqref="BL53">
      <formula1>YES_NO</formula1>
    </dataValidation>
    <dataValidation type="list" allowBlank="1" showInputMessage="1" showErrorMessage="1" promptTitle="Внимание" prompt="Пожалуйста, выберите значение из списка" sqref="BL62">
      <formula1>YES_NO</formula1>
    </dataValidation>
    <dataValidation type="list" allowBlank="1" showInputMessage="1" showErrorMessage="1" promptTitle="Внимание" prompt="Пожалуйста, выберите значение из списка" sqref="BL63">
      <formula1>YES_NO</formula1>
    </dataValidation>
    <dataValidation type="list" allowBlank="1" showInputMessage="1" showErrorMessage="1" promptTitle="Внимание" prompt="Пожалуйста, выберите значение из списка" sqref="BL86">
      <formula1>YES_NO</formula1>
    </dataValidation>
    <dataValidation type="list" allowBlank="1" showInputMessage="1" showErrorMessage="1" promptTitle="Внимание" prompt="Пожалуйста, выберите значение из списка" sqref="BL87">
      <formula1>YES_NO</formula1>
    </dataValidation>
    <dataValidation type="list" allowBlank="1" showInputMessage="1" showErrorMessage="1" promptTitle="Внимание" prompt="Пожалуйста, выберите значение из списка" sqref="BL88">
      <formula1>YES_NO</formula1>
    </dataValidation>
    <dataValidation type="list" allowBlank="1" showInputMessage="1" showErrorMessage="1" promptTitle="Внимание" prompt="Пожалуйста, выберите значение из списка" sqref="BL95">
      <formula1>YES_NO</formula1>
    </dataValidation>
    <dataValidation type="list" allowBlank="1" showInputMessage="1" showErrorMessage="1" promptTitle="Внимание" prompt="Пожалуйста, выберите значение из списка" sqref="BL96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6BF936C-EA98-5F91-C26D-9A8E23393EA2}" mc:Ignorable="x14ac xr xr2 xr3">
  <sheetPr>
    <tabColor rgb="FF800000"/>
  </sheetPr>
  <dimension ref="A1:LM106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МО'!$E$25="","Не определено",'Список МО'!$E$25)</f>
        <v>"Заполярный район"</v>
      </c>
    </row>
    <row customHeight="1" ht="15">
      <c r="B3" s="0" t="str">
        <f>IF('Список МО'!$F$25="","Не определено",'Список МО'!$F$25)</f>
        <v>Коткинский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EH89</f>
        <v>101.664159389699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МО'!$G$25="","Не определено",'Список МО'!$G$25)</f>
        <v>11811452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Коткинский сельсовет, ОКТМО: 11811452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ПИ'!$S$56</f>
        <v>0</v>
      </c>
      <c r="DV15" s="268">
        <f>'СУБС ПИ'!$U$56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ПИ'!$S$57</f>
        <v>0</v>
      </c>
      <c r="DV21" s="268">
        <f>'СУБС ПИ'!$U$57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ПИ'!$S$58</f>
        <v>0</v>
      </c>
      <c r="DV29" s="268">
        <f>'СУБС ПИ'!$U$58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ПИ'!$S$59</f>
        <v>0</v>
      </c>
      <c r="DV33" s="268">
        <f>'СУБС ПИ'!$U$59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ПИ'!$S$60</f>
        <v>0</v>
      </c>
      <c r="DV37" s="268">
        <f>'СУБС ПИ'!$U$60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ПИ'!$S$61</f>
        <v>0</v>
      </c>
      <c r="DV43" s="268">
        <f>'СУБС ПИ'!$U$61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SUM(CW51,CW56)</f>
        <v>250</v>
      </c>
      <c r="CX49" s="264">
        <f>SUM(CX51,CX56)</f>
        <v>250</v>
      </c>
      <c r="CY49" s="264">
        <f>SUM(CY51,CY56)</f>
        <v>0</v>
      </c>
      <c r="CZ49" s="264">
        <f>SUM(CZ51,CZ56)</f>
        <v>0</v>
      </c>
      <c r="DA49" s="265"/>
      <c r="DB49" s="265"/>
      <c r="DC49" s="264">
        <f>SUM(DC51,DC56)</f>
        <v>1357.5</v>
      </c>
      <c r="DD49" s="264">
        <f>SUM(DD51,DD56)</f>
        <v>1357.5</v>
      </c>
      <c r="DE49" s="264">
        <f>SUM(DE51,DE56)</f>
        <v>1380</v>
      </c>
      <c r="DF49" s="264">
        <f>SUM(DF51,DF56)</f>
        <v>1380</v>
      </c>
      <c r="DG49" s="266"/>
      <c r="DH49" s="264">
        <f>SUM(DH51,DH56)</f>
        <v>0</v>
      </c>
      <c r="DI49" s="264">
        <f>SUM(DI51,DI56)</f>
        <v>0</v>
      </c>
      <c r="DJ49" s="264">
        <f>SUM(DJ51,DJ56)</f>
        <v>0</v>
      </c>
      <c r="DK49" s="264">
        <f>SUM(DK51,DK56)</f>
        <v>0</v>
      </c>
      <c r="DL49" s="266"/>
      <c r="DM49" s="264">
        <f>SUM(DC49,DH49)</f>
        <v>1357.5</v>
      </c>
      <c r="DN49" s="264">
        <f>SUM(DD49,DI49)</f>
        <v>1357.5</v>
      </c>
      <c r="DO49" s="264">
        <f>SUM(DE49,DJ49)</f>
        <v>1380</v>
      </c>
      <c r="DP49" s="264">
        <f>SUM(DF49,DK49)</f>
        <v>1380</v>
      </c>
      <c r="DQ49" s="266"/>
      <c r="DR49" s="267"/>
      <c r="DS49" s="267"/>
      <c r="DT49" s="267"/>
      <c r="DU49" s="264">
        <f>SUM(DU51,DU56)</f>
        <v>0</v>
      </c>
      <c r="DV49" s="264">
        <f>SUM(DV51,DV56)</f>
        <v>0</v>
      </c>
      <c r="DW49" s="267"/>
      <c r="DX49" s="267"/>
      <c r="DY49" s="267"/>
      <c r="DZ49" s="264">
        <f>IF(DD49=0,0,DF49/DD49*100)</f>
        <v>101.657458563536</v>
      </c>
      <c r="EA49" s="264">
        <f>IF(DI49=0,0,DK49/DI49*100)</f>
        <v>0</v>
      </c>
      <c r="EB49" s="264">
        <f>IF(DN49=0,0,DP49/DN49*100)</f>
        <v>101.657458563536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SUM(CW52:CW54)</f>
        <v>250</v>
      </c>
      <c r="CX51" s="264">
        <f>SUM(CX52:CX54)</f>
        <v>250</v>
      </c>
      <c r="CY51" s="264">
        <f>SUM(CY52:CY54)</f>
        <v>0</v>
      </c>
      <c r="CZ51" s="264">
        <f>SUM(CZ52:CZ54)</f>
        <v>0</v>
      </c>
      <c r="DA51" s="265"/>
      <c r="DB51" s="265"/>
      <c r="DC51" s="264">
        <f>SUM(DC52:DC54)</f>
        <v>1357.5</v>
      </c>
      <c r="DD51" s="264">
        <f>SUM(DD52:DD54)</f>
        <v>1357.5</v>
      </c>
      <c r="DE51" s="264">
        <f>SUM(DE52:DE54)</f>
        <v>1380</v>
      </c>
      <c r="DF51" s="264">
        <f>SUM(DF52:DF54)</f>
        <v>1380</v>
      </c>
      <c r="DG51" s="266"/>
      <c r="DH51" s="264">
        <f>SUM(DH52:DH54)</f>
        <v>0</v>
      </c>
      <c r="DI51" s="264">
        <f>SUM(DI52:DI54)</f>
        <v>0</v>
      </c>
      <c r="DJ51" s="264">
        <f>SUM(DJ52:DJ54)</f>
        <v>0</v>
      </c>
      <c r="DK51" s="264">
        <f>SUM(DK52:DK54)</f>
        <v>0</v>
      </c>
      <c r="DL51" s="266"/>
      <c r="DM51" s="264">
        <f>SUM(DC51,DH51)</f>
        <v>1357.5</v>
      </c>
      <c r="DN51" s="264">
        <f>SUM(DD51,DI51)</f>
        <v>1357.5</v>
      </c>
      <c r="DO51" s="264">
        <f>SUM(DE51,DJ51)</f>
        <v>1380</v>
      </c>
      <c r="DP51" s="264">
        <f>SUM(DF51,DK51)</f>
        <v>1380</v>
      </c>
      <c r="DQ51" s="266"/>
      <c r="DR51" s="267"/>
      <c r="DS51" s="267"/>
      <c r="DT51" s="267"/>
      <c r="DU51" s="268">
        <f>'СУБС ПИ'!$S$62</f>
        <v>0</v>
      </c>
      <c r="DV51" s="268">
        <f>'СУБС ПИ'!$U$62</f>
        <v>0</v>
      </c>
      <c r="DW51" s="267"/>
      <c r="DX51" s="267"/>
      <c r="DY51" s="267"/>
      <c r="DZ51" s="264">
        <f>IF(DD51=0,0,DF51/DD51*100)</f>
        <v>101.657458563536</v>
      </c>
      <c r="EA51" s="264">
        <f>IF(DI51=0,0,DK51/DI51*100)</f>
        <v>0</v>
      </c>
      <c r="EB51" s="264">
        <f>IF(DN51=0,0,DP51/DN51*100)</f>
        <v>101.657458563536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24">
      <c r="A53" s="614" t="s">
        <v>1156</v>
      </c>
      <c r="B53" s="614" t="s">
        <v>1331</v>
      </c>
      <c r="C53" s="417" t="s">
        <v>1281</v>
      </c>
      <c r="D53" s="418"/>
      <c r="E53" s="418"/>
      <c r="F53" s="244"/>
      <c r="G53" s="604"/>
      <c r="H53" s="604"/>
      <c r="I53" s="793">
        <f>ROW('СРЕД 4'!A62)</f>
        <v>62</v>
      </c>
      <c r="J53" s="244"/>
      <c r="K53" s="804"/>
      <c r="L53" s="804"/>
      <c r="M53" s="357" t="str">
        <f>IF('СРЕД 4'!$M$62="","",'СРЕД 4'!$M$62)</f>
        <v>8</v>
      </c>
      <c r="N53" s="797" t="str">
        <f>IF('СРЕД 4'!$N$62="","",'СРЕД 4'!$N$62)</f>
        <v>Электроснабжение. Расчёт по одноставочным тарифам</v>
      </c>
      <c r="O53" s="358"/>
      <c r="P53" s="358"/>
      <c r="Q53" s="797" t="str">
        <f>IF('СРЕД 4'!$Q$62="","",'СРЕД 4'!$Q$62)</f>
        <v>По-умолчанию</v>
      </c>
      <c r="R53" s="358"/>
      <c r="S53" s="358"/>
      <c r="T53" s="795" t="str">
        <f>IF('СРЕД 4'!$T$62="","",'СРЕД 4'!$T$62)</f>
        <v>ЧД</v>
      </c>
      <c r="U53" s="795" t="str">
        <f>IF('СРЕД 4'!$U$62="","",'СРЕД 4'!$U$62)</f>
        <v>ЖП</v>
      </c>
      <c r="V53" s="358"/>
      <c r="W53" s="358"/>
      <c r="X53" s="795" t="str">
        <f>IF('СРЕД 4'!$X$62="","",'СРЕД 4'!$X$62)</f>
        <v/>
      </c>
      <c r="Y53" s="358"/>
      <c r="Z53" s="358"/>
      <c r="AA53" s="358"/>
      <c r="AB53" s="358"/>
      <c r="AC53" s="799" t="str">
        <f>IF('СРЕД 4'!$AC$62="","",'СРЕД 4'!$AC$62)</f>
        <v>NTKU</v>
      </c>
      <c r="AD53" s="799" t="str">
        <f>BL53&amp;"::"&amp;AE53</f>
        <v>да::ACTI</v>
      </c>
      <c r="AE53" s="799" t="str">
        <f>IF(X53="да","SUPPRESS","ACTI")</f>
        <v>ACTI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IF('СРЕД 4'!$AN$62="","",'СРЕД 4'!$AN$62)</f>
        <v>5.1.1</v>
      </c>
      <c r="AO53" s="797" t="str">
        <f>IF('СРЕД 4'!$AO$62="","",'СРЕД 4'!$AO$62)</f>
        <v>МП ЗР "Севержилкомсервис"</v>
      </c>
      <c r="AP53" s="359"/>
      <c r="AQ53" s="797" t="str">
        <f>IF('СРЕД 4'!$AQ$62="","",'СРЕД 4'!$AQ$62)</f>
        <v>8300010685</v>
      </c>
      <c r="AR53" s="797" t="str">
        <f>IF('СРЕД 4'!$AR$62="","",'СРЕД 4'!$AR$62)</f>
        <v>298301001</v>
      </c>
      <c r="AS53" s="797" t="str">
        <f>IF('СРЕД 4'!$AS$62="","",'СРЕД 4'!$AS$62)</f>
        <v>ОСН, 22</v>
      </c>
      <c r="AT53" s="797" t="str">
        <f>IF('СРЕД 4'!$AT$62="","",'СРЕД 4'!$AT$62)</f>
        <v/>
      </c>
      <c r="AU53" s="797" t="str">
        <f>IF('СРЕД 4'!$AU$62="","",'СРЕД 4'!$AU$62)</f>
        <v/>
      </c>
      <c r="AV53" s="797" t="str">
        <f>IF('СРЕД 4'!$AV$62="","",'СРЕД 4'!$AV$62)</f>
        <v/>
      </c>
      <c r="AW53" s="797" t="str">
        <f>IF('СРЕД 4'!$AW$62="","",'СРЕД 4'!$AW$62)</f>
        <v/>
      </c>
      <c r="AX53" s="797" t="str">
        <f>IF('СРЕД 4'!$AX$62="","",'СРЕД 4'!$AX$62)</f>
        <v>при наличии</v>
      </c>
      <c r="AY53" s="358"/>
      <c r="AZ53" s="792"/>
      <c r="BA53" s="792"/>
      <c r="BB53" s="792"/>
      <c r="BC53" s="797" t="str">
        <f>IF('СРЕД 4'!$BC$62="","",'СРЕД 4'!$BC$62)</f>
        <v>сельское</v>
      </c>
      <c r="BD53" s="797" t="str">
        <f>IF('СРЕД 4'!$BD$62="","",'СРЕД 4'!$BD$62)</f>
        <v>электро</v>
      </c>
      <c r="BE53" s="797" t="str">
        <f>IF('СРЕД 4'!$BE$62="","",'СРЕД 4'!$BE$62)</f>
        <v>в пределах</v>
      </c>
      <c r="BF53" s="792"/>
      <c r="BG53" s="358"/>
      <c r="BH53" s="358"/>
      <c r="BI53" s="358"/>
      <c r="BJ53" s="358"/>
      <c r="BK53" s="358"/>
      <c r="BL53" s="795" t="str">
        <f>IF('СРЕД 4'!$BL$62="","",'СРЕД 4'!$BL$62)</f>
        <v>да</v>
      </c>
      <c r="BM53" s="751"/>
      <c r="BN53" s="358"/>
      <c r="BO53" s="358"/>
      <c r="BP53" s="332">
        <f>IF('СРЕД 4'!$BP$62="","",'СРЕД 4'!$BP$62)</f>
        <v>5.43</v>
      </c>
      <c r="BQ53" s="332">
        <f>IF('СРЕД 4'!$BQ$62="","",'СРЕД 4'!$BQ$62)</f>
        <v>5.52</v>
      </c>
      <c r="BR53" s="332">
        <f>IF('СРЕД 4'!$BR$62="","",'СРЕД 4'!$BR$62)</f>
        <v>89.09</v>
      </c>
      <c r="BS53" s="332">
        <f>IF('СРЕД 4'!$BS$62="","",'СРЕД 4'!$BS$62)</f>
        <v>90.57</v>
      </c>
      <c r="BT53" s="358"/>
      <c r="BU53" s="379" t="str">
        <f>IF('СРЕД 4'!$BU$62="","",'СРЕД 4'!$BU$62)</f>
        <v/>
      </c>
      <c r="BV53" s="379" t="str">
        <f>IF('СРЕД 4'!$BV$62="","",'СРЕД 4'!$BV$62)</f>
        <v/>
      </c>
      <c r="BW53" s="358"/>
      <c r="BX53" s="386" t="str">
        <f>IF('СРЕД 4'!$BX$62="","",'СРЕД 4'!$BX$62)</f>
        <v>при наличии</v>
      </c>
      <c r="BY53" s="386" t="str">
        <f>IF('СРЕД 4'!$BY$62="","",'СРЕД 4'!$BY$62)</f>
        <v>при наличии</v>
      </c>
      <c r="BZ53" s="347" t="str">
        <f>IF('СРЕД 4'!$BZ$62="","",'СРЕД 4'!$BZ$62)</f>
        <v/>
      </c>
      <c r="CA53" s="347" t="str">
        <f>IF('СРЕД 4'!$CA$62="","",'СРЕД 4'!$CA$62)</f>
        <v/>
      </c>
      <c r="CB53" s="358"/>
      <c r="CC53" s="358"/>
      <c r="CD53" s="358"/>
      <c r="CE53" s="379" t="str">
        <f>IF('СРЕД 4'!$CE$62="","",'СРЕД 4'!$CE$62)</f>
        <v/>
      </c>
      <c r="CF53" s="379" t="str">
        <f>IF('СРЕД 4'!$CF$62="","",'СРЕД 4'!$CF$62)</f>
        <v/>
      </c>
      <c r="CG53" s="358"/>
      <c r="CH53" s="358"/>
      <c r="CI53" s="358"/>
      <c r="CJ53" s="358"/>
      <c r="CK53" s="358"/>
      <c r="CL53" s="370" t="str">
        <f>IF('СРЕД 4'!$CL$62="","",'СРЕД 4'!$CL$62)</f>
        <v/>
      </c>
      <c r="CM53" s="370" t="str">
        <f>IF('СРЕД 4'!$CM$62="","",'СРЕД 4'!$CM$62)</f>
        <v/>
      </c>
      <c r="CN53" s="358"/>
      <c r="CO53" s="276" t="str">
        <f>IF(CE53="м2",IF($U53="ЖП",MAX_4_HSE_AREA,MAX_4_ODN_AREA),"")</f>
        <v/>
      </c>
      <c r="CP53" s="276" t="str">
        <f>IF(CF53="м2",IF($U53="ЖП",MAX_4_HSE_AREA,MAX_4_ODN_AREA),"")</f>
        <v/>
      </c>
      <c r="CQ53" s="373" t="str">
        <f>IF(AND(NOT(CE53="м2"),LEN(CE53)&gt;0),IF($U53="ЖП",MAX_4_HSE_CTZN,MAX_4_ODN_CTZN),"")</f>
        <v/>
      </c>
      <c r="CR53" s="373" t="str">
        <f>IF(AND(NOT(CF53="м2"),LEN(CF53)&gt;0),IF($U53="ЖП",MAX_4_HSE_CTZN,MAX_4_ODN_CTZN),"")</f>
        <v/>
      </c>
      <c r="CS53" s="364">
        <v>250</v>
      </c>
      <c r="CT53" s="364">
        <v>250</v>
      </c>
      <c r="CU53" s="358"/>
      <c r="CV53" s="358"/>
      <c r="CW53" s="144">
        <f>IF($AD53="да::ACTI",IF($U53="ЖП",CS53,0),0)</f>
        <v>250</v>
      </c>
      <c r="CX53" s="144">
        <f>IF($AD53="да::ACTI",IF($U53="ЖП",CT53,0),0)</f>
        <v>250</v>
      </c>
      <c r="CY53" s="144">
        <f>IF($AD53="да::ACTI",IF($U53="ЖП",0,CS53),0)</f>
        <v>0</v>
      </c>
      <c r="CZ53" s="144">
        <f>IF($AD53="да::ACTI",IF($U53="ЖП",0,CT53),0)</f>
        <v>0</v>
      </c>
      <c r="DA53" s="358"/>
      <c r="DB53" s="358"/>
      <c r="DC53" s="276">
        <f>CW53*IF(LEN($BP53)=0,0,$BP53)</f>
        <v>1357.5</v>
      </c>
      <c r="DD53" s="276">
        <f>IF(LEN($BQ53)=0,0,DC53)</f>
        <v>1357.5</v>
      </c>
      <c r="DE53" s="276">
        <f>CX53*IF(LEN($BQ53)=0,0,$BQ53)</f>
        <v>1380</v>
      </c>
      <c r="DF53" s="276">
        <f>CW53*IF(LEN($BQ53)=0,0,$BQ53)</f>
        <v>1380</v>
      </c>
      <c r="DG53" s="280"/>
      <c r="DH53" s="276">
        <f>CY53*IF(LEN($BP53)=0,0,$BP53)</f>
        <v>0</v>
      </c>
      <c r="DI53" s="276">
        <f>IF(LEN($BQ53)=0,0,DH53)</f>
        <v>0</v>
      </c>
      <c r="DJ53" s="276">
        <f>CZ53*IF(LEN($BQ53)=0,0,$BQ53)</f>
        <v>0</v>
      </c>
      <c r="DK53" s="276">
        <f>CY53*IF(LEN($BQ53)=0,0,$BQ53)</f>
        <v>0</v>
      </c>
      <c r="DL53" s="280"/>
      <c r="DM53" s="276">
        <f>SUM(DC53,DH53)</f>
        <v>1357.5</v>
      </c>
      <c r="DN53" s="276">
        <f>SUM(DD53,DI53)</f>
        <v>1357.5</v>
      </c>
      <c r="DO53" s="276">
        <f>SUM(DE53,DJ53)</f>
        <v>1380</v>
      </c>
      <c r="DP53" s="276">
        <f>SUM(DF53,DK53)</f>
        <v>1380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993"/>
      <c r="EL53" s="993"/>
      <c r="EM53" s="993"/>
      <c r="EN53" s="993"/>
      <c r="EO53" s="993"/>
      <c r="EP53" s="993"/>
      <c r="EQ53" s="993"/>
      <c r="ER53" s="993"/>
      <c r="ES53" s="993"/>
      <c r="ET53" s="993"/>
      <c r="EU53" s="993"/>
      <c r="EV53" s="993"/>
      <c r="EW53" s="993"/>
      <c r="EX53" s="993"/>
      <c r="EY53" s="993"/>
      <c r="EZ53" s="993"/>
      <c r="FA53" s="993"/>
      <c r="FB53" s="993"/>
      <c r="FC53" s="993"/>
      <c r="FD53" s="993"/>
      <c r="FE53" s="993"/>
      <c r="FF53" s="993"/>
      <c r="FG53" s="993"/>
      <c r="FH53" s="993"/>
      <c r="FI53" s="993"/>
      <c r="FJ53" s="993"/>
      <c r="FK53" s="993"/>
      <c r="FL53" s="993"/>
      <c r="FM53" s="993"/>
      <c r="FN53" s="993"/>
      <c r="FO53" s="993"/>
      <c r="FP53" s="993"/>
      <c r="FQ53" s="993"/>
      <c r="FR53" s="993"/>
      <c r="FS53" s="993"/>
      <c r="FT53" s="993"/>
      <c r="FU53" s="993"/>
      <c r="FV53" s="993"/>
      <c r="FW53" s="993"/>
      <c r="FX53" s="993"/>
      <c r="FY53" s="993"/>
      <c r="FZ53" s="993"/>
      <c r="GA53" s="993"/>
      <c r="GB53" s="993"/>
      <c r="GC53" s="993"/>
      <c r="GD53" s="993"/>
      <c r="GE53" s="993"/>
      <c r="GF53" s="993"/>
      <c r="GG53" s="993"/>
      <c r="GH53" s="993"/>
      <c r="GI53" s="993"/>
      <c r="GJ53" s="993"/>
      <c r="GK53" s="993"/>
      <c r="GL53" s="993"/>
      <c r="GM53" s="993"/>
      <c r="GN53" s="993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93"/>
      <c r="HA53" s="993"/>
      <c r="HB53" s="993"/>
      <c r="HC53" s="993"/>
      <c r="HD53" s="993"/>
      <c r="HE53" s="993"/>
      <c r="HF53" s="993"/>
      <c r="HG53" s="993"/>
      <c r="HH53" s="993"/>
      <c r="HI53" s="993"/>
      <c r="HJ53" s="993"/>
      <c r="HK53" s="993"/>
      <c r="HL53" s="993"/>
      <c r="HM53" s="993"/>
      <c r="HN53" s="993"/>
      <c r="HO53" s="993"/>
      <c r="HP53" s="993"/>
      <c r="HQ53" s="993"/>
      <c r="HR53" s="993"/>
      <c r="HS53" s="993"/>
      <c r="HT53" s="993"/>
      <c r="HU53" s="993"/>
      <c r="HV53" s="993"/>
      <c r="HW53" s="993"/>
      <c r="HX53" s="993"/>
      <c r="HY53" s="993"/>
      <c r="HZ53" s="993"/>
      <c r="IA53" s="993"/>
      <c r="IB53" s="993"/>
      <c r="IC53" s="993"/>
      <c r="ID53" s="993"/>
      <c r="IE53" s="993"/>
      <c r="IF53" s="993"/>
      <c r="IG53" s="993"/>
      <c r="IH53" s="993"/>
      <c r="II53" s="993"/>
      <c r="IJ53" s="993"/>
      <c r="IK53" s="993"/>
      <c r="IL53" s="993"/>
      <c r="IM53" s="993"/>
      <c r="IN53" s="993"/>
      <c r="IO53" s="993"/>
      <c r="IP53" s="993"/>
      <c r="IQ53" s="993"/>
      <c r="IR53" s="993"/>
      <c r="IS53" s="993"/>
      <c r="IT53" s="993"/>
      <c r="IU53" s="993"/>
      <c r="IV53" s="993"/>
      <c r="IW53" s="993"/>
      <c r="IX53" s="993"/>
      <c r="IY53" s="993"/>
      <c r="IZ53" s="993"/>
      <c r="JA53" s="993"/>
      <c r="JB53" s="993"/>
      <c r="JC53" s="993"/>
      <c r="JD53" s="993"/>
      <c r="JE53" s="993"/>
      <c r="JF53" s="993"/>
      <c r="JG53" s="993"/>
      <c r="JH53" s="993"/>
      <c r="JI53" s="993"/>
      <c r="JJ53" s="993"/>
      <c r="JK53" s="993"/>
      <c r="JL53" s="993"/>
      <c r="JM53" s="993"/>
      <c r="JN53" s="993"/>
      <c r="JO53" s="993"/>
      <c r="JP53" s="993"/>
      <c r="JQ53" s="993"/>
      <c r="JR53" s="993"/>
      <c r="JS53" s="993"/>
      <c r="JT53" s="993"/>
      <c r="JU53" s="993"/>
      <c r="JV53" s="993"/>
      <c r="JW53" s="993"/>
      <c r="JX53" s="993"/>
      <c r="JY53" s="993"/>
      <c r="JZ53" s="993"/>
      <c r="KA53" s="993"/>
      <c r="KB53" s="993"/>
      <c r="KC53" s="993"/>
      <c r="KD53" s="993"/>
      <c r="KE53" s="993"/>
      <c r="KF53" s="993"/>
      <c r="KG53" s="993"/>
      <c r="KH53" s="993"/>
      <c r="KI53" s="993"/>
      <c r="KJ53" s="993"/>
      <c r="KK53" s="993"/>
      <c r="KL53" s="993"/>
      <c r="KM53" s="993"/>
      <c r="KN53" s="993"/>
      <c r="KO53" s="993"/>
      <c r="KP53" s="993"/>
      <c r="KQ53" s="993"/>
      <c r="KR53" s="993"/>
      <c r="KS53" s="993"/>
      <c r="KT53" s="993"/>
      <c r="KU53" s="993"/>
      <c r="KV53" s="993"/>
      <c r="KW53" s="420">
        <f>'СРЕД 4'!$DM$62*1000</f>
        <v>360915.81</v>
      </c>
      <c r="KX53" s="420">
        <f>'СРЕД 4'!$DO$62*1000</f>
        <v>301811.52</v>
      </c>
      <c r="KY53" s="239" t="str">
        <f>IF(AND(LEN(DM53)&gt;0,LEN(KW53)&gt;0,KW53&lt;DM53),"ALARM","OK")</f>
        <v>OK</v>
      </c>
      <c r="KZ53" s="239" t="str">
        <f>IF(AND(LEN(DO53)&gt;0,LEN(KX53)&gt;0,KX53&lt;DO53),"ALARM","OK")</f>
        <v>OK</v>
      </c>
      <c r="LA53" s="993"/>
      <c r="LB53" s="993"/>
      <c r="LC53" s="993"/>
      <c r="LD53" s="993"/>
      <c r="LE53" s="993"/>
      <c r="LF53" s="379" t="str">
        <f>IF('СРЕД 4'!$LF$62="","",'СРЕД 4'!$LF$62)</f>
        <v/>
      </c>
      <c r="LG53" s="993"/>
      <c r="LH53" s="993"/>
      <c r="LI53" s="993"/>
      <c r="LJ53" s="993"/>
      <c r="LK53" s="993"/>
      <c r="LL53" s="993"/>
      <c r="LM53" s="993"/>
    </row>
    <row customHeight="1" ht="12" hidden="1">
      <c r="C54" s="161"/>
      <c r="D54" s="672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1635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LF55" s="313"/>
    </row>
    <row customHeight="1" ht="12">
      <c r="C56" s="161"/>
      <c r="D56" s="672"/>
      <c r="E56" s="689" t="s">
        <v>1342</v>
      </c>
      <c r="F56" s="536"/>
      <c r="G56" s="536"/>
      <c r="H56" s="536"/>
      <c r="I56" s="536"/>
      <c r="J56" s="536"/>
      <c r="K56" s="536"/>
      <c r="L56" s="261"/>
      <c r="M56" s="261" t="s">
        <v>1343</v>
      </c>
      <c r="N56" s="686" t="s">
        <v>1596</v>
      </c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314" t="str">
        <f>IF(CS56=0,"",DM56/CS56*1000)</f>
        <v/>
      </c>
      <c r="BQ56" s="314" t="str">
        <f>IF(CT56=0,"",DO56/CT56*1000)</f>
        <v/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5"/>
      <c r="CV56" s="265"/>
      <c r="CW56" s="264">
        <f>SUM(CW57:CW58)</f>
        <v>0</v>
      </c>
      <c r="CX56" s="264">
        <f>SUM(CX57:CX58)</f>
        <v>0</v>
      </c>
      <c r="CY56" s="264">
        <f>SUM(CY57:CY58)</f>
        <v>0</v>
      </c>
      <c r="CZ56" s="264">
        <f>SUM(CZ57:CZ58)</f>
        <v>0</v>
      </c>
      <c r="DA56" s="265"/>
      <c r="DB56" s="265"/>
      <c r="DC56" s="264">
        <f>SUM(DC57:DC58)</f>
        <v>0</v>
      </c>
      <c r="DD56" s="264">
        <f>SUM(DD57:DD58)</f>
        <v>0</v>
      </c>
      <c r="DE56" s="264">
        <f>SUM(DE57:DE58)</f>
        <v>0</v>
      </c>
      <c r="DF56" s="264">
        <f>SUM(DF57:DF58)</f>
        <v>0</v>
      </c>
      <c r="DG56" s="266"/>
      <c r="DH56" s="264">
        <f>SUM(DH57:DH58)</f>
        <v>0</v>
      </c>
      <c r="DI56" s="264">
        <f>SUM(DI57:DI58)</f>
        <v>0</v>
      </c>
      <c r="DJ56" s="264">
        <f>SUM(DJ57:DJ58)</f>
        <v>0</v>
      </c>
      <c r="DK56" s="264">
        <f>SUM(DK57:DK58)</f>
        <v>0</v>
      </c>
      <c r="DL56" s="266"/>
      <c r="DM56" s="264">
        <f>SUM(DC56,DH56)</f>
        <v>0</v>
      </c>
      <c r="DN56" s="264">
        <f>SUM(DD56,DI56)</f>
        <v>0</v>
      </c>
      <c r="DO56" s="264">
        <f>SUM(DE56,DJ56)</f>
        <v>0</v>
      </c>
      <c r="DP56" s="264">
        <f>SUM(DF56,DK56)</f>
        <v>0</v>
      </c>
      <c r="DQ56" s="266"/>
      <c r="DR56" s="267"/>
      <c r="DS56" s="267"/>
      <c r="DT56" s="267"/>
      <c r="DU56" s="268">
        <f>'СУБС ПИ'!$S$63</f>
        <v>0</v>
      </c>
      <c r="DV56" s="268">
        <f>'СУБС ПИ'!$U$63</f>
        <v>0</v>
      </c>
      <c r="DW56" s="267"/>
      <c r="DX56" s="267"/>
      <c r="DY56" s="267"/>
      <c r="DZ56" s="264">
        <f>IF(DD56=0,0,DF56/DD56*100)</f>
        <v>0</v>
      </c>
      <c r="EA56" s="264">
        <f>IF(DI56=0,0,DK56/DI56*100)</f>
        <v>0</v>
      </c>
      <c r="EB56" s="264">
        <f>IF(DN56=0,0,DP56/DN56*100)</f>
        <v>0</v>
      </c>
      <c r="EC56" s="266"/>
      <c r="ED56" s="266"/>
      <c r="EE56" s="266"/>
      <c r="EF56" s="266"/>
      <c r="EG56" s="266"/>
      <c r="EH56" s="266"/>
      <c r="EI56" s="177"/>
      <c r="EJ56" s="269"/>
      <c r="LF56" s="401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D58" s="704"/>
      <c r="E58" s="690"/>
      <c r="F58" s="536"/>
      <c r="G58" s="536"/>
      <c r="H58" s="536"/>
      <c r="I58" s="536"/>
      <c r="J58" s="536"/>
      <c r="K58" s="184"/>
      <c r="L58" s="184"/>
      <c r="M58" s="184"/>
      <c r="N58" s="189" t="s">
        <v>1636</v>
      </c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4"/>
      <c r="AD58" s="184"/>
      <c r="AE58" s="184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 hidden="1">
      <c r="C59" s="161"/>
      <c r="E59" s="158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LF59" s="313"/>
    </row>
    <row customHeight="1" ht="12">
      <c r="C60" s="161"/>
      <c r="F60" s="545"/>
      <c r="G60" s="545"/>
      <c r="H60" s="545"/>
      <c r="I60" s="545"/>
      <c r="J60" s="545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255"/>
      <c r="BQ60" s="255"/>
      <c r="BR60" s="255"/>
      <c r="BS60" s="255"/>
      <c r="BT60" s="255"/>
      <c r="BU60" s="255"/>
      <c r="BV60" s="255"/>
      <c r="BW60" s="255"/>
      <c r="BX60" s="193"/>
      <c r="BY60" s="193"/>
      <c r="BZ60" s="277"/>
      <c r="CA60" s="277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194"/>
      <c r="EJ60" s="278"/>
      <c r="LF60" s="315"/>
    </row>
    <row customHeight="1" ht="12" hidden="1">
      <c r="C61" s="132"/>
      <c r="D61" s="222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LF61" s="313"/>
    </row>
    <row customHeight="1" ht="12">
      <c r="C62" s="161"/>
      <c r="D62" s="671" t="s">
        <v>176</v>
      </c>
      <c r="E62" s="541" t="s">
        <v>176</v>
      </c>
      <c r="F62" s="536"/>
      <c r="G62" s="536"/>
      <c r="H62" s="536"/>
      <c r="I62" s="536"/>
      <c r="J62" s="536"/>
      <c r="K62" s="536"/>
      <c r="L62" s="261"/>
      <c r="M62" s="261">
        <v>6</v>
      </c>
      <c r="N62" s="790" t="s">
        <v>1598</v>
      </c>
      <c r="O62" s="791"/>
      <c r="P62" s="791"/>
      <c r="Q62" s="791"/>
      <c r="R62" s="791"/>
      <c r="S62" s="791"/>
      <c r="T62" s="791"/>
      <c r="U62" s="791"/>
      <c r="V62" s="791"/>
      <c r="W62" s="791"/>
      <c r="X62" s="791"/>
      <c r="Y62" s="791"/>
      <c r="Z62" s="791"/>
      <c r="AA62" s="791"/>
      <c r="AB62" s="791"/>
      <c r="AC62" s="791"/>
      <c r="AD62" s="791"/>
      <c r="AE62" s="791"/>
      <c r="AF62" s="791"/>
      <c r="AG62" s="791"/>
      <c r="AH62" s="791"/>
      <c r="AI62" s="791"/>
      <c r="AJ62" s="791"/>
      <c r="AK62" s="791"/>
      <c r="AL62" s="791"/>
      <c r="AM62" s="791"/>
      <c r="AN62" s="791"/>
      <c r="AO62" s="791"/>
      <c r="AP62" s="791"/>
      <c r="AQ62" s="791"/>
      <c r="AR62" s="791"/>
      <c r="AS62" s="791"/>
      <c r="AT62" s="791"/>
      <c r="AU62" s="791"/>
      <c r="AV62" s="791"/>
      <c r="AW62" s="791"/>
      <c r="AX62" s="791"/>
      <c r="AY62" s="791"/>
      <c r="AZ62" s="791"/>
      <c r="BA62" s="791"/>
      <c r="BB62" s="791"/>
      <c r="BC62" s="791"/>
      <c r="BD62" s="791"/>
      <c r="BE62" s="791"/>
      <c r="BF62" s="791"/>
      <c r="BG62" s="791"/>
      <c r="BH62" s="791"/>
      <c r="BI62" s="791"/>
      <c r="BJ62" s="791"/>
      <c r="BK62" s="791"/>
      <c r="BL62" s="791"/>
      <c r="BM62" s="791"/>
      <c r="BN62" s="791"/>
      <c r="BO62" s="791"/>
      <c r="BP62" s="314" t="str">
        <f>IF(CS62=0,"",DM62/CS62*1000)</f>
        <v/>
      </c>
      <c r="BQ62" s="314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4">
        <f>SUM(DC64,DC68)</f>
        <v>0</v>
      </c>
      <c r="DD62" s="264">
        <f>SUM(DD64,DD68)</f>
        <v>0</v>
      </c>
      <c r="DE62" s="264">
        <f>SUM(DE64,DE68)</f>
        <v>0</v>
      </c>
      <c r="DF62" s="264">
        <f>SUM(DF64,DF68)</f>
        <v>0</v>
      </c>
      <c r="DG62" s="266"/>
      <c r="DH62" s="264">
        <f>SUM(DH64,DH68)</f>
        <v>0</v>
      </c>
      <c r="DI62" s="264">
        <f>SUM(DI64,DI68)</f>
        <v>0</v>
      </c>
      <c r="DJ62" s="264">
        <f>SUM(DJ64,DJ68)</f>
        <v>0</v>
      </c>
      <c r="DK62" s="264">
        <f>SUM(DK64,DK68)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4">
        <f>SUM(DU64,DU68)</f>
        <v>0</v>
      </c>
      <c r="DV62" s="264">
        <f>SUM(DV64,DV68)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LF62" s="401"/>
    </row>
    <row customHeight="1" ht="12" hidden="1">
      <c r="C63" s="161"/>
      <c r="D63" s="672"/>
      <c r="E63" s="281"/>
      <c r="F63" s="545"/>
      <c r="G63" s="545"/>
      <c r="H63" s="545"/>
      <c r="I63" s="545"/>
      <c r="J63" s="545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LF63" s="313"/>
    </row>
    <row customHeight="1" ht="12">
      <c r="C64" s="161"/>
      <c r="D64" s="672"/>
      <c r="E64" s="689" t="s">
        <v>1346</v>
      </c>
      <c r="F64" s="536"/>
      <c r="G64" s="536"/>
      <c r="H64" s="536"/>
      <c r="I64" s="536"/>
      <c r="J64" s="536"/>
      <c r="K64" s="536"/>
      <c r="L64" s="261"/>
      <c r="M64" s="261" t="s">
        <v>1347</v>
      </c>
      <c r="N64" s="712" t="s">
        <v>1599</v>
      </c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713"/>
      <c r="AQ64" s="713"/>
      <c r="AR64" s="713"/>
      <c r="AS64" s="713"/>
      <c r="AT64" s="713"/>
      <c r="AU64" s="713"/>
      <c r="AV64" s="713"/>
      <c r="AW64" s="713"/>
      <c r="AX64" s="713"/>
      <c r="AY64" s="713"/>
      <c r="AZ64" s="713"/>
      <c r="BA64" s="713"/>
      <c r="BB64" s="713"/>
      <c r="BC64" s="713"/>
      <c r="BD64" s="713"/>
      <c r="BE64" s="713"/>
      <c r="BF64" s="713"/>
      <c r="BG64" s="713"/>
      <c r="BH64" s="713"/>
      <c r="BI64" s="713"/>
      <c r="BJ64" s="713"/>
      <c r="BK64" s="713"/>
      <c r="BL64" s="713"/>
      <c r="BM64" s="713"/>
      <c r="BN64" s="713"/>
      <c r="BO64" s="713"/>
      <c r="BP64" s="314" t="str">
        <f>IF(CS64=0,"",DM64/CS64*1000)</f>
        <v/>
      </c>
      <c r="BQ64" s="314" t="str">
        <f>IF(CT64=0,"",DO64/CT64*1000)</f>
        <v/>
      </c>
      <c r="BR64" s="263"/>
      <c r="BS64" s="263"/>
      <c r="BT64" s="263"/>
      <c r="BU64" s="263"/>
      <c r="BV64" s="263"/>
      <c r="BW64" s="263"/>
      <c r="BX64" s="263"/>
      <c r="BY64" s="263"/>
      <c r="BZ64" s="263"/>
      <c r="CA64" s="263"/>
      <c r="CB64" s="263"/>
      <c r="CC64" s="263"/>
      <c r="CD64" s="263"/>
      <c r="CE64" s="263"/>
      <c r="CF64" s="263"/>
      <c r="CG64" s="263"/>
      <c r="CH64" s="263"/>
      <c r="CI64" s="263"/>
      <c r="CJ64" s="263"/>
      <c r="CK64" s="263"/>
      <c r="CL64" s="263"/>
      <c r="CM64" s="263"/>
      <c r="CN64" s="263"/>
      <c r="CO64" s="263"/>
      <c r="CP64" s="263"/>
      <c r="CQ64" s="263"/>
      <c r="CR64" s="263"/>
      <c r="CS64" s="263"/>
      <c r="CT64" s="263"/>
      <c r="CU64" s="265"/>
      <c r="CV64" s="265"/>
      <c r="CW64" s="264">
        <f>SUM(CW65:CW66)</f>
        <v>0</v>
      </c>
      <c r="CX64" s="264">
        <f>SUM(CX65:CX66)</f>
        <v>0</v>
      </c>
      <c r="CY64" s="264">
        <f>SUM(CY65:CY66)</f>
        <v>0</v>
      </c>
      <c r="CZ64" s="264">
        <f>SUM(CZ65:CZ66)</f>
        <v>0</v>
      </c>
      <c r="DA64" s="265"/>
      <c r="DB64" s="265"/>
      <c r="DC64" s="264">
        <f>SUM(DC65:DC66)</f>
        <v>0</v>
      </c>
      <c r="DD64" s="264">
        <f>SUM(DD65:DD66)</f>
        <v>0</v>
      </c>
      <c r="DE64" s="264">
        <f>SUM(DE65:DE66)</f>
        <v>0</v>
      </c>
      <c r="DF64" s="264">
        <f>SUM(DF65:DF66)</f>
        <v>0</v>
      </c>
      <c r="DG64" s="266"/>
      <c r="DH64" s="264">
        <f>SUM(DH65:DH66)</f>
        <v>0</v>
      </c>
      <c r="DI64" s="264">
        <f>SUM(DI65:DI66)</f>
        <v>0</v>
      </c>
      <c r="DJ64" s="264">
        <f>SUM(DJ65:DJ66)</f>
        <v>0</v>
      </c>
      <c r="DK64" s="264">
        <f>SUM(DK65:DK66)</f>
        <v>0</v>
      </c>
      <c r="DL64" s="266"/>
      <c r="DM64" s="264">
        <f>SUM(DC64,DH64)</f>
        <v>0</v>
      </c>
      <c r="DN64" s="264">
        <f>SUM(DD64,DI64)</f>
        <v>0</v>
      </c>
      <c r="DO64" s="264">
        <f>SUM(DE64,DJ64)</f>
        <v>0</v>
      </c>
      <c r="DP64" s="264">
        <f>SUM(DF64,DK64)</f>
        <v>0</v>
      </c>
      <c r="DQ64" s="266"/>
      <c r="DR64" s="267"/>
      <c r="DS64" s="267"/>
      <c r="DT64" s="267"/>
      <c r="DU64" s="268">
        <f>'СУБС ПИ'!$S$64</f>
        <v>0</v>
      </c>
      <c r="DV64" s="268">
        <f>'СУБС ПИ'!$U$64</f>
        <v>0</v>
      </c>
      <c r="DW64" s="267"/>
      <c r="DX64" s="267"/>
      <c r="DY64" s="267"/>
      <c r="DZ64" s="264">
        <f>IF(DD64=0,0,DF64/DD64*100)</f>
        <v>0</v>
      </c>
      <c r="EA64" s="264">
        <f>IF(DI64=0,0,DK64/DI64*100)</f>
        <v>0</v>
      </c>
      <c r="EB64" s="264">
        <f>IF(DN64=0,0,DP64/DN64*100)</f>
        <v>0</v>
      </c>
      <c r="EC64" s="266"/>
      <c r="ED64" s="266"/>
      <c r="EE64" s="266"/>
      <c r="EF64" s="266"/>
      <c r="EG64" s="266"/>
      <c r="EH64" s="266"/>
      <c r="EI64" s="177"/>
      <c r="EJ64" s="269"/>
      <c r="LF64" s="401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9" t="s">
        <v>1637</v>
      </c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4"/>
      <c r="AD66" s="184"/>
      <c r="AE66" s="184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 hidden="1">
      <c r="C67" s="161"/>
      <c r="D67" s="672"/>
      <c r="E67" s="281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LF67" s="313"/>
    </row>
    <row customHeight="1" ht="12">
      <c r="C68" s="161"/>
      <c r="D68" s="672"/>
      <c r="E68" s="689" t="s">
        <v>1350</v>
      </c>
      <c r="F68" s="536"/>
      <c r="G68" s="536"/>
      <c r="H68" s="536"/>
      <c r="I68" s="536"/>
      <c r="J68" s="536"/>
      <c r="K68" s="536"/>
      <c r="L68" s="261"/>
      <c r="M68" s="261" t="s">
        <v>1351</v>
      </c>
      <c r="N68" s="715" t="s">
        <v>1601</v>
      </c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314" t="str">
        <f>IF(CS68=0,"",DM68/CS68*1000)</f>
        <v/>
      </c>
      <c r="BQ68" s="314" t="str">
        <f>IF(CT68=0,"",DO68/CT68*1000)</f>
        <v/>
      </c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3"/>
      <c r="CT68" s="263"/>
      <c r="CU68" s="265"/>
      <c r="CV68" s="265"/>
      <c r="CW68" s="266"/>
      <c r="CX68" s="266"/>
      <c r="CY68" s="266"/>
      <c r="CZ68" s="266"/>
      <c r="DA68" s="265"/>
      <c r="DB68" s="265"/>
      <c r="DC68" s="264">
        <f>SUM(DC69:DC70)</f>
        <v>0</v>
      </c>
      <c r="DD68" s="264">
        <f>SUM(DD69:DD70)</f>
        <v>0</v>
      </c>
      <c r="DE68" s="264">
        <f>SUM(DE69:DE70)</f>
        <v>0</v>
      </c>
      <c r="DF68" s="264">
        <f>SUM(DF69:DF70)</f>
        <v>0</v>
      </c>
      <c r="DG68" s="266"/>
      <c r="DH68" s="264">
        <f>SUM(DH69:DH70)</f>
        <v>0</v>
      </c>
      <c r="DI68" s="264">
        <f>SUM(DI69:DI70)</f>
        <v>0</v>
      </c>
      <c r="DJ68" s="264">
        <f>SUM(DJ69:DJ70)</f>
        <v>0</v>
      </c>
      <c r="DK68" s="264">
        <f>SUM(DK69:DK70)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8">
        <f>'СУБС ПИ'!$S$65</f>
        <v>0</v>
      </c>
      <c r="DV68" s="268">
        <f>'СУБС ПИ'!$U$65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LF68" s="401"/>
    </row>
    <row customHeight="1" ht="12" hidden="1">
      <c r="C69" s="161"/>
      <c r="D69" s="672"/>
      <c r="E69" s="690"/>
      <c r="F69" s="536"/>
      <c r="G69" s="536"/>
      <c r="H69" s="536"/>
      <c r="I69" s="536"/>
      <c r="J69" s="536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D70" s="704"/>
      <c r="E70" s="690"/>
      <c r="F70" s="536"/>
      <c r="G70" s="536"/>
      <c r="H70" s="536"/>
      <c r="I70" s="536"/>
      <c r="J70" s="536"/>
      <c r="K70" s="184"/>
      <c r="L70" s="184"/>
      <c r="M70" s="184"/>
      <c r="N70" s="189" t="s">
        <v>1638</v>
      </c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4"/>
      <c r="AD70" s="184"/>
      <c r="AE70" s="184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 hidden="1">
      <c r="C71" s="161"/>
      <c r="E71" s="158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LF71" s="313"/>
    </row>
    <row customHeight="1" ht="12">
      <c r="C72" s="161"/>
      <c r="F72" s="545"/>
      <c r="G72" s="545"/>
      <c r="H72" s="545"/>
      <c r="I72" s="545"/>
      <c r="J72" s="545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255"/>
      <c r="BQ72" s="255"/>
      <c r="BR72" s="255"/>
      <c r="BS72" s="255"/>
      <c r="BT72" s="255"/>
      <c r="BU72" s="255"/>
      <c r="BV72" s="255"/>
      <c r="BW72" s="255"/>
      <c r="BX72" s="193"/>
      <c r="BY72" s="193"/>
      <c r="BZ72" s="277"/>
      <c r="CA72" s="277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194"/>
      <c r="EJ72" s="278"/>
      <c r="LF72" s="315"/>
    </row>
    <row customHeight="1" ht="12" hidden="1">
      <c r="C73" s="132"/>
      <c r="D73" s="222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LF73" s="313"/>
    </row>
    <row customHeight="1" ht="12">
      <c r="C74" s="161"/>
      <c r="D74" s="671" t="s">
        <v>183</v>
      </c>
      <c r="E74" s="689" t="s">
        <v>183</v>
      </c>
      <c r="F74" s="536"/>
      <c r="G74" s="536"/>
      <c r="H74" s="536"/>
      <c r="I74" s="536"/>
      <c r="J74" s="536"/>
      <c r="K74" s="536"/>
      <c r="L74" s="261"/>
      <c r="M74" s="261">
        <v>7</v>
      </c>
      <c r="N74" s="706" t="s">
        <v>1603</v>
      </c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  <c r="BL74" s="707"/>
      <c r="BM74" s="707"/>
      <c r="BN74" s="707"/>
      <c r="BO74" s="707"/>
      <c r="BP74" s="314" t="str">
        <f>IF(CS74=0,"",DM74/CS74*1000)</f>
        <v/>
      </c>
      <c r="BQ74" s="314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3"/>
      <c r="CT74" s="263"/>
      <c r="CU74" s="265"/>
      <c r="CV74" s="265"/>
      <c r="CW74" s="266"/>
      <c r="CX74" s="266"/>
      <c r="CY74" s="266"/>
      <c r="CZ74" s="266"/>
      <c r="DA74" s="265"/>
      <c r="DB74" s="265"/>
      <c r="DC74" s="264">
        <f>SUM(DC75:DC77)</f>
        <v>3395.79864</v>
      </c>
      <c r="DD74" s="264">
        <f>SUM(DD75:DD77)</f>
        <v>3395.79864</v>
      </c>
      <c r="DE74" s="264">
        <f>SUM(DE75:DE77)</f>
        <v>3452.39856</v>
      </c>
      <c r="DF74" s="264">
        <f>SUM(DF75:DF77)</f>
        <v>3452.39856</v>
      </c>
      <c r="DG74" s="266"/>
      <c r="DH74" s="264">
        <f>SUM(DH75:DH77)</f>
        <v>0</v>
      </c>
      <c r="DI74" s="264">
        <f>SUM(DI75:DI77)</f>
        <v>0</v>
      </c>
      <c r="DJ74" s="264">
        <f>SUM(DJ75:DJ77)</f>
        <v>0</v>
      </c>
      <c r="DK74" s="264">
        <f>SUM(DK75:DK77)</f>
        <v>0</v>
      </c>
      <c r="DL74" s="266"/>
      <c r="DM74" s="264">
        <f>SUM(DC74,DH74)</f>
        <v>3395.79864</v>
      </c>
      <c r="DN74" s="264">
        <f>SUM(DD74,DI74)</f>
        <v>3395.79864</v>
      </c>
      <c r="DO74" s="264">
        <f>SUM(DE74,DJ74)</f>
        <v>3452.39856</v>
      </c>
      <c r="DP74" s="264">
        <f>SUM(DF74,DK74)</f>
        <v>3452.39856</v>
      </c>
      <c r="DQ74" s="266"/>
      <c r="DR74" s="267"/>
      <c r="DS74" s="267"/>
      <c r="DT74" s="267"/>
      <c r="DU74" s="268">
        <f>'СУБС ПИ'!$S$66</f>
        <v>0</v>
      </c>
      <c r="DV74" s="268">
        <f>'СУБС ПИ'!$U$66</f>
        <v>0</v>
      </c>
      <c r="DW74" s="267"/>
      <c r="DX74" s="267"/>
      <c r="DY74" s="267"/>
      <c r="DZ74" s="264">
        <f>IF(DD74=0,0,DF74/DD74*100)</f>
        <v>101.666763138818</v>
      </c>
      <c r="EA74" s="264">
        <f>IF(DI74=0,0,DK74/DI74*100)</f>
        <v>0</v>
      </c>
      <c r="EB74" s="264">
        <f>IF(DN74=0,0,DP74/DN74*100)</f>
        <v>101.666763138818</v>
      </c>
      <c r="EC74" s="266"/>
      <c r="ED74" s="266"/>
      <c r="EE74" s="266"/>
      <c r="EF74" s="266"/>
      <c r="EG74" s="266"/>
      <c r="EH74" s="266"/>
      <c r="EI74" s="177"/>
      <c r="EJ74" s="269"/>
      <c r="LF74" s="401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24">
      <c r="A76" s="614" t="s">
        <v>1157</v>
      </c>
      <c r="B76" s="614" t="s">
        <v>1355</v>
      </c>
      <c r="C76" s="417" t="s">
        <v>1281</v>
      </c>
      <c r="D76" s="418"/>
      <c r="E76" s="418"/>
      <c r="F76" s="244"/>
      <c r="G76" s="604"/>
      <c r="H76" s="604"/>
      <c r="I76" s="793">
        <f>ROW('СРЕД 4'!A86)</f>
        <v>86</v>
      </c>
      <c r="J76" s="244"/>
      <c r="K76" s="804"/>
      <c r="L76" s="804"/>
      <c r="M76" s="357" t="str">
        <f>IF('СРЕД 4'!$M$86="","",'СРЕД 4'!$M$86)</f>
        <v>9</v>
      </c>
      <c r="N76" s="797" t="str">
        <f>IF('СРЕД 4'!$N$86="","",'СРЕД 4'!$N$86)</f>
        <v>Поставки твёрдого топлива при наличии печного отопления</v>
      </c>
      <c r="O76" s="358"/>
      <c r="P76" s="358"/>
      <c r="Q76" s="797" t="str">
        <f>IF('СРЕД 4'!$Q$86="","",'СРЕД 4'!$Q$86)</f>
        <v/>
      </c>
      <c r="R76" s="358"/>
      <c r="S76" s="358"/>
      <c r="T76" s="795" t="str">
        <f>IF('СРЕД 4'!$T$86="","",'СРЕД 4'!$T$86)</f>
        <v>ЧД</v>
      </c>
      <c r="U76" s="795" t="str">
        <f>IF('СРЕД 4'!$U$86="","",'СРЕД 4'!$U$86)</f>
        <v>ЖП</v>
      </c>
      <c r="V76" s="358"/>
      <c r="W76" s="358"/>
      <c r="X76" s="795" t="str">
        <f>IF('СРЕД 4'!$X$86="","",'СРЕД 4'!$X$86)</f>
        <v/>
      </c>
      <c r="Y76" s="358"/>
      <c r="Z76" s="358"/>
      <c r="AA76" s="358"/>
      <c r="AB76" s="358"/>
      <c r="AC76" s="799" t="str">
        <f>IF('СРЕД 4'!$AC$86="","",'СРЕД 4'!$AC$86)</f>
        <v>NTKU</v>
      </c>
      <c r="AD76" s="799" t="str">
        <f>BL76&amp;"::"&amp;AE76</f>
        <v>да::ACTI</v>
      </c>
      <c r="AE76" s="799" t="str">
        <f>IF(X76="да","SUPPRESS","ACTI")</f>
        <v>ACTI</v>
      </c>
      <c r="AF76" s="358"/>
      <c r="AG76" s="358"/>
      <c r="AH76" s="358"/>
      <c r="AI76" s="358"/>
      <c r="AJ76" s="358"/>
      <c r="AK76" s="358"/>
      <c r="AL76" s="358"/>
      <c r="AM76" s="358"/>
      <c r="AN76" s="357" t="str">
        <f>IF('СРЕД 4'!$AN$86="","",'СРЕД 4'!$AN$86)</f>
        <v>7.1</v>
      </c>
      <c r="AO76" s="797" t="str">
        <f>IF('СРЕД 4'!$AO$86="","",'СРЕД 4'!$AO$86)</f>
        <v>МП ЗР "Севержилкомсервис"</v>
      </c>
      <c r="AP76" s="359"/>
      <c r="AQ76" s="797" t="str">
        <f>IF('СРЕД 4'!$AQ$86="","",'СРЕД 4'!$AQ$86)</f>
        <v>8300010685</v>
      </c>
      <c r="AR76" s="797" t="str">
        <f>IF('СРЕД 4'!$AR$86="","",'СРЕД 4'!$AR$86)</f>
        <v>298301001</v>
      </c>
      <c r="AS76" s="797" t="str">
        <f>IF('СРЕД 4'!$AS$86="","",'СРЕД 4'!$AS$86)</f>
        <v>ОСН, 22</v>
      </c>
      <c r="AT76" s="797" t="str">
        <f>IF('СРЕД 4'!$AT$86="","",'СРЕД 4'!$AT$86)</f>
        <v/>
      </c>
      <c r="AU76" s="797" t="str">
        <f>IF('СРЕД 4'!$AU$86="","",'СРЕД 4'!$AU$86)</f>
        <v/>
      </c>
      <c r="AV76" s="797" t="str">
        <f>IF('СРЕД 4'!$AV$86="","",'СРЕД 4'!$AV$86)</f>
        <v/>
      </c>
      <c r="AW76" s="797" t="str">
        <f>IF('СРЕД 4'!$AW$86="","",'СРЕД 4'!$AW$86)</f>
        <v>уголь</v>
      </c>
      <c r="AX76" s="797" t="str">
        <f>IF('СРЕД 4'!$AX$86="","",'СРЕД 4'!$AX$86)</f>
        <v/>
      </c>
      <c r="AY76" s="358"/>
      <c r="AZ76" s="792"/>
      <c r="BA76" s="792"/>
      <c r="BB76" s="792"/>
      <c r="BC76" s="797" t="str">
        <f>IF('СРЕД 4'!$BC$86="","",'СРЕД 4'!$BC$86)</f>
        <v/>
      </c>
      <c r="BD76" s="797" t="str">
        <f>IF('СРЕД 4'!$BD$86="","",'СРЕД 4'!$BD$86)</f>
        <v/>
      </c>
      <c r="BE76" s="797" t="str">
        <f>IF('СРЕД 4'!$BE$86="","",'СРЕД 4'!$BE$86)</f>
        <v/>
      </c>
      <c r="BF76" s="792"/>
      <c r="BG76" s="358"/>
      <c r="BH76" s="358"/>
      <c r="BI76" s="358"/>
      <c r="BJ76" s="358"/>
      <c r="BK76" s="358"/>
      <c r="BL76" s="795" t="str">
        <f>IF('СРЕД 4'!$BL$86="","",'СРЕД 4'!$BL$86)</f>
        <v>да</v>
      </c>
      <c r="BM76" s="751"/>
      <c r="BN76" s="358"/>
      <c r="BO76" s="358"/>
      <c r="BP76" s="332">
        <f>IF('СРЕД 4'!$BP$86="","",'СРЕД 4'!$BP$86)</f>
        <v>3627.99</v>
      </c>
      <c r="BQ76" s="332">
        <f>IF('СРЕД 4'!$BQ$86="","",'СРЕД 4'!$BQ$86)</f>
        <v>3688.46</v>
      </c>
      <c r="BR76" s="332">
        <f>IF('СРЕД 4'!$BR$86="","",'СРЕД 4'!$BR$86)</f>
        <v>41638.67</v>
      </c>
      <c r="BS76" s="332">
        <f>IF('СРЕД 4'!$BS$86="","",'СРЕД 4'!$BS$86)</f>
        <v>42332.65</v>
      </c>
      <c r="BT76" s="358"/>
      <c r="BU76" s="379" t="str">
        <f>IF('СРЕД 4'!$BU$86="","",'СРЕД 4'!$BU$86)</f>
        <v>т</v>
      </c>
      <c r="BV76" s="379" t="str">
        <f>IF('СРЕД 4'!$BV$86="","",'СРЕД 4'!$BV$86)</f>
        <v>т</v>
      </c>
      <c r="BW76" s="358"/>
      <c r="BX76" s="386" t="str">
        <f>IF('СРЕД 4'!$BX$86="","",'СРЕД 4'!$BX$86)</f>
        <v/>
      </c>
      <c r="BY76" s="386" t="str">
        <f>IF('СРЕД 4'!$BY$86="","",'СРЕД 4'!$BY$86)</f>
        <v/>
      </c>
      <c r="BZ76" s="347" t="str">
        <f>IF('СРЕД 4'!$BZ$86="","",'СРЕД 4'!$BZ$86)</f>
        <v/>
      </c>
      <c r="CA76" s="347" t="str">
        <f>IF('СРЕД 4'!$CA$86="","",'СРЕД 4'!$CA$86)</f>
        <v/>
      </c>
      <c r="CB76" s="358"/>
      <c r="CC76" s="358"/>
      <c r="CD76" s="358"/>
      <c r="CE76" s="379" t="str">
        <f>IF('СРЕД 4'!$CE$86="","",'СРЕД 4'!$CE$86)</f>
        <v/>
      </c>
      <c r="CF76" s="379" t="str">
        <f>IF('СРЕД 4'!$CF$86="","",'СРЕД 4'!$CF$86)</f>
        <v/>
      </c>
      <c r="CG76" s="358"/>
      <c r="CH76" s="358"/>
      <c r="CI76" s="358"/>
      <c r="CJ76" s="358"/>
      <c r="CK76" s="358"/>
      <c r="CL76" s="370" t="str">
        <f>IF('СРЕД 4'!$CL$86="","",'СРЕД 4'!$CL$86)</f>
        <v/>
      </c>
      <c r="CM76" s="370" t="str">
        <f>IF('СРЕД 4'!$CM$86="","",'СРЕД 4'!$CM$86)</f>
        <v/>
      </c>
      <c r="CN76" s="358"/>
      <c r="CO76" s="276" t="str">
        <f>IF(CE76="м2",IF($U76="ЖП",MAX_4_HSE_AREA,MAX_4_ODN_AREA),"")</f>
        <v/>
      </c>
      <c r="CP76" s="276" t="str">
        <f>IF(CF76="м2",IF($U76="ЖП",MAX_4_HSE_AREA,MAX_4_ODN_AREA),"")</f>
        <v/>
      </c>
      <c r="CQ76" s="373" t="str">
        <f>IF(AND(NOT(CE76="м2"),LEN(CE76)&gt;0),IF($U76="ЖП",MAX_4_HSE_CTZN,MAX_4_ODN_CTZN),"")</f>
        <v/>
      </c>
      <c r="CR76" s="373" t="str">
        <f>IF(AND(NOT(CF76="м2"),LEN(CF76)&gt;0),IF($U76="ЖП",MAX_4_HSE_CTZN,MAX_4_ODN_CTZN),"")</f>
        <v/>
      </c>
      <c r="CS76" s="364">
        <v>0.936</v>
      </c>
      <c r="CT76" s="364">
        <v>0.936</v>
      </c>
      <c r="CU76" s="358"/>
      <c r="CV76" s="358"/>
      <c r="CW76" s="144">
        <f>IF($AD76="да::ACTI",IF($U76="ЖП",CS76,0),0)</f>
        <v>0.936</v>
      </c>
      <c r="CX76" s="144">
        <f>IF($AD76="да::ACTI",IF($U76="ЖП",CT76,0),0)</f>
        <v>0.936</v>
      </c>
      <c r="CY76" s="144">
        <f>IF($AD76="да::ACTI",IF($U76="ЖП",0,CS76),0)</f>
        <v>0</v>
      </c>
      <c r="CZ76" s="144">
        <f>IF($AD76="да::ACTI",IF($U76="ЖП",0,CT76),0)</f>
        <v>0</v>
      </c>
      <c r="DA76" s="358"/>
      <c r="DB76" s="358"/>
      <c r="DC76" s="276">
        <f>CW76*IF(LEN($BP76)=0,0,$BP76)</f>
        <v>3395.79864</v>
      </c>
      <c r="DD76" s="276">
        <f>IF(LEN($BQ76)=0,0,DC76)</f>
        <v>3395.79864</v>
      </c>
      <c r="DE76" s="276">
        <f>CX76*IF(LEN($BQ76)=0,0,$BQ76)</f>
        <v>3452.39856</v>
      </c>
      <c r="DF76" s="276">
        <f>CW76*IF(LEN($BQ76)=0,0,$BQ76)</f>
        <v>3452.39856</v>
      </c>
      <c r="DG76" s="280"/>
      <c r="DH76" s="276">
        <f>CY76*IF(LEN($BP76)=0,0,$BP76)</f>
        <v>0</v>
      </c>
      <c r="DI76" s="276">
        <f>IF(LEN($BQ76)=0,0,DH76)</f>
        <v>0</v>
      </c>
      <c r="DJ76" s="276">
        <f>CZ76*IF(LEN($BQ76)=0,0,$BQ76)</f>
        <v>0</v>
      </c>
      <c r="DK76" s="276">
        <f>CY76*IF(LEN($BQ76)=0,0,$BQ76)</f>
        <v>0</v>
      </c>
      <c r="DL76" s="280"/>
      <c r="DM76" s="276">
        <f>SUM(DC76,DH76)</f>
        <v>3395.79864</v>
      </c>
      <c r="DN76" s="276">
        <f>SUM(DD76,DI76)</f>
        <v>3395.79864</v>
      </c>
      <c r="DO76" s="276">
        <f>SUM(DE76,DJ76)</f>
        <v>3452.39856</v>
      </c>
      <c r="DP76" s="276">
        <f>SUM(DF76,DK76)</f>
        <v>3452.39856</v>
      </c>
      <c r="DQ76" s="280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  <c r="EG76" s="366"/>
      <c r="EH76" s="366"/>
      <c r="EI76" s="366"/>
      <c r="EJ76" s="366"/>
      <c r="EK76" s="993"/>
      <c r="EL76" s="993"/>
      <c r="EM76" s="993"/>
      <c r="EN76" s="993"/>
      <c r="EO76" s="993"/>
      <c r="EP76" s="993"/>
      <c r="EQ76" s="993"/>
      <c r="ER76" s="993"/>
      <c r="ES76" s="993"/>
      <c r="ET76" s="993"/>
      <c r="EU76" s="993"/>
      <c r="EV76" s="993"/>
      <c r="EW76" s="993"/>
      <c r="EX76" s="993"/>
      <c r="EY76" s="993"/>
      <c r="EZ76" s="993"/>
      <c r="FA76" s="993"/>
      <c r="FB76" s="993"/>
      <c r="FC76" s="993"/>
      <c r="FD76" s="993"/>
      <c r="FE76" s="993"/>
      <c r="FF76" s="993"/>
      <c r="FG76" s="993"/>
      <c r="FH76" s="993"/>
      <c r="FI76" s="993"/>
      <c r="FJ76" s="993"/>
      <c r="FK76" s="993"/>
      <c r="FL76" s="993"/>
      <c r="FM76" s="993"/>
      <c r="FN76" s="993"/>
      <c r="FO76" s="993"/>
      <c r="FP76" s="993"/>
      <c r="FQ76" s="993"/>
      <c r="FR76" s="993"/>
      <c r="FS76" s="993"/>
      <c r="FT76" s="993"/>
      <c r="FU76" s="993"/>
      <c r="FV76" s="993"/>
      <c r="FW76" s="993"/>
      <c r="FX76" s="993"/>
      <c r="FY76" s="993"/>
      <c r="FZ76" s="993"/>
      <c r="GA76" s="993"/>
      <c r="GB76" s="993"/>
      <c r="GC76" s="993"/>
      <c r="GD76" s="993"/>
      <c r="GE76" s="993"/>
      <c r="GF76" s="993"/>
      <c r="GG76" s="993"/>
      <c r="GH76" s="993"/>
      <c r="GI76" s="993"/>
      <c r="GJ76" s="993"/>
      <c r="GK76" s="993"/>
      <c r="GL76" s="993"/>
      <c r="GM76" s="993"/>
      <c r="GN76" s="993"/>
      <c r="GO76" s="993"/>
      <c r="GP76" s="993"/>
      <c r="GQ76" s="993"/>
      <c r="GR76" s="993"/>
      <c r="GS76" s="993"/>
      <c r="GT76" s="993"/>
      <c r="GU76" s="993"/>
      <c r="GV76" s="993"/>
      <c r="GW76" s="993"/>
      <c r="GX76" s="993"/>
      <c r="GY76" s="993"/>
      <c r="GZ76" s="993"/>
      <c r="HA76" s="993"/>
      <c r="HB76" s="993"/>
      <c r="HC76" s="993"/>
      <c r="HD76" s="993"/>
      <c r="HE76" s="993"/>
      <c r="HF76" s="993"/>
      <c r="HG76" s="993"/>
      <c r="HH76" s="993"/>
      <c r="HI76" s="993"/>
      <c r="HJ76" s="993"/>
      <c r="HK76" s="993"/>
      <c r="HL76" s="993"/>
      <c r="HM76" s="993"/>
      <c r="HN76" s="993"/>
      <c r="HO76" s="993"/>
      <c r="HP76" s="993"/>
      <c r="HQ76" s="993"/>
      <c r="HR76" s="993"/>
      <c r="HS76" s="993"/>
      <c r="HT76" s="993"/>
      <c r="HU76" s="993"/>
      <c r="HV76" s="993"/>
      <c r="HW76" s="993"/>
      <c r="HX76" s="993"/>
      <c r="HY76" s="993"/>
      <c r="HZ76" s="993"/>
      <c r="IA76" s="993"/>
      <c r="IB76" s="993"/>
      <c r="IC76" s="993"/>
      <c r="ID76" s="993"/>
      <c r="IE76" s="993"/>
      <c r="IF76" s="993"/>
      <c r="IG76" s="993"/>
      <c r="IH76" s="993"/>
      <c r="II76" s="993"/>
      <c r="IJ76" s="993"/>
      <c r="IK76" s="993"/>
      <c r="IL76" s="993"/>
      <c r="IM76" s="993"/>
      <c r="IN76" s="993"/>
      <c r="IO76" s="993"/>
      <c r="IP76" s="993"/>
      <c r="IQ76" s="993"/>
      <c r="IR76" s="993"/>
      <c r="IS76" s="993"/>
      <c r="IT76" s="993"/>
      <c r="IU76" s="993"/>
      <c r="IV76" s="993"/>
      <c r="IW76" s="993"/>
      <c r="IX76" s="993"/>
      <c r="IY76" s="993"/>
      <c r="IZ76" s="993"/>
      <c r="JA76" s="993"/>
      <c r="JB76" s="993"/>
      <c r="JC76" s="993"/>
      <c r="JD76" s="993"/>
      <c r="JE76" s="993"/>
      <c r="JF76" s="993"/>
      <c r="JG76" s="993"/>
      <c r="JH76" s="993"/>
      <c r="JI76" s="993"/>
      <c r="JJ76" s="993"/>
      <c r="JK76" s="993"/>
      <c r="JL76" s="993"/>
      <c r="JM76" s="993"/>
      <c r="JN76" s="993"/>
      <c r="JO76" s="993"/>
      <c r="JP76" s="993"/>
      <c r="JQ76" s="993"/>
      <c r="JR76" s="993"/>
      <c r="JS76" s="993"/>
      <c r="JT76" s="993"/>
      <c r="JU76" s="993"/>
      <c r="JV76" s="993"/>
      <c r="JW76" s="993"/>
      <c r="JX76" s="993"/>
      <c r="JY76" s="993"/>
      <c r="JZ76" s="993"/>
      <c r="KA76" s="993"/>
      <c r="KB76" s="993"/>
      <c r="KC76" s="993"/>
      <c r="KD76" s="993"/>
      <c r="KE76" s="993"/>
      <c r="KF76" s="993"/>
      <c r="KG76" s="993"/>
      <c r="KH76" s="993"/>
      <c r="KI76" s="993"/>
      <c r="KJ76" s="993"/>
      <c r="KK76" s="993"/>
      <c r="KL76" s="993"/>
      <c r="KM76" s="993"/>
      <c r="KN76" s="993"/>
      <c r="KO76" s="993"/>
      <c r="KP76" s="993"/>
      <c r="KQ76" s="993"/>
      <c r="KR76" s="993"/>
      <c r="KS76" s="993"/>
      <c r="KT76" s="993"/>
      <c r="KU76" s="993"/>
      <c r="KV76" s="993"/>
      <c r="KW76" s="420">
        <f>'СРЕД 4'!$DM$86*1000</f>
        <v>120695.97132</v>
      </c>
      <c r="KX76" s="420">
        <f>'СРЕД 4'!$DO$86*1000</f>
        <v>136177.9432</v>
      </c>
      <c r="KY76" s="239" t="str">
        <f>IF(AND(LEN(DM76)&gt;0,LEN(KW76)&gt;0,KW76&lt;DM76),"ALARM","OK")</f>
        <v>OK</v>
      </c>
      <c r="KZ76" s="239" t="str">
        <f>IF(AND(LEN(DO76)&gt;0,LEN(KX76)&gt;0,KX76&lt;DO76),"ALARM","OK")</f>
        <v>OK</v>
      </c>
      <c r="LA76" s="993"/>
      <c r="LB76" s="993"/>
      <c r="LC76" s="993"/>
      <c r="LD76" s="993"/>
      <c r="LE76" s="993"/>
      <c r="LF76" s="379">
        <f>IF('СРЕД 4'!$LF$86="","",'СРЕД 4'!$LF$86)</f>
        <v>1.0526</v>
      </c>
      <c r="LG76" s="993"/>
      <c r="LH76" s="993"/>
      <c r="LI76" s="993"/>
      <c r="LJ76" s="993"/>
      <c r="LK76" s="993"/>
      <c r="LL76" s="993"/>
      <c r="LM76" s="993"/>
    </row>
    <row customHeight="1" ht="12" hidden="1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1639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LF77" s="313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LF79" s="315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>
      <c r="C81" s="161"/>
      <c r="D81" s="671" t="s">
        <v>189</v>
      </c>
      <c r="E81" s="689" t="s">
        <v>189</v>
      </c>
      <c r="F81" s="536"/>
      <c r="G81" s="536"/>
      <c r="H81" s="536"/>
      <c r="I81" s="536"/>
      <c r="J81" s="536"/>
      <c r="K81" s="536"/>
      <c r="L81" s="261"/>
      <c r="M81" s="261" t="s">
        <v>1156</v>
      </c>
      <c r="N81" s="709" t="s">
        <v>1605</v>
      </c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710"/>
      <c r="AI81" s="710"/>
      <c r="AJ81" s="710"/>
      <c r="AK81" s="710"/>
      <c r="AL81" s="710"/>
      <c r="AM81" s="710"/>
      <c r="AN81" s="710"/>
      <c r="AO81" s="710"/>
      <c r="AP81" s="710"/>
      <c r="AQ81" s="710"/>
      <c r="AR81" s="710"/>
      <c r="AS81" s="710"/>
      <c r="AT81" s="710"/>
      <c r="AU81" s="710"/>
      <c r="AV81" s="710"/>
      <c r="AW81" s="710"/>
      <c r="AX81" s="710"/>
      <c r="AY81" s="710"/>
      <c r="AZ81" s="710"/>
      <c r="BA81" s="710"/>
      <c r="BB81" s="710"/>
      <c r="BC81" s="710"/>
      <c r="BD81" s="710"/>
      <c r="BE81" s="710"/>
      <c r="BF81" s="710"/>
      <c r="BG81" s="710"/>
      <c r="BH81" s="710"/>
      <c r="BI81" s="710"/>
      <c r="BJ81" s="710"/>
      <c r="BK81" s="710"/>
      <c r="BL81" s="710"/>
      <c r="BM81" s="710"/>
      <c r="BN81" s="710"/>
      <c r="BO81" s="710"/>
      <c r="BP81" s="314" t="str">
        <f>IF(CS81=0,"",DM81/CS81*1000)</f>
        <v/>
      </c>
      <c r="BQ81" s="314" t="str">
        <f>IF(CT81=0,"",DO81/CT81*1000)</f>
        <v/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3"/>
      <c r="CT81" s="263"/>
      <c r="CU81" s="265"/>
      <c r="CV81" s="265"/>
      <c r="CW81" s="266"/>
      <c r="CX81" s="266"/>
      <c r="CY81" s="266"/>
      <c r="CZ81" s="266"/>
      <c r="DA81" s="265"/>
      <c r="DB81" s="265"/>
      <c r="DC81" s="264">
        <f>SUM(DC82:DC84)</f>
        <v>137.514133380752</v>
      </c>
      <c r="DD81" s="264">
        <f>SUM(DD82:DD84)</f>
        <v>137.514133380752</v>
      </c>
      <c r="DE81" s="264">
        <f>SUM(DE82:DE84)</f>
        <v>139.805133381542</v>
      </c>
      <c r="DF81" s="264">
        <f>SUM(DF82:DF84)</f>
        <v>139.805133381542</v>
      </c>
      <c r="DG81" s="266"/>
      <c r="DH81" s="264">
        <f>SUM(DH82:DH84)</f>
        <v>0</v>
      </c>
      <c r="DI81" s="264">
        <f>SUM(DI82:DI84)</f>
        <v>0</v>
      </c>
      <c r="DJ81" s="264">
        <f>SUM(DJ82:DJ84)</f>
        <v>0</v>
      </c>
      <c r="DK81" s="264">
        <f>SUM(DK82:DK84)</f>
        <v>0</v>
      </c>
      <c r="DL81" s="266"/>
      <c r="DM81" s="264">
        <f>SUM(DC81,DH81)</f>
        <v>137.514133380752</v>
      </c>
      <c r="DN81" s="264">
        <f>SUM(DD81,DI81)</f>
        <v>137.514133380752</v>
      </c>
      <c r="DO81" s="264">
        <f>SUM(DE81,DJ81)</f>
        <v>139.805133381542</v>
      </c>
      <c r="DP81" s="264">
        <f>SUM(DF81,DK81)</f>
        <v>139.805133381542</v>
      </c>
      <c r="DQ81" s="266"/>
      <c r="DR81" s="267"/>
      <c r="DS81" s="267"/>
      <c r="DT81" s="267"/>
      <c r="DU81" s="268">
        <f>'СУБС ПИ'!$S$67</f>
        <v>0</v>
      </c>
      <c r="DV81" s="268">
        <f>'СУБС ПИ'!$U$67</f>
        <v>0</v>
      </c>
      <c r="DW81" s="267"/>
      <c r="DX81" s="267"/>
      <c r="DY81" s="267"/>
      <c r="DZ81" s="264">
        <f>IF(DD81=0,0,DF81/DD81*100)</f>
        <v>101.666010572489</v>
      </c>
      <c r="EA81" s="264">
        <f>IF(DI81=0,0,DK81/DI81*100)</f>
        <v>0</v>
      </c>
      <c r="EB81" s="264">
        <f>IF(DN81=0,0,DP81/DN81*100)</f>
        <v>101.666010572489</v>
      </c>
      <c r="EC81" s="266"/>
      <c r="ED81" s="266"/>
      <c r="EE81" s="266"/>
      <c r="EF81" s="266"/>
      <c r="EG81" s="266"/>
      <c r="EH81" s="266"/>
      <c r="EI81" s="177"/>
      <c r="EJ81" s="269"/>
      <c r="LF81" s="401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24">
      <c r="A83" s="614" t="s">
        <v>1159</v>
      </c>
      <c r="B83" s="614" t="s">
        <v>1372</v>
      </c>
      <c r="C83" s="417" t="s">
        <v>1281</v>
      </c>
      <c r="D83" s="418"/>
      <c r="E83" s="418"/>
      <c r="F83" s="244"/>
      <c r="G83" s="604"/>
      <c r="H83" s="604"/>
      <c r="I83" s="793">
        <f>ROW('СРЕД 4'!A96)</f>
        <v>96</v>
      </c>
      <c r="J83" s="244"/>
      <c r="K83" s="804"/>
      <c r="L83" s="804"/>
      <c r="M83" s="357" t="str">
        <f>IF('СРЕД 4'!$M$96="","",'СРЕД 4'!$M$96)</f>
        <v>11</v>
      </c>
      <c r="N83" s="797" t="str">
        <f>IF('СРЕД 4'!$N$96="","",'СРЕД 4'!$N$96)</f>
        <v>Обращение с твёрдыми коммунальными отходами</v>
      </c>
      <c r="O83" s="358"/>
      <c r="P83" s="358"/>
      <c r="Q83" s="797" t="str">
        <f>IF('СРЕД 4'!$Q$96="","",'СРЕД 4'!$Q$96)</f>
        <v>Население, проживающее в сельских населённых пунктах</v>
      </c>
      <c r="R83" s="358"/>
      <c r="S83" s="358"/>
      <c r="T83" s="795" t="str">
        <f>IF('СРЕД 4'!$T$96="","",'СРЕД 4'!$T$96)</f>
        <v>ЧД</v>
      </c>
      <c r="U83" s="795" t="str">
        <f>IF('СРЕД 4'!$U$96="","",'СРЕД 4'!$U$96)</f>
        <v>ЖП</v>
      </c>
      <c r="V83" s="358"/>
      <c r="W83" s="358"/>
      <c r="X83" s="795" t="str">
        <f>IF('СРЕД 4'!$X$96="","",'СРЕД 4'!$X$96)</f>
        <v/>
      </c>
      <c r="Y83" s="358"/>
      <c r="Z83" s="358"/>
      <c r="AA83" s="358"/>
      <c r="AB83" s="358"/>
      <c r="AC83" s="799" t="str">
        <f>IF('СРЕД 4'!$AC$96="","",'СРЕД 4'!$AC$96)</f>
        <v>NTKU</v>
      </c>
      <c r="AD83" s="799" t="str">
        <f>BL83&amp;"::"&amp;AE83</f>
        <v>да::ACTI</v>
      </c>
      <c r="AE83" s="799" t="str">
        <f>IF(X83="да","SUPPRESS","ACTI")</f>
        <v>ACTI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IF('СРЕД 4'!$AN$96="","",'СРЕД 4'!$AN$96)</f>
        <v>8.1</v>
      </c>
      <c r="AO83" s="797" t="str">
        <f>IF('СРЕД 4'!$AO$96="","",'СРЕД 4'!$AO$96)</f>
        <v>МП ЗР "Севержилкомсервис"</v>
      </c>
      <c r="AP83" s="359"/>
      <c r="AQ83" s="797" t="str">
        <f>IF('СРЕД 4'!$AQ$96="","",'СРЕД 4'!$AQ$96)</f>
        <v>8300010685</v>
      </c>
      <c r="AR83" s="797" t="str">
        <f>IF('СРЕД 4'!$AR$96="","",'СРЕД 4'!$AR$96)</f>
        <v>298301001</v>
      </c>
      <c r="AS83" s="797" t="str">
        <f>IF('СРЕД 4'!$AS$96="","",'СРЕД 4'!$AS$96)</f>
        <v>да</v>
      </c>
      <c r="AT83" s="797" t="str">
        <f>IF('СРЕД 4'!$AT$96="","",'СРЕД 4'!$AT$96)</f>
        <v/>
      </c>
      <c r="AU83" s="797" t="str">
        <f>IF('СРЕД 4'!$AU$96="","",'СРЕД 4'!$AU$96)</f>
        <v>Региональный оператор</v>
      </c>
      <c r="AV83" s="797" t="str">
        <f>IF('СРЕД 4'!$AV$96="","",'СРЕД 4'!$AV$96)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3" s="797" t="str">
        <f>IF('СРЕД 4'!$AW$96="","",'СРЕД 4'!$AW$96)</f>
        <v/>
      </c>
      <c r="AX83" s="797" t="str">
        <f>IF('СРЕД 4'!$AX$96="","",'СРЕД 4'!$AX$96)</f>
        <v/>
      </c>
      <c r="AY83" s="358"/>
      <c r="AZ83" s="792"/>
      <c r="BA83" s="792"/>
      <c r="BB83" s="792"/>
      <c r="BC83" s="797" t="str">
        <f>IF('СРЕД 4'!$BC$96="","",'СРЕД 4'!$BC$96)</f>
        <v/>
      </c>
      <c r="BD83" s="797" t="str">
        <f>IF('СРЕД 4'!$BD$96="","",'СРЕД 4'!$BD$96)</f>
        <v/>
      </c>
      <c r="BE83" s="797" t="str">
        <f>IF('СРЕД 4'!$BE$96="","",'СРЕД 4'!$BE$96)</f>
        <v/>
      </c>
      <c r="BF83" s="792"/>
      <c r="BG83" s="358"/>
      <c r="BH83" s="358"/>
      <c r="BI83" s="358"/>
      <c r="BJ83" s="358"/>
      <c r="BK83" s="358"/>
      <c r="BL83" s="795" t="str">
        <f>IF('СРЕД 4'!$BL$96="","",'СРЕД 4'!$BL$96)</f>
        <v>да</v>
      </c>
      <c r="BM83" s="751"/>
      <c r="BN83" s="358"/>
      <c r="BO83" s="358"/>
      <c r="BP83" s="332">
        <f>IF('СРЕД 4'!$BP$96="","",'СРЕД 4'!$BP$96)</f>
        <v>711.28</v>
      </c>
      <c r="BQ83" s="332">
        <f>IF('СРЕД 4'!$BQ$96="","",'СРЕД 4'!$BQ$96)</f>
        <v>723.13</v>
      </c>
      <c r="BR83" s="332">
        <f>IF('СРЕД 4'!$BR$96="","",'СРЕД 4'!$BR$96)</f>
        <v>15441.36</v>
      </c>
      <c r="BS83" s="332">
        <f>IF('СРЕД 4'!$BS$96="","",'СРЕД 4'!$BS$96)</f>
        <v>15698.72</v>
      </c>
      <c r="BT83" s="358"/>
      <c r="BU83" s="379" t="str">
        <f>IF('СРЕД 4'!$BU$96="","",'СРЕД 4'!$BU$96)</f>
        <v>м3</v>
      </c>
      <c r="BV83" s="379" t="str">
        <f>IF('СРЕД 4'!$BV$96="","",'СРЕД 4'!$BV$96)</f>
        <v>м3</v>
      </c>
      <c r="BW83" s="358"/>
      <c r="BX83" s="386" t="str">
        <f>IF('СРЕД 4'!$BX$96="","",'СРЕД 4'!$BX$96)</f>
        <v>при отсутствии</v>
      </c>
      <c r="BY83" s="386" t="str">
        <f>IF('СРЕД 4'!$BY$96="","",'СРЕД 4'!$BY$96)</f>
        <v>при отсутствии</v>
      </c>
      <c r="BZ83" s="347">
        <f>IF('СРЕД 4'!$BZ$96="","",'СРЕД 4'!$BZ$96)</f>
        <v>12</v>
      </c>
      <c r="CA83" s="347">
        <f>IF('СРЕД 4'!$CA$96="","",'СРЕД 4'!$CA$96)</f>
        <v>12</v>
      </c>
      <c r="CB83" s="358"/>
      <c r="CC83" s="358"/>
      <c r="CD83" s="358"/>
      <c r="CE83" s="379" t="str">
        <f>IF('СРЕД 4'!$CE$96="","",'СРЕД 4'!$CE$96)</f>
        <v>чел</v>
      </c>
      <c r="CF83" s="379" t="str">
        <f>IF('СРЕД 4'!$CF$96="","",'СРЕД 4'!$CF$96)</f>
        <v>чел</v>
      </c>
      <c r="CG83" s="358"/>
      <c r="CH83" s="358"/>
      <c r="CI83" s="358"/>
      <c r="CJ83" s="358"/>
      <c r="CK83" s="358"/>
      <c r="CL83" s="370">
        <f>IF('СРЕД 4'!$CL$96="","",'СРЕД 4'!$CL$96)</f>
        <v>0.0966666667</v>
      </c>
      <c r="CM83" s="370">
        <f>IF('СРЕД 4'!$CM$96="","",'СРЕД 4'!$CM$96)</f>
        <v>0.0966666667</v>
      </c>
      <c r="CN83" s="358"/>
      <c r="CO83" s="276" t="str">
        <f>IF(CE83="м2",IF($U83="ЖП",MAX_4_HSE_AREA,MAX_4_ODN_AREA),"")</f>
        <v/>
      </c>
      <c r="CP83" s="276" t="str">
        <f>IF(CF83="м2",IF($U83="ЖП",MAX_4_HSE_AREA,MAX_4_ODN_AREA),"")</f>
        <v/>
      </c>
      <c r="CQ83" s="373">
        <f>IF(AND(NOT(CE83="м2"),LEN(CE83)&gt;0),IF($U83="ЖП",MAX_4_HSE_CTZN,MAX_4_ODN_CTZN),"")</f>
        <v>2</v>
      </c>
      <c r="CR83" s="373">
        <f>IF(AND(NOT(CF83="м2"),LEN(CF83)&gt;0),IF($U83="ЖП",MAX_4_HSE_CTZN,MAX_4_ODN_CTZN),"")</f>
        <v>2</v>
      </c>
      <c r="CS83" s="280"/>
      <c r="CT83" s="280"/>
      <c r="CU83" s="358"/>
      <c r="CV83" s="358"/>
      <c r="CW83" s="144" cm="1" t="str">
        <f t="array" ref="CW83:CW83">IF($AD83="да::ACTI",IF($U83="ЖП",IF(LEN(CL83)=0,0,CL83)*IF($CE83="м2",IF(LEN(CO83)=0,0,CO83),IF(LEN(CQ83)=0,0,CQ83)),0),0)</f>
        <v>0.1933333334</v>
      </c>
      <c r="CX83" s="144" cm="1" t="str">
        <f t="array" ref="CX83:CX83">IF($AD83="да::ACTI",IF($U83="ЖП",IF(LEN(CM83)=0,0,CM83)*IF($CF83="м2",IF(LEN(CP83)=0,0,CP83),IF(LEN(CR83)=0,0,CR83)),0),0)</f>
        <v>0.1933333334</v>
      </c>
      <c r="CY83" s="144">
        <f>IF($AD83="да::ACTI",IF($U83="ЖП",0,IF(LEN(CL83)=0,0,CL83)*IF($CE83="м2",IF(LEN(CO83)=0,0,CO83),IF(LEN(CQ83)=0,0,CQ83))),0)</f>
        <v>0</v>
      </c>
      <c r="CZ83" s="144">
        <f>IF($AD83="да::ACTI",IF($U83="ЖП",0,IF(LEN(CM83)=0,0,CM83)*IF($CF83="м2",IF(LEN(CP83)=0,0,CP83),IF(LEN(CR83)=0,0,CR83))),0)</f>
        <v>0</v>
      </c>
      <c r="DA83" s="358"/>
      <c r="DB83" s="358"/>
      <c r="DC83" s="276">
        <f>CW83*IF(LEN($BP83)=0,0,$BP83)</f>
        <v>137.514133380752</v>
      </c>
      <c r="DD83" s="276">
        <f>IF(OR($CA83=0,LEN($CA83)=0,$BZ83=0,LEN($BZ83)=0),DC83,DC83*$BZ83/$CA83)</f>
        <v>137.514133380752</v>
      </c>
      <c r="DE83" s="276">
        <f>CX83*IF(LEN($BQ83)=0,0,$BQ83)</f>
        <v>139.805133381542</v>
      </c>
      <c r="DF83" s="276">
        <f>CW83*IF(LEN($BQ83)=0,0,$BQ83)*IF(OR(LEN($CL83)=0,$CL83=0),0,IF($CE83=$CF83,$CM83/$CL83,1))*IF($LC83=$LD83,1,IF($LC83="да",$LF83,IF($LD83="да",IF($LF83=0,0,1/$LF83),1)))</f>
        <v>139.805133381542</v>
      </c>
      <c r="DG83" s="280"/>
      <c r="DH83" s="276">
        <f>CY83*IF(LEN($BP83)=0,0,$BP83)</f>
        <v>0</v>
      </c>
      <c r="DI83" s="276">
        <f>IF(OR($CA83=0,LEN($CA83)=0,$BZ83=0,LEN($BZ83)=0),DH83,DH83*$BZ83/$CA83)</f>
        <v>0</v>
      </c>
      <c r="DJ83" s="276">
        <f>CZ83*IF(LEN($BQ83)=0,0,$BQ83)</f>
        <v>0</v>
      </c>
      <c r="DK83" s="276">
        <f>CY83*IF(LEN($BQ83)=0,0,$BQ83)*IF(OR(LEN($CL83)=0,$CL83=0),0,IF($CE83=$CF83,$CM83/$CL83,1))*IF($LC83=$LD83,1,IF($LC83="да",$LF83,IF($LD83="да",IF($LF83=0,0,1/$LF83),1)))</f>
        <v>0</v>
      </c>
      <c r="DL83" s="280"/>
      <c r="DM83" s="276">
        <f>SUM(DC83,DH83)</f>
        <v>137.514133380752</v>
      </c>
      <c r="DN83" s="276">
        <f>SUM(DD83,DI83)</f>
        <v>137.514133380752</v>
      </c>
      <c r="DO83" s="276">
        <f>SUM(DE83,DJ83)</f>
        <v>139.805133381542</v>
      </c>
      <c r="DP83" s="276">
        <f>SUM(DF83,DK83)</f>
        <v>139.805133381542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993"/>
      <c r="EL83" s="993"/>
      <c r="EM83" s="993"/>
      <c r="EN83" s="993"/>
      <c r="EO83" s="993"/>
      <c r="EP83" s="993"/>
      <c r="EQ83" s="993"/>
      <c r="ER83" s="993"/>
      <c r="ES83" s="993"/>
      <c r="ET83" s="993"/>
      <c r="EU83" s="993"/>
      <c r="EV83" s="993"/>
      <c r="EW83" s="993"/>
      <c r="EX83" s="993"/>
      <c r="EY83" s="993"/>
      <c r="EZ83" s="993"/>
      <c r="FA83" s="993"/>
      <c r="FB83" s="993"/>
      <c r="FC83" s="993"/>
      <c r="FD83" s="993"/>
      <c r="FE83" s="993"/>
      <c r="FF83" s="993"/>
      <c r="FG83" s="993"/>
      <c r="FH83" s="993"/>
      <c r="FI83" s="993"/>
      <c r="FJ83" s="993"/>
      <c r="FK83" s="993"/>
      <c r="FL83" s="993"/>
      <c r="FM83" s="993"/>
      <c r="FN83" s="993"/>
      <c r="FO83" s="993"/>
      <c r="FP83" s="993"/>
      <c r="FQ83" s="993"/>
      <c r="FR83" s="993"/>
      <c r="FS83" s="993"/>
      <c r="FT83" s="993"/>
      <c r="FU83" s="993"/>
      <c r="FV83" s="993"/>
      <c r="FW83" s="993"/>
      <c r="FX83" s="993"/>
      <c r="FY83" s="993"/>
      <c r="FZ83" s="993"/>
      <c r="GA83" s="993"/>
      <c r="GB83" s="993"/>
      <c r="GC83" s="993"/>
      <c r="GD83" s="993"/>
      <c r="GE83" s="993"/>
      <c r="GF83" s="993"/>
      <c r="GG83" s="993"/>
      <c r="GH83" s="993"/>
      <c r="GI83" s="993"/>
      <c r="GJ83" s="993"/>
      <c r="GK83" s="993"/>
      <c r="GL83" s="993"/>
      <c r="GM83" s="993"/>
      <c r="GN83" s="993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93"/>
      <c r="HA83" s="993"/>
      <c r="HB83" s="993"/>
      <c r="HC83" s="993"/>
      <c r="HD83" s="993"/>
      <c r="HE83" s="993"/>
      <c r="HF83" s="993"/>
      <c r="HG83" s="993"/>
      <c r="HH83" s="993"/>
      <c r="HI83" s="993"/>
      <c r="HJ83" s="993"/>
      <c r="HK83" s="993"/>
      <c r="HL83" s="993"/>
      <c r="HM83" s="993"/>
      <c r="HN83" s="993"/>
      <c r="HO83" s="993"/>
      <c r="HP83" s="993"/>
      <c r="HQ83" s="993"/>
      <c r="HR83" s="993"/>
      <c r="HS83" s="993"/>
      <c r="HT83" s="993"/>
      <c r="HU83" s="993"/>
      <c r="HV83" s="993"/>
      <c r="HW83" s="993"/>
      <c r="HX83" s="993"/>
      <c r="HY83" s="993"/>
      <c r="HZ83" s="993"/>
      <c r="IA83" s="993"/>
      <c r="IB83" s="993"/>
      <c r="IC83" s="993"/>
      <c r="ID83" s="993"/>
      <c r="IE83" s="993"/>
      <c r="IF83" s="993"/>
      <c r="IG83" s="993"/>
      <c r="IH83" s="993"/>
      <c r="II83" s="993"/>
      <c r="IJ83" s="993"/>
      <c r="IK83" s="993"/>
      <c r="IL83" s="993"/>
      <c r="IM83" s="993"/>
      <c r="IN83" s="993"/>
      <c r="IO83" s="993"/>
      <c r="IP83" s="993"/>
      <c r="IQ83" s="993"/>
      <c r="IR83" s="993"/>
      <c r="IS83" s="993"/>
      <c r="IT83" s="993"/>
      <c r="IU83" s="993"/>
      <c r="IV83" s="993"/>
      <c r="IW83" s="993"/>
      <c r="IX83" s="993"/>
      <c r="IY83" s="993"/>
      <c r="IZ83" s="993"/>
      <c r="JA83" s="993"/>
      <c r="JB83" s="993"/>
      <c r="JC83" s="993"/>
      <c r="JD83" s="993"/>
      <c r="JE83" s="993"/>
      <c r="JF83" s="993"/>
      <c r="JG83" s="993"/>
      <c r="JH83" s="993"/>
      <c r="JI83" s="993"/>
      <c r="JJ83" s="993"/>
      <c r="JK83" s="993"/>
      <c r="JL83" s="993"/>
      <c r="JM83" s="993"/>
      <c r="JN83" s="993"/>
      <c r="JO83" s="993"/>
      <c r="JP83" s="993"/>
      <c r="JQ83" s="993"/>
      <c r="JR83" s="993"/>
      <c r="JS83" s="993"/>
      <c r="JT83" s="993"/>
      <c r="JU83" s="993"/>
      <c r="JV83" s="993"/>
      <c r="JW83" s="993"/>
      <c r="JX83" s="993"/>
      <c r="JY83" s="993"/>
      <c r="JZ83" s="993"/>
      <c r="KA83" s="993"/>
      <c r="KB83" s="993"/>
      <c r="KC83" s="993"/>
      <c r="KD83" s="993"/>
      <c r="KE83" s="993"/>
      <c r="KF83" s="993"/>
      <c r="KG83" s="993"/>
      <c r="KH83" s="993"/>
      <c r="KI83" s="993"/>
      <c r="KJ83" s="993"/>
      <c r="KK83" s="993"/>
      <c r="KL83" s="993"/>
      <c r="KM83" s="993"/>
      <c r="KN83" s="993"/>
      <c r="KO83" s="993"/>
      <c r="KP83" s="993"/>
      <c r="KQ83" s="993"/>
      <c r="KR83" s="993"/>
      <c r="KS83" s="993"/>
      <c r="KT83" s="993"/>
      <c r="KU83" s="993"/>
      <c r="KV83" s="993"/>
      <c r="KW83" s="420">
        <f>'СРЕД 4'!$DM$96*1000</f>
        <v>23239.8885413471</v>
      </c>
      <c r="KX83" s="420">
        <f>'СРЕД 4'!$DO$96*1000</f>
        <v>22858.1393078821</v>
      </c>
      <c r="KY83" s="239" t="str">
        <f>IF(AND(LEN(DM83)&gt;0,LEN(KW83)&gt;0,KW83&lt;DM83),"ALARM","OK")</f>
        <v>OK</v>
      </c>
      <c r="KZ83" s="239" t="str">
        <f>IF(AND(LEN(DO83)&gt;0,LEN(KX83)&gt;0,KX83&lt;DO83),"ALARM","OK")</f>
        <v>OK</v>
      </c>
      <c r="LA83" s="993"/>
      <c r="LB83" s="993"/>
      <c r="LC83" s="993"/>
      <c r="LD83" s="993"/>
      <c r="LE83" s="993"/>
      <c r="LF83" s="379">
        <f>IF('СРЕД 4'!$LF$96="","",'СРЕД 4'!$LF$96)</f>
        <v>1</v>
      </c>
      <c r="LG83" s="993"/>
      <c r="LH83" s="993"/>
      <c r="LI83" s="993"/>
      <c r="LJ83" s="993"/>
      <c r="LK83" s="993"/>
      <c r="LL83" s="993"/>
      <c r="LM83" s="993"/>
    </row>
    <row customHeight="1" ht="12" hidden="1">
      <c r="C84" s="161"/>
      <c r="D84" s="704"/>
      <c r="E84" s="690"/>
      <c r="F84" s="536"/>
      <c r="G84" s="536"/>
      <c r="H84" s="536"/>
      <c r="I84" s="536"/>
      <c r="J84" s="536"/>
      <c r="K84" s="184"/>
      <c r="L84" s="184"/>
      <c r="M84" s="184"/>
      <c r="N84" s="189" t="s">
        <v>1640</v>
      </c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4"/>
      <c r="AD84" s="184"/>
      <c r="AE84" s="184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LF84" s="313"/>
    </row>
    <row customHeight="1" ht="11.25" hidden="1">
      <c r="C85" s="161"/>
      <c r="E85" s="158"/>
      <c r="F85" s="545"/>
      <c r="G85" s="545"/>
      <c r="H85" s="545"/>
      <c r="I85" s="545"/>
      <c r="J85" s="545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LF85" s="313"/>
    </row>
    <row customHeight="1" ht="12">
      <c r="C86" s="161"/>
      <c r="F86" s="545"/>
      <c r="G86" s="545"/>
      <c r="H86" s="545"/>
      <c r="I86" s="545"/>
      <c r="J86" s="545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255"/>
      <c r="BQ86" s="255"/>
      <c r="BR86" s="255"/>
      <c r="BS86" s="255"/>
      <c r="BT86" s="255"/>
      <c r="BU86" s="255"/>
      <c r="BV86" s="255"/>
      <c r="BW86" s="255"/>
      <c r="BX86" s="193"/>
      <c r="BY86" s="193"/>
      <c r="BZ86" s="277"/>
      <c r="CA86" s="277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5"/>
      <c r="EF86" s="255"/>
      <c r="EG86" s="255"/>
      <c r="EH86" s="255"/>
      <c r="EI86" s="194"/>
      <c r="EJ86" s="278"/>
      <c r="LF86" s="3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9"/>
      <c r="EI87" s="182"/>
      <c r="EJ87" s="295"/>
      <c r="LF87" s="313"/>
    </row>
    <row customHeight="1" ht="12">
      <c r="C88" s="161"/>
      <c r="F88" s="545"/>
      <c r="G88" s="545"/>
      <c r="H88" s="545"/>
      <c r="I88" s="545"/>
      <c r="J88" s="545"/>
      <c r="K88" s="261"/>
      <c r="L88" s="261"/>
      <c r="M88" s="261" t="s">
        <v>1157</v>
      </c>
      <c r="N88" s="790" t="s">
        <v>1607</v>
      </c>
      <c r="O88" s="791"/>
      <c r="P88" s="791"/>
      <c r="Q88" s="791"/>
      <c r="R88" s="791"/>
      <c r="S88" s="791"/>
      <c r="T88" s="791"/>
      <c r="U88" s="791"/>
      <c r="V88" s="791"/>
      <c r="W88" s="791"/>
      <c r="X88" s="791"/>
      <c r="Y88" s="791"/>
      <c r="Z88" s="791"/>
      <c r="AA88" s="791"/>
      <c r="AB88" s="791"/>
      <c r="AC88" s="791"/>
      <c r="AD88" s="791"/>
      <c r="AE88" s="791"/>
      <c r="AF88" s="791"/>
      <c r="AG88" s="791"/>
      <c r="AH88" s="791"/>
      <c r="AI88" s="791"/>
      <c r="AJ88" s="791"/>
      <c r="AK88" s="791"/>
      <c r="AL88" s="791"/>
      <c r="AM88" s="791"/>
      <c r="AN88" s="791"/>
      <c r="AO88" s="791"/>
      <c r="AP88" s="791"/>
      <c r="AQ88" s="791"/>
      <c r="AR88" s="791"/>
      <c r="AS88" s="791"/>
      <c r="AT88" s="791"/>
      <c r="AU88" s="791"/>
      <c r="AV88" s="791"/>
      <c r="AW88" s="791"/>
      <c r="AX88" s="791"/>
      <c r="AY88" s="791"/>
      <c r="AZ88" s="791"/>
      <c r="BA88" s="791"/>
      <c r="BB88" s="791"/>
      <c r="BC88" s="791"/>
      <c r="BD88" s="791"/>
      <c r="BE88" s="791"/>
      <c r="BF88" s="791"/>
      <c r="BG88" s="791"/>
      <c r="BH88" s="791"/>
      <c r="BI88" s="791"/>
      <c r="BJ88" s="791"/>
      <c r="BK88" s="791"/>
      <c r="BL88" s="791"/>
      <c r="BM88" s="791"/>
      <c r="BN88" s="791"/>
      <c r="BO88" s="791"/>
      <c r="BP88" s="265"/>
      <c r="BQ88" s="265"/>
      <c r="BR88" s="265"/>
      <c r="BS88" s="265"/>
      <c r="BT88" s="265"/>
      <c r="BU88" s="265"/>
      <c r="BV88" s="265"/>
      <c r="BW88" s="265"/>
      <c r="BX88" s="197"/>
      <c r="BY88" s="197"/>
      <c r="BZ88" s="263"/>
      <c r="CA88" s="263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4">
        <f>SUM(DC15,DC21,DC27,DC43,DC49,DC62,DC74)</f>
        <v>4753.29864</v>
      </c>
      <c r="DD88" s="264">
        <f>SUM(DD15,DD21,DD27,DD43,DD49,DD62,DD74)</f>
        <v>4753.29864</v>
      </c>
      <c r="DE88" s="264">
        <f>SUM(DE15,DE21,DE27,DE43,DE49,DE62,DE74)</f>
        <v>4832.39856</v>
      </c>
      <c r="DF88" s="264">
        <f>SUM(DF15,DF21,DF27,DF43,DF49,DF62,DF74)</f>
        <v>4832.39856</v>
      </c>
      <c r="DG88" s="266"/>
      <c r="DH88" s="264">
        <f>SUM(DH15,DH21,DH27,DH43,DH49,DH62,DH74)</f>
        <v>0</v>
      </c>
      <c r="DI88" s="264">
        <f>SUM(DI15,DI21,DI27,DI43,DI49,DI62,DI74)</f>
        <v>0</v>
      </c>
      <c r="DJ88" s="264">
        <f>SUM(DJ15,DJ21,DJ27,DJ43,DJ49,DJ62,DJ74)</f>
        <v>0</v>
      </c>
      <c r="DK88" s="264">
        <f>SUM(DK15,DK21,DK27,DK43,DK49,DK62,DK74)</f>
        <v>0</v>
      </c>
      <c r="DL88" s="266"/>
      <c r="DM88" s="264">
        <f>SUM(DC88,DH88)</f>
        <v>4753.29864</v>
      </c>
      <c r="DN88" s="264">
        <f>SUM(DD88,DI88)</f>
        <v>4753.29864</v>
      </c>
      <c r="DO88" s="264">
        <f>SUM(DE88,DJ88)</f>
        <v>4832.39856</v>
      </c>
      <c r="DP88" s="264">
        <f>SUM(DF88,DK88)</f>
        <v>4832.39856</v>
      </c>
      <c r="DQ88" s="266">
        <f>IF(DP88&gt;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88)</f>
        <v>4832.39856</v>
      </c>
      <c r="DR88" s="267"/>
      <c r="DS88" s="267"/>
      <c r="DT88" s="267"/>
      <c r="DU88" s="264">
        <f>SUM(DU15,DU21,DU27,DU43,DU49,DU62,DU74)</f>
        <v>0</v>
      </c>
      <c r="DV88" s="264">
        <f>SUM(DV15,DV21,DV27,DV43,DV49,DV62,DV74)</f>
        <v>0</v>
      </c>
      <c r="DW88" s="267"/>
      <c r="DX88" s="267"/>
      <c r="DY88" s="267"/>
      <c r="DZ88" s="264">
        <f>IF(DD88=0,0,DF88/DD88*100)</f>
        <v>101.664105834512</v>
      </c>
      <c r="EA88" s="264">
        <f>IF(DI88=0,0,DK88/DI88*100)</f>
        <v>0</v>
      </c>
      <c r="EB88" s="264">
        <f>IF(DN88=0,0,DP88/DN88*100)</f>
        <v>101.664105834512</v>
      </c>
      <c r="EC88" s="266">
        <f>IF(DN88=0,0,DQ88/DN88*100)</f>
        <v>101.664105834512</v>
      </c>
      <c r="ED88" s="266"/>
      <c r="EE88" s="266"/>
      <c r="EF88" s="266"/>
      <c r="EG88" s="264">
        <f>IF((DN88-DU88)=0,0,(DP88-DV88)/(DN88-DU88)*100)</f>
        <v>101.664105834512</v>
      </c>
      <c r="EH88" s="297">
        <f>IF(EB88&gt;EG88,EG88,EB88)</f>
        <v>101.664105834512</v>
      </c>
      <c r="EI88" s="318"/>
      <c r="EJ88" s="319">
        <f>IF(EC88&gt;EI88,EI88,EC88)</f>
        <v>0</v>
      </c>
      <c r="LF88" s="403"/>
    </row>
    <row customHeight="1" ht="12">
      <c r="C89" s="161"/>
      <c r="F89" s="545"/>
      <c r="G89" s="545"/>
      <c r="H89" s="545"/>
      <c r="I89" s="545"/>
      <c r="J89" s="545"/>
      <c r="K89" s="261"/>
      <c r="L89" s="261"/>
      <c r="M89" s="261" t="s">
        <v>1158</v>
      </c>
      <c r="N89" s="790" t="s">
        <v>1608</v>
      </c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1"/>
      <c r="AO89" s="791"/>
      <c r="AP89" s="791"/>
      <c r="AQ89" s="791"/>
      <c r="AR89" s="791"/>
      <c r="AS89" s="791"/>
      <c r="AT89" s="791"/>
      <c r="AU89" s="791"/>
      <c r="AV89" s="791"/>
      <c r="AW89" s="791"/>
      <c r="AX89" s="791"/>
      <c r="AY89" s="791"/>
      <c r="AZ89" s="791"/>
      <c r="BA89" s="791"/>
      <c r="BB89" s="791"/>
      <c r="BC89" s="791"/>
      <c r="BD89" s="791"/>
      <c r="BE89" s="791"/>
      <c r="BF89" s="791"/>
      <c r="BG89" s="791"/>
      <c r="BH89" s="791"/>
      <c r="BI89" s="791"/>
      <c r="BJ89" s="791"/>
      <c r="BK89" s="791"/>
      <c r="BL89" s="791"/>
      <c r="BM89" s="791"/>
      <c r="BN89" s="791"/>
      <c r="BO89" s="791"/>
      <c r="BP89" s="265"/>
      <c r="BQ89" s="265"/>
      <c r="BR89" s="265"/>
      <c r="BS89" s="265"/>
      <c r="BT89" s="265"/>
      <c r="BU89" s="265"/>
      <c r="BV89" s="265"/>
      <c r="BW89" s="265"/>
      <c r="BX89" s="197"/>
      <c r="BY89" s="197"/>
      <c r="BZ89" s="263"/>
      <c r="CA89" s="263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4">
        <f>SUM(DC88,DC81)</f>
        <v>4890.81277338075</v>
      </c>
      <c r="DD89" s="264">
        <f>SUM(DD88,DD81)</f>
        <v>4890.81277338075</v>
      </c>
      <c r="DE89" s="264">
        <f>SUM(DE88,DE81)</f>
        <v>4972.20369338154</v>
      </c>
      <c r="DF89" s="264">
        <f>SUM(DF88,DF81)</f>
        <v>4972.20369338154</v>
      </c>
      <c r="DG89" s="266"/>
      <c r="DH89" s="264">
        <f>SUM(DH88,DH81)</f>
        <v>0</v>
      </c>
      <c r="DI89" s="264">
        <f>SUM(DI88,DI81)</f>
        <v>0</v>
      </c>
      <c r="DJ89" s="264">
        <f>SUM(DJ88,DJ81)</f>
        <v>0</v>
      </c>
      <c r="DK89" s="264">
        <f>SUM(DK88,DK81)</f>
        <v>0</v>
      </c>
      <c r="DL89" s="266"/>
      <c r="DM89" s="264">
        <f>SUM(DC89,DH89)</f>
        <v>4890.81277338075</v>
      </c>
      <c r="DN89" s="264">
        <f>SUM(DD89,DI89)</f>
        <v>4890.81277338075</v>
      </c>
      <c r="DO89" s="264">
        <f>SUM(DE89,DJ89)</f>
        <v>4972.20369338154</v>
      </c>
      <c r="DP89" s="264">
        <f>SUM(DF89,DK89)</f>
        <v>4972.20369338154</v>
      </c>
      <c r="DQ89" s="266">
        <f>IF(DP89&gt;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89)</f>
        <v>4972.20369338154</v>
      </c>
      <c r="DR89" s="267"/>
      <c r="DS89" s="267"/>
      <c r="DT89" s="267"/>
      <c r="DU89" s="264">
        <f>SUM(DU88,DU81)</f>
        <v>0</v>
      </c>
      <c r="DV89" s="264">
        <f>SUM(DV88,DV81)</f>
        <v>0</v>
      </c>
      <c r="DW89" s="267"/>
      <c r="DX89" s="267"/>
      <c r="DY89" s="267"/>
      <c r="DZ89" s="264">
        <f>IF(DD89=0,0,DF89/DD89*100)</f>
        <v>101.664159389699</v>
      </c>
      <c r="EA89" s="264">
        <f>IF(DI89=0,0,DK89/DI89*100)</f>
        <v>0</v>
      </c>
      <c r="EB89" s="264">
        <f>IF(DN89=0,0,DP89/DN89*100)</f>
        <v>101.664159389699</v>
      </c>
      <c r="EC89" s="266">
        <f>IF(DN89=0,0,DQ89/DN89*100)</f>
        <v>101.664159389699</v>
      </c>
      <c r="ED89" s="266"/>
      <c r="EE89" s="266"/>
      <c r="EF89" s="266"/>
      <c r="EG89" s="264">
        <f>IF((DN89-DU89)=0,0,(DP89-DV89)/(DN89-DU89)*100)</f>
        <v>101.664159389699</v>
      </c>
      <c r="EH89" s="297">
        <f>IF(EB89&gt;EG89,EG89,EB89)</f>
        <v>101.664159389699</v>
      </c>
      <c r="EI89" s="318"/>
      <c r="EJ89" s="319">
        <f>IF(EC89&gt;EI89,EI89,EC89)</f>
        <v>0</v>
      </c>
      <c r="LF89" s="403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2"/>
      <c r="EI90" s="187"/>
      <c r="EJ90" s="300"/>
      <c r="LF90" s="313"/>
    </row>
    <row customHeight="1" ht="12">
      <c r="C91" s="161"/>
      <c r="F91" s="545"/>
      <c r="G91" s="545"/>
      <c r="H91" s="545"/>
      <c r="I91" s="545"/>
      <c r="J91" s="545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  <c r="BO91" s="207"/>
      <c r="BP91" s="301"/>
      <c r="BQ91" s="301"/>
      <c r="BR91" s="301"/>
      <c r="BS91" s="301"/>
      <c r="BT91" s="301"/>
      <c r="BU91" s="301"/>
      <c r="BV91" s="301"/>
      <c r="BW91" s="301"/>
      <c r="BX91" s="207"/>
      <c r="BY91" s="207"/>
      <c r="BZ91" s="302"/>
      <c r="CA91" s="302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208"/>
      <c r="EJ91" s="303"/>
      <c r="LF91" s="320"/>
    </row>
    <row customHeight="1" ht="11.25">
      <c r="C92" s="132"/>
      <c r="D92" s="132"/>
      <c r="E92" s="212"/>
      <c r="F92" s="212"/>
      <c r="G92" s="212"/>
      <c r="H92" s="212"/>
      <c r="I92" s="212"/>
      <c r="J92" s="212"/>
      <c r="K92" s="157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157"/>
      <c r="AD92" s="157"/>
      <c r="AE92" s="157"/>
      <c r="AF92" s="212"/>
      <c r="AG92" s="212"/>
      <c r="AH92" s="212"/>
      <c r="AI92" s="212"/>
      <c r="AJ92" s="212"/>
      <c r="AK92" s="212"/>
      <c r="AL92" s="212"/>
      <c r="AM92" s="212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12"/>
      <c r="AZ92" s="157"/>
      <c r="BA92" s="157"/>
      <c r="BB92" s="157"/>
      <c r="BC92" s="157"/>
      <c r="BD92" s="157"/>
      <c r="BE92" s="157"/>
      <c r="BF92" s="157"/>
      <c r="BG92" s="212"/>
      <c r="BH92" s="157"/>
      <c r="BI92" s="212"/>
      <c r="BJ92" s="212"/>
      <c r="BK92" s="212"/>
      <c r="BL92" s="157"/>
      <c r="BM92" s="157"/>
      <c r="BN92" s="212"/>
      <c r="BO92" s="212"/>
      <c r="BP92" s="546"/>
      <c r="BQ92" s="546"/>
      <c r="BR92" s="546"/>
      <c r="BS92" s="546"/>
      <c r="BT92" s="546"/>
      <c r="BU92" s="546"/>
      <c r="BV92" s="546"/>
      <c r="BW92" s="546"/>
      <c r="BX92" s="157"/>
      <c r="BY92" s="157"/>
      <c r="BZ92" s="157"/>
      <c r="CA92" s="157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157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O92" s="546"/>
      <c r="DP92" s="546"/>
      <c r="DQ92" s="546"/>
      <c r="DR92" s="546"/>
      <c r="DS92" s="546"/>
      <c r="DT92" s="546"/>
      <c r="DU92" s="546"/>
      <c r="DV92" s="546"/>
      <c r="DW92" s="546"/>
      <c r="DX92" s="546"/>
      <c r="DY92" s="546"/>
      <c r="DZ92" s="546"/>
      <c r="EA92" s="546"/>
      <c r="EB92" s="546"/>
      <c r="EC92" s="546"/>
      <c r="ED92" s="546"/>
      <c r="EE92" s="546"/>
      <c r="EF92" s="546"/>
      <c r="EG92" s="546"/>
      <c r="EH92" s="546"/>
      <c r="EI92" s="133"/>
      <c r="EJ92" s="133"/>
    </row>
    <row customHeight="1" ht="11.25">
      <c r="N93" s="226" t="s">
        <v>1442</v>
      </c>
    </row>
    <row customHeight="1" ht="11.25">
      <c r="N94" s="227" t="s">
        <v>1443</v>
      </c>
    </row>
    <row customHeight="1" ht="11.25">
      <c r="N95" s="227" t="s">
        <v>1444</v>
      </c>
    </row>
    <row customHeight="1" ht="11.25">
      <c r="N96" s="227" t="s">
        <v>1445</v>
      </c>
    </row>
    <row customHeight="1" ht="11.25">
      <c r="N97" s="227" t="s">
        <v>1446</v>
      </c>
    </row>
    <row customHeight="1" ht="11.25">
      <c r="N98" s="227" t="s">
        <v>1447</v>
      </c>
    </row>
    <row customHeight="1" ht="11.25"/>
    <row customHeight="1" ht="11.25">
      <c r="N100" s="226" t="s">
        <v>1609</v>
      </c>
    </row>
    <row customHeight="1" ht="11.25">
      <c r="N101" s="227" t="s">
        <v>1610</v>
      </c>
    </row>
    <row customHeight="1" ht="11.25">
      <c r="N102" s="227" t="s">
        <v>1611</v>
      </c>
    </row>
    <row customHeight="1" ht="11.25">
      <c r="N103" s="227" t="s">
        <v>1612</v>
      </c>
    </row>
    <row customHeight="1" ht="11.25">
      <c r="N104" s="227" t="s">
        <v>1613</v>
      </c>
    </row>
    <row customHeight="1" ht="11.25">
      <c r="N105" s="227" t="s">
        <v>1614</v>
      </c>
    </row>
    <row customHeight="1" ht="11.25">
      <c r="N106" s="227" t="s">
        <v>1615</v>
      </c>
    </row>
  </sheetData>
  <sheetProtection formatColumns="0" formatRows="0" sort="0" autoFilter="0" insertRows="0" deleteRows="0" deleteColumns="0"/>
  <mergeCells count="211">
    <mergeCell ref="N88:BO88"/>
    <mergeCell ref="N89:BO89"/>
    <mergeCell ref="D74:D77"/>
    <mergeCell ref="E74:E77"/>
    <mergeCell ref="N74:BO74"/>
    <mergeCell ref="D81:D84"/>
    <mergeCell ref="E81:E84"/>
    <mergeCell ref="N81:BO81"/>
    <mergeCell ref="D62:D70"/>
    <mergeCell ref="N62:BO62"/>
    <mergeCell ref="E64:E66"/>
    <mergeCell ref="N64:BO64"/>
    <mergeCell ref="E68:E70"/>
    <mergeCell ref="N68:BO68"/>
    <mergeCell ref="N37:BO37"/>
    <mergeCell ref="D43:D45"/>
    <mergeCell ref="E43:E45"/>
    <mergeCell ref="N43:BO43"/>
    <mergeCell ref="D49:D58"/>
    <mergeCell ref="N49:BO49"/>
    <mergeCell ref="E51:E54"/>
    <mergeCell ref="N51:BO51"/>
    <mergeCell ref="E56:E58"/>
    <mergeCell ref="N56:BO56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21" priority="1" stopIfTrue="1">
      <formula>$N$3=0</formula>
    </cfRule>
  </conditionalFormatting>
  <conditionalFormatting sqref="M3">
    <cfRule type="expression" dxfId="22" priority="2" stopIfTrue="1">
      <formula>$N$3&lt;=(100+REGION_IDX_VALUE_MIRROR)</formula>
    </cfRule>
  </conditionalFormatting>
  <conditionalFormatting sqref="M3">
    <cfRule type="expression" dxfId="23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D7D5518-9EEC-CEE8-1D3C-95E11E4954E8}" mc:Ignorable="x14ac xr xr2 xr3">
  <sheetPr>
    <tabColor rgb="FF9999FF"/>
  </sheetPr>
  <dimension ref="A1:DL73"/>
  <sheetViews>
    <sheetView showGridLines="0" zoomScale="90" workbookViewId="0">
      <pane xSplit="67" ySplit="11" topLeftCell="BR13" activePane="bottomRight" state="frozen"/>
      <selection pane="bottomLeft" activeCell="A12" sqref="A12"/>
      <selection pane="topRight" activeCell="BP1" sqref="BP1"/>
      <selection pane="bottomRight" activeCell="CA65" sqref="CA65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МО'!$E$26="","Не определено",'Список МО'!$E$26)</f>
        <v>"Заполярный район"</v>
      </c>
    </row>
    <row customHeight="1" ht="3">
      <c r="B3" s="0" t="str">
        <f>IF('Список МО'!$F$26="","Не определено",'Список МО'!$F$26)</f>
        <v>Шоинский сельсовет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МО'!$G$26="","Не определено",'Список МО'!$G$26)</f>
        <v>11811476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Шоинский сельсовет, ОКТМО: 11811476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">
      <c r="A16" s="326" t="s">
        <v>1280</v>
      </c>
      <c r="B16" s="993"/>
      <c r="C16" s="321"/>
      <c r="D16" s="719"/>
      <c r="E16" s="721"/>
      <c r="F16" s="993"/>
      <c r="G16" s="993"/>
      <c r="H16" s="993"/>
      <c r="I16" s="993"/>
      <c r="J16" s="993"/>
      <c r="K16" s="993"/>
      <c r="L16" s="449"/>
      <c r="M16" s="500" t="s">
        <v>1281</v>
      </c>
      <c r="N16" s="770" t="s">
        <v>1280</v>
      </c>
      <c r="O16" s="630" t="s">
        <v>1649</v>
      </c>
      <c r="P16" s="452"/>
      <c r="Q16" s="453" t="s">
        <v>1650</v>
      </c>
      <c r="R16" s="453" t="s">
        <v>1651</v>
      </c>
      <c r="S16" s="630" t="s">
        <v>1285</v>
      </c>
      <c r="T16" s="630"/>
      <c r="U16" s="630" t="s">
        <v>1652</v>
      </c>
      <c r="V16" s="630" t="s">
        <v>1653</v>
      </c>
      <c r="W16" s="452"/>
      <c r="X16" s="452"/>
      <c r="Y16" s="444" t="s">
        <v>1288</v>
      </c>
      <c r="Z16" s="798"/>
      <c r="AA16" s="798"/>
      <c r="AB16" s="798"/>
      <c r="AC16" s="452"/>
      <c r="AD16" s="452"/>
      <c r="AE16" s="452"/>
      <c r="AF16" s="798"/>
      <c r="AG16" s="445" t="s">
        <v>1289</v>
      </c>
      <c r="AH16" s="798"/>
      <c r="AI16" s="630" t="s">
        <v>1649</v>
      </c>
      <c r="AJ16" s="452"/>
      <c r="AK16" s="453" t="s">
        <v>1650</v>
      </c>
      <c r="AL16" s="453" t="s">
        <v>1651</v>
      </c>
      <c r="AM16" s="630" t="s">
        <v>1290</v>
      </c>
      <c r="AN16" s="630"/>
      <c r="AO16" s="630" t="s">
        <v>1652</v>
      </c>
      <c r="AP16" s="630" t="s">
        <v>1654</v>
      </c>
      <c r="AQ16" s="452"/>
      <c r="AR16" s="452"/>
      <c r="AS16" s="444" t="s">
        <v>1288</v>
      </c>
      <c r="AT16" s="798"/>
      <c r="AU16" s="798"/>
      <c r="AV16" s="798"/>
      <c r="AW16" s="452"/>
      <c r="AX16" s="452"/>
      <c r="AY16" s="452"/>
      <c r="AZ16" s="798"/>
      <c r="BA16" s="445" t="s">
        <v>1289</v>
      </c>
      <c r="BB16" s="798"/>
      <c r="BC16" s="329" t="s">
        <v>1292</v>
      </c>
      <c r="BD16" s="330" t="str">
        <f>BE16&amp;"::"&amp;N16</f>
        <v>ACTI::1.1</v>
      </c>
      <c r="BE16" s="799" t="s">
        <v>1293</v>
      </c>
      <c r="BF16" s="798"/>
      <c r="BG16" s="798"/>
      <c r="BH16" s="798"/>
      <c r="BI16" s="798"/>
      <c r="BJ16" s="798"/>
      <c r="BK16" s="798"/>
      <c r="BL16" s="798"/>
      <c r="BM16" s="798"/>
      <c r="BN16" s="426"/>
      <c r="BO16" s="426"/>
      <c r="BP16" s="446">
        <v>53.45</v>
      </c>
      <c r="BQ16" s="446">
        <v>14.62</v>
      </c>
      <c r="BR16" s="446">
        <v>54.34</v>
      </c>
      <c r="BS16" s="446">
        <v>14.86</v>
      </c>
      <c r="BT16" s="455">
        <v>53.45</v>
      </c>
      <c r="BU16" s="455">
        <v>14.62</v>
      </c>
      <c r="BV16" s="455">
        <v>54.34</v>
      </c>
      <c r="BW16" s="455">
        <v>14.86</v>
      </c>
      <c r="BX16" s="110"/>
      <c r="BY16" s="456" t="s">
        <v>1294</v>
      </c>
      <c r="BZ16" s="457"/>
      <c r="CA16" s="447">
        <f>(BR16-BS16)/1.22*'СРЕД 5'!HN17/1000</f>
        <v>7.55686032786885</v>
      </c>
      <c r="CB16" s="448">
        <v>16.5329231016</v>
      </c>
      <c r="CC16" s="604"/>
      <c r="CD16" s="110"/>
      <c r="CE16" s="333"/>
      <c r="CF16" s="110"/>
      <c r="CG16" s="333"/>
      <c r="CH16" s="110"/>
      <c r="CI16" s="110"/>
      <c r="CJ16" s="110"/>
      <c r="CK16" s="458" t="s">
        <v>1655</v>
      </c>
      <c r="CL16" s="459" t="s">
        <v>1296</v>
      </c>
      <c r="CM16" s="459" t="s">
        <v>1297</v>
      </c>
      <c r="CN16" s="460" t="s">
        <v>1656</v>
      </c>
      <c r="CO16" s="460" t="s">
        <v>1657</v>
      </c>
      <c r="CP16" s="458" t="s">
        <v>1658</v>
      </c>
      <c r="CQ16" s="459" t="s">
        <v>1296</v>
      </c>
      <c r="CR16" s="459" t="s">
        <v>1297</v>
      </c>
      <c r="CS16" s="460" t="s">
        <v>1659</v>
      </c>
      <c r="CT16" s="460" t="s">
        <v>1302</v>
      </c>
      <c r="CU16" s="92"/>
      <c r="CV16" s="92"/>
      <c r="CW16" s="92"/>
      <c r="CX16" s="92"/>
      <c r="CY16" s="92"/>
      <c r="CZ16" s="92"/>
      <c r="DA16" s="461"/>
    </row>
    <row customHeight="1" ht="12">
      <c r="A17" s="326" t="s">
        <v>1660</v>
      </c>
      <c r="B17" s="993"/>
      <c r="C17" s="321"/>
      <c r="D17" s="719"/>
      <c r="E17" s="721"/>
      <c r="F17" s="993"/>
      <c r="G17" s="993"/>
      <c r="H17" s="993"/>
      <c r="I17" s="993"/>
      <c r="J17" s="993"/>
      <c r="K17" s="993"/>
      <c r="L17" s="449"/>
      <c r="M17" s="500" t="s">
        <v>1281</v>
      </c>
      <c r="N17" s="770" t="s">
        <v>1660</v>
      </c>
      <c r="O17" s="630" t="s">
        <v>1282</v>
      </c>
      <c r="P17" s="452"/>
      <c r="Q17" s="453" t="s">
        <v>1283</v>
      </c>
      <c r="R17" s="453" t="s">
        <v>1284</v>
      </c>
      <c r="S17" s="630" t="s">
        <v>1285</v>
      </c>
      <c r="T17" s="630"/>
      <c r="U17" s="630" t="s">
        <v>1286</v>
      </c>
      <c r="V17" s="630" t="s">
        <v>1661</v>
      </c>
      <c r="W17" s="452"/>
      <c r="X17" s="452"/>
      <c r="Y17" s="444" t="s">
        <v>1288</v>
      </c>
      <c r="Z17" s="798"/>
      <c r="AA17" s="798"/>
      <c r="AB17" s="798"/>
      <c r="AC17" s="452"/>
      <c r="AD17" s="452"/>
      <c r="AE17" s="452"/>
      <c r="AF17" s="798"/>
      <c r="AG17" s="445" t="s">
        <v>1289</v>
      </c>
      <c r="AH17" s="798"/>
      <c r="AI17" s="630" t="s">
        <v>1282</v>
      </c>
      <c r="AJ17" s="452"/>
      <c r="AK17" s="453" t="s">
        <v>1283</v>
      </c>
      <c r="AL17" s="453" t="s">
        <v>1284</v>
      </c>
      <c r="AM17" s="630" t="s">
        <v>1290</v>
      </c>
      <c r="AN17" s="630"/>
      <c r="AO17" s="630" t="s">
        <v>1286</v>
      </c>
      <c r="AP17" s="630" t="s">
        <v>1662</v>
      </c>
      <c r="AQ17" s="452"/>
      <c r="AR17" s="452"/>
      <c r="AS17" s="444" t="s">
        <v>1288</v>
      </c>
      <c r="AT17" s="798"/>
      <c r="AU17" s="798"/>
      <c r="AV17" s="798"/>
      <c r="AW17" s="452"/>
      <c r="AX17" s="452"/>
      <c r="AY17" s="452"/>
      <c r="AZ17" s="798"/>
      <c r="BA17" s="445" t="s">
        <v>1289</v>
      </c>
      <c r="BB17" s="798"/>
      <c r="BC17" s="329" t="s">
        <v>1292</v>
      </c>
      <c r="BD17" s="330" t="str">
        <f>BE17&amp;"::"&amp;N17</f>
        <v>ACTI::1.2</v>
      </c>
      <c r="BE17" s="799" t="s">
        <v>1293</v>
      </c>
      <c r="BF17" s="798"/>
      <c r="BG17" s="798"/>
      <c r="BH17" s="798"/>
      <c r="BI17" s="798"/>
      <c r="BJ17" s="798"/>
      <c r="BK17" s="798"/>
      <c r="BL17" s="798"/>
      <c r="BM17" s="798"/>
      <c r="BN17" s="426"/>
      <c r="BO17" s="426"/>
      <c r="BP17" s="446">
        <v>2704.34</v>
      </c>
      <c r="BQ17" s="446">
        <v>126.24</v>
      </c>
      <c r="BR17" s="446">
        <v>2159.4</v>
      </c>
      <c r="BS17" s="446">
        <v>128.34</v>
      </c>
      <c r="BT17" s="455">
        <v>2704.34</v>
      </c>
      <c r="BU17" s="455">
        <v>126.24</v>
      </c>
      <c r="BV17" s="455">
        <v>2159.4</v>
      </c>
      <c r="BW17" s="455">
        <v>128.34</v>
      </c>
      <c r="BX17" s="110"/>
      <c r="BY17" s="456" t="s">
        <v>1294</v>
      </c>
      <c r="BZ17" s="457"/>
      <c r="CA17" s="447">
        <f>(BR17-BS17)/1.22*'СРЕД 5'!HN18/1000</f>
        <v>142.773529180328</v>
      </c>
      <c r="CB17" s="448">
        <v>612.9319549574</v>
      </c>
      <c r="CC17" s="604"/>
      <c r="CD17" s="110"/>
      <c r="CE17" s="333"/>
      <c r="CF17" s="110"/>
      <c r="CG17" s="333"/>
      <c r="CH17" s="110"/>
      <c r="CI17" s="110"/>
      <c r="CJ17" s="110"/>
      <c r="CK17" s="458" t="s">
        <v>1663</v>
      </c>
      <c r="CL17" s="459" t="s">
        <v>1296</v>
      </c>
      <c r="CM17" s="459" t="s">
        <v>1297</v>
      </c>
      <c r="CN17" s="460" t="s">
        <v>1664</v>
      </c>
      <c r="CO17" s="460" t="s">
        <v>1299</v>
      </c>
      <c r="CP17" s="458" t="s">
        <v>1665</v>
      </c>
      <c r="CQ17" s="459" t="s">
        <v>1296</v>
      </c>
      <c r="CR17" s="459" t="s">
        <v>1297</v>
      </c>
      <c r="CS17" s="460" t="s">
        <v>1666</v>
      </c>
      <c r="CT17" s="460" t="s">
        <v>1302</v>
      </c>
      <c r="CU17" s="92"/>
      <c r="CV17" s="92"/>
      <c r="CW17" s="92"/>
      <c r="CX17" s="92"/>
      <c r="CY17" s="92"/>
      <c r="CZ17" s="92"/>
      <c r="DA17" s="461"/>
    </row>
    <row customHeight="1" ht="12.75">
      <c r="C18" s="165"/>
      <c r="D18" s="672"/>
      <c r="E18" s="673"/>
      <c r="L18" s="186"/>
      <c r="M18" s="187"/>
      <c r="N18" s="188"/>
      <c r="O18" s="189" t="s">
        <v>1303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72"/>
      <c r="BU18" s="172"/>
      <c r="BV18" s="172"/>
      <c r="BW18" s="172"/>
      <c r="BX18" s="172"/>
      <c r="BY18" s="184"/>
      <c r="BZ18" s="184"/>
      <c r="CA18" s="184"/>
      <c r="CB18" s="184"/>
      <c r="CC18" s="172"/>
      <c r="CD18" s="172"/>
      <c r="CE18" s="172"/>
      <c r="CF18" s="172"/>
      <c r="CG18" s="172"/>
      <c r="CH18" s="172"/>
      <c r="CI18" s="172"/>
      <c r="CJ18" s="172"/>
      <c r="CK18" s="184"/>
      <c r="CL18" s="184"/>
      <c r="CM18" s="184"/>
      <c r="CN18" s="184"/>
      <c r="CO18" s="184"/>
      <c r="CP18" s="184"/>
      <c r="CQ18" s="184"/>
      <c r="CR18" s="184"/>
      <c r="CS18" s="184"/>
      <c r="CT18" s="185"/>
      <c r="CU18" s="172"/>
      <c r="CV18" s="172"/>
      <c r="CW18" s="172"/>
      <c r="CX18" s="172"/>
      <c r="CY18" s="172"/>
      <c r="CZ18" s="172"/>
      <c r="DA18" s="169"/>
    </row>
    <row customHeight="1" ht="12">
      <c r="D19" s="190"/>
      <c r="E19" s="542"/>
      <c r="L19" s="192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4"/>
      <c r="BQ19" s="194"/>
      <c r="BR19" s="194"/>
      <c r="BS19" s="194"/>
      <c r="BT19" s="172"/>
      <c r="BU19" s="172"/>
      <c r="BV19" s="172"/>
      <c r="BW19" s="172"/>
      <c r="BX19" s="172"/>
      <c r="BY19" s="194"/>
      <c r="BZ19" s="194"/>
      <c r="CA19" s="194"/>
      <c r="CB19" s="194"/>
      <c r="CC19" s="172"/>
      <c r="CD19" s="172"/>
      <c r="CE19" s="172"/>
      <c r="CF19" s="172"/>
      <c r="CG19" s="172"/>
      <c r="CH19" s="172"/>
      <c r="CI19" s="172"/>
      <c r="CJ19" s="172"/>
      <c r="CK19" s="193"/>
      <c r="CL19" s="193"/>
      <c r="CM19" s="193"/>
      <c r="CN19" s="193"/>
      <c r="CO19" s="193"/>
      <c r="CP19" s="193"/>
      <c r="CQ19" s="193"/>
      <c r="CR19" s="193"/>
      <c r="CS19" s="193"/>
      <c r="CT19" s="195"/>
      <c r="CU19" s="172"/>
      <c r="CV19" s="172"/>
      <c r="CW19" s="172"/>
      <c r="CX19" s="172"/>
      <c r="CY19" s="172"/>
      <c r="CZ19" s="172"/>
      <c r="DA19" s="169"/>
    </row>
    <row customHeight="1" ht="12">
      <c r="C20" s="165"/>
      <c r="D20" s="671" t="s">
        <v>137</v>
      </c>
      <c r="E20" s="605" t="s">
        <v>137</v>
      </c>
      <c r="L20" s="174"/>
      <c r="M20" s="175"/>
      <c r="N20" s="176">
        <v>2</v>
      </c>
      <c r="O20" s="674" t="s">
        <v>137</v>
      </c>
      <c r="P20" s="675"/>
      <c r="Q20" s="675"/>
      <c r="R20" s="675"/>
      <c r="S20" s="675"/>
      <c r="T20" s="675"/>
      <c r="U20" s="675"/>
      <c r="V20" s="675"/>
      <c r="W20" s="675"/>
      <c r="X20" s="675"/>
      <c r="Y20" s="675"/>
      <c r="Z20" s="675"/>
      <c r="AA20" s="675"/>
      <c r="AB20" s="675"/>
      <c r="AC20" s="675"/>
      <c r="AD20" s="675"/>
      <c r="AE20" s="675"/>
      <c r="AF20" s="675"/>
      <c r="AG20" s="675"/>
      <c r="AH20" s="675"/>
      <c r="AI20" s="675"/>
      <c r="AJ20" s="675"/>
      <c r="AK20" s="675"/>
      <c r="AL20" s="675"/>
      <c r="AM20" s="675"/>
      <c r="AN20" s="675"/>
      <c r="AO20" s="675"/>
      <c r="AP20" s="675"/>
      <c r="AQ20" s="675"/>
      <c r="AR20" s="675"/>
      <c r="AS20" s="675"/>
      <c r="AT20" s="675"/>
      <c r="AU20" s="675"/>
      <c r="AV20" s="675"/>
      <c r="AW20" s="675"/>
      <c r="AX20" s="675"/>
      <c r="AY20" s="675"/>
      <c r="AZ20" s="675"/>
      <c r="BA20" s="675"/>
      <c r="BB20" s="675"/>
      <c r="BC20" s="675"/>
      <c r="BD20" s="675"/>
      <c r="BE20" s="675"/>
      <c r="BF20" s="675"/>
      <c r="BG20" s="675"/>
      <c r="BH20" s="675"/>
      <c r="BI20" s="675"/>
      <c r="BJ20" s="675"/>
      <c r="BK20" s="675"/>
      <c r="BL20" s="675"/>
      <c r="BM20" s="675"/>
      <c r="BN20" s="675"/>
      <c r="BO20" s="675"/>
      <c r="BP20" s="675"/>
      <c r="BQ20" s="675"/>
      <c r="BR20" s="675"/>
      <c r="BS20" s="676"/>
      <c r="BT20" s="172"/>
      <c r="BU20" s="172"/>
      <c r="BV20" s="172"/>
      <c r="BW20" s="172"/>
      <c r="BX20" s="172"/>
      <c r="BY20" s="177"/>
      <c r="BZ20" s="177"/>
      <c r="CA20" s="177"/>
      <c r="CB20" s="177"/>
      <c r="CC20" s="172"/>
      <c r="CD20" s="172"/>
      <c r="CE20" s="172"/>
      <c r="CF20" s="172"/>
      <c r="CG20" s="172"/>
      <c r="CH20" s="172"/>
      <c r="CI20" s="172"/>
      <c r="CJ20" s="172"/>
      <c r="CK20" s="178"/>
      <c r="CL20" s="178"/>
      <c r="CM20" s="178"/>
      <c r="CN20" s="178"/>
      <c r="CO20" s="178"/>
      <c r="CP20" s="178"/>
      <c r="CQ20" s="178"/>
      <c r="CR20" s="178"/>
      <c r="CS20" s="178"/>
      <c r="CT20" s="179"/>
      <c r="CU20" s="172"/>
      <c r="CV20" s="172"/>
      <c r="CW20" s="172"/>
      <c r="CX20" s="172"/>
      <c r="CY20" s="172"/>
      <c r="CZ20" s="172"/>
      <c r="DA20" s="169"/>
    </row>
    <row customHeight="1" ht="12" hidden="1">
      <c r="C21" s="165"/>
      <c r="D21" s="672"/>
      <c r="E21" s="673"/>
      <c r="K21" s="180"/>
      <c r="L21" s="181"/>
      <c r="M21" s="182"/>
      <c r="N21" s="183" t="s">
        <v>1304</v>
      </c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72"/>
      <c r="BU21" s="172"/>
      <c r="BV21" s="172"/>
      <c r="BW21" s="172"/>
      <c r="BX21" s="172"/>
      <c r="BY21" s="184"/>
      <c r="BZ21" s="184"/>
      <c r="CA21" s="184"/>
      <c r="CB21" s="184"/>
      <c r="CC21" s="172"/>
      <c r="CD21" s="172"/>
      <c r="CE21" s="172"/>
      <c r="CF21" s="172"/>
      <c r="CG21" s="172"/>
      <c r="CH21" s="172"/>
      <c r="CI21" s="172"/>
      <c r="CJ21" s="172"/>
      <c r="CK21" s="184"/>
      <c r="CL21" s="184"/>
      <c r="CM21" s="184"/>
      <c r="CN21" s="184"/>
      <c r="CO21" s="184"/>
      <c r="CP21" s="184"/>
      <c r="CQ21" s="184"/>
      <c r="CR21" s="184"/>
      <c r="CS21" s="184"/>
      <c r="CT21" s="185"/>
      <c r="CU21" s="172"/>
      <c r="CV21" s="172"/>
      <c r="CW21" s="172"/>
      <c r="CX21" s="172"/>
      <c r="CY21" s="172"/>
      <c r="CZ21" s="172"/>
      <c r="DA21" s="169"/>
    </row>
    <row customHeight="1" ht="12.75">
      <c r="C22" s="165"/>
      <c r="D22" s="672"/>
      <c r="E22" s="673"/>
      <c r="L22" s="186"/>
      <c r="M22" s="187"/>
      <c r="N22" s="188"/>
      <c r="O22" s="189" t="s">
        <v>1305</v>
      </c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72"/>
      <c r="BU22" s="172"/>
      <c r="BV22" s="172"/>
      <c r="BW22" s="172"/>
      <c r="BX22" s="172"/>
      <c r="BY22" s="184"/>
      <c r="BZ22" s="184"/>
      <c r="CA22" s="184"/>
      <c r="CB22" s="184"/>
      <c r="CC22" s="172"/>
      <c r="CD22" s="172"/>
      <c r="CE22" s="172"/>
      <c r="CF22" s="172"/>
      <c r="CG22" s="172"/>
      <c r="CH22" s="172"/>
      <c r="CI22" s="172"/>
      <c r="CJ22" s="172"/>
      <c r="CK22" s="184"/>
      <c r="CL22" s="184"/>
      <c r="CM22" s="184"/>
      <c r="CN22" s="184"/>
      <c r="CO22" s="184"/>
      <c r="CP22" s="184"/>
      <c r="CQ22" s="184"/>
      <c r="CR22" s="184"/>
      <c r="CS22" s="184"/>
      <c r="CT22" s="185"/>
      <c r="CU22" s="172"/>
      <c r="CV22" s="172"/>
      <c r="CW22" s="172"/>
      <c r="CX22" s="172"/>
      <c r="CY22" s="172"/>
      <c r="CZ22" s="172"/>
      <c r="DA22" s="169"/>
    </row>
    <row customHeight="1" ht="12">
      <c r="D23" s="190"/>
      <c r="E23" s="542"/>
      <c r="L23" s="192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4"/>
      <c r="BQ23" s="194"/>
      <c r="BR23" s="194"/>
      <c r="BS23" s="194"/>
      <c r="BT23" s="172"/>
      <c r="BU23" s="172"/>
      <c r="BV23" s="172"/>
      <c r="BW23" s="172"/>
      <c r="BX23" s="172"/>
      <c r="BY23" s="194"/>
      <c r="BZ23" s="194"/>
      <c r="CA23" s="194"/>
      <c r="CB23" s="194"/>
      <c r="CC23" s="172"/>
      <c r="CD23" s="172"/>
      <c r="CE23" s="172"/>
      <c r="CF23" s="172"/>
      <c r="CG23" s="172"/>
      <c r="CH23" s="172"/>
      <c r="CI23" s="172"/>
      <c r="CJ23" s="172"/>
      <c r="CK23" s="193"/>
      <c r="CL23" s="193"/>
      <c r="CM23" s="193"/>
      <c r="CN23" s="193"/>
      <c r="CO23" s="193"/>
      <c r="CP23" s="193"/>
      <c r="CQ23" s="193"/>
      <c r="CR23" s="193"/>
      <c r="CS23" s="193"/>
      <c r="CT23" s="19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89" t="s">
        <v>144</v>
      </c>
      <c r="E24" s="537" t="s">
        <v>144</v>
      </c>
      <c r="L24" s="196"/>
      <c r="M24" s="197"/>
      <c r="N24" s="198" t="s">
        <v>1151</v>
      </c>
      <c r="O24" s="692" t="s">
        <v>144</v>
      </c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4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1.25" hidden="1">
      <c r="C25" s="165"/>
      <c r="D25" s="690"/>
      <c r="E25" s="190"/>
      <c r="L25" s="181"/>
      <c r="M25" s="182"/>
      <c r="N25" s="199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">
      <c r="C26" s="165"/>
      <c r="D26" s="690"/>
      <c r="E26" s="605" t="s">
        <v>1306</v>
      </c>
      <c r="L26" s="174"/>
      <c r="M26" s="175"/>
      <c r="N26" s="176" t="s">
        <v>1307</v>
      </c>
      <c r="O26" s="695" t="s">
        <v>1306</v>
      </c>
      <c r="P26" s="696"/>
      <c r="Q26" s="696"/>
      <c r="R26" s="696"/>
      <c r="S26" s="696"/>
      <c r="T26" s="696"/>
      <c r="U26" s="696"/>
      <c r="V26" s="696"/>
      <c r="W26" s="696"/>
      <c r="X26" s="696"/>
      <c r="Y26" s="696"/>
      <c r="Z26" s="696"/>
      <c r="AA26" s="696"/>
      <c r="AB26" s="696"/>
      <c r="AC26" s="696"/>
      <c r="AD26" s="696"/>
      <c r="AE26" s="696"/>
      <c r="AF26" s="696"/>
      <c r="AG26" s="696"/>
      <c r="AH26" s="696"/>
      <c r="AI26" s="696"/>
      <c r="AJ26" s="696"/>
      <c r="AK26" s="696"/>
      <c r="AL26" s="696"/>
      <c r="AM26" s="696"/>
      <c r="AN26" s="696"/>
      <c r="AO26" s="696"/>
      <c r="AP26" s="696"/>
      <c r="AQ26" s="696"/>
      <c r="AR26" s="696"/>
      <c r="AS26" s="696"/>
      <c r="AT26" s="696"/>
      <c r="AU26" s="696"/>
      <c r="AV26" s="696"/>
      <c r="AW26" s="696"/>
      <c r="AX26" s="696"/>
      <c r="AY26" s="696"/>
      <c r="AZ26" s="696"/>
      <c r="BA26" s="696"/>
      <c r="BB26" s="696"/>
      <c r="BC26" s="696"/>
      <c r="BD26" s="696"/>
      <c r="BE26" s="696"/>
      <c r="BF26" s="696"/>
      <c r="BG26" s="696"/>
      <c r="BH26" s="696"/>
      <c r="BI26" s="696"/>
      <c r="BJ26" s="696"/>
      <c r="BK26" s="696"/>
      <c r="BL26" s="696"/>
      <c r="BM26" s="696"/>
      <c r="BN26" s="696"/>
      <c r="BO26" s="696"/>
      <c r="BP26" s="696"/>
      <c r="BQ26" s="696"/>
      <c r="BR26" s="696"/>
      <c r="BS26" s="697"/>
      <c r="BT26" s="172"/>
      <c r="BU26" s="172"/>
      <c r="BV26" s="172"/>
      <c r="BW26" s="172"/>
      <c r="BX26" s="172"/>
      <c r="BY26" s="177"/>
      <c r="BZ26" s="177"/>
      <c r="CA26" s="177"/>
      <c r="CB26" s="177"/>
      <c r="CC26" s="172"/>
      <c r="CD26" s="172"/>
      <c r="CE26" s="172"/>
      <c r="CF26" s="172"/>
      <c r="CG26" s="172"/>
      <c r="CH26" s="172"/>
      <c r="CI26" s="172"/>
      <c r="CJ26" s="172"/>
      <c r="CK26" s="178"/>
      <c r="CL26" s="178"/>
      <c r="CM26" s="178"/>
      <c r="CN26" s="178"/>
      <c r="CO26" s="178"/>
      <c r="CP26" s="178"/>
      <c r="CQ26" s="178"/>
      <c r="CR26" s="178"/>
      <c r="CS26" s="178"/>
      <c r="CT26" s="179"/>
      <c r="CU26" s="172"/>
      <c r="CV26" s="172"/>
      <c r="CW26" s="172"/>
      <c r="CX26" s="172"/>
      <c r="CY26" s="172"/>
      <c r="CZ26" s="172"/>
      <c r="DA26" s="169"/>
    </row>
    <row customHeight="1" ht="12" hidden="1">
      <c r="C27" s="165"/>
      <c r="D27" s="690"/>
      <c r="E27" s="673"/>
      <c r="K27" s="180"/>
      <c r="L27" s="181"/>
      <c r="M27" s="182"/>
      <c r="N27" s="183" t="s">
        <v>1307</v>
      </c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72"/>
      <c r="BU27" s="172"/>
      <c r="BV27" s="172"/>
      <c r="BW27" s="172"/>
      <c r="BX27" s="172"/>
      <c r="BY27" s="184"/>
      <c r="BZ27" s="184"/>
      <c r="CA27" s="184"/>
      <c r="CB27" s="184"/>
      <c r="CC27" s="172"/>
      <c r="CD27" s="172"/>
      <c r="CE27" s="172"/>
      <c r="CF27" s="172"/>
      <c r="CG27" s="172"/>
      <c r="CH27" s="172"/>
      <c r="CI27" s="172"/>
      <c r="CJ27" s="172"/>
      <c r="CK27" s="184"/>
      <c r="CL27" s="184"/>
      <c r="CM27" s="184"/>
      <c r="CN27" s="184"/>
      <c r="CO27" s="184"/>
      <c r="CP27" s="184"/>
      <c r="CQ27" s="184"/>
      <c r="CR27" s="184"/>
      <c r="CS27" s="184"/>
      <c r="CT27" s="185"/>
      <c r="CU27" s="172"/>
      <c r="CV27" s="172"/>
      <c r="CW27" s="172"/>
      <c r="CX27" s="172"/>
      <c r="CY27" s="172"/>
      <c r="CZ27" s="172"/>
      <c r="DA27" s="169"/>
    </row>
    <row customHeight="1" ht="12.75">
      <c r="C28" s="165"/>
      <c r="D28" s="690"/>
      <c r="E28" s="673"/>
      <c r="L28" s="186"/>
      <c r="M28" s="187"/>
      <c r="N28" s="188"/>
      <c r="O28" s="189" t="s">
        <v>1308</v>
      </c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">
      <c r="C29" s="165"/>
      <c r="D29" s="690"/>
      <c r="E29" s="605" t="s">
        <v>1309</v>
      </c>
      <c r="L29" s="174"/>
      <c r="M29" s="175"/>
      <c r="N29" s="176" t="s">
        <v>1310</v>
      </c>
      <c r="O29" s="698" t="s">
        <v>1309</v>
      </c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699"/>
      <c r="AF29" s="699"/>
      <c r="AG29" s="699"/>
      <c r="AH29" s="699"/>
      <c r="AI29" s="699"/>
      <c r="AJ29" s="699"/>
      <c r="AK29" s="699"/>
      <c r="AL29" s="699"/>
      <c r="AM29" s="699"/>
      <c r="AN29" s="699"/>
      <c r="AO29" s="699"/>
      <c r="AP29" s="699"/>
      <c r="AQ29" s="699"/>
      <c r="AR29" s="699"/>
      <c r="AS29" s="699"/>
      <c r="AT29" s="699"/>
      <c r="AU29" s="699"/>
      <c r="AV29" s="699"/>
      <c r="AW29" s="699"/>
      <c r="AX29" s="699"/>
      <c r="AY29" s="699"/>
      <c r="AZ29" s="699"/>
      <c r="BA29" s="699"/>
      <c r="BB29" s="699"/>
      <c r="BC29" s="699"/>
      <c r="BD29" s="699"/>
      <c r="BE29" s="699"/>
      <c r="BF29" s="699"/>
      <c r="BG29" s="699"/>
      <c r="BH29" s="699"/>
      <c r="BI29" s="699"/>
      <c r="BJ29" s="699"/>
      <c r="BK29" s="699"/>
      <c r="BL29" s="699"/>
      <c r="BM29" s="699"/>
      <c r="BN29" s="699"/>
      <c r="BO29" s="699"/>
      <c r="BP29" s="699"/>
      <c r="BQ29" s="699"/>
      <c r="BR29" s="699"/>
      <c r="BS29" s="700"/>
      <c r="BT29" s="172"/>
      <c r="BU29" s="172"/>
      <c r="BV29" s="172"/>
      <c r="BW29" s="172"/>
      <c r="BX29" s="172"/>
      <c r="BY29" s="177"/>
      <c r="BZ29" s="177"/>
      <c r="CA29" s="177"/>
      <c r="CB29" s="177"/>
      <c r="CC29" s="172"/>
      <c r="CD29" s="172"/>
      <c r="CE29" s="172"/>
      <c r="CF29" s="172"/>
      <c r="CG29" s="172"/>
      <c r="CH29" s="172"/>
      <c r="CI29" s="172"/>
      <c r="CJ29" s="172"/>
      <c r="CK29" s="178"/>
      <c r="CL29" s="178"/>
      <c r="CM29" s="178"/>
      <c r="CN29" s="178"/>
      <c r="CO29" s="178"/>
      <c r="CP29" s="178"/>
      <c r="CQ29" s="178"/>
      <c r="CR29" s="178"/>
      <c r="CS29" s="178"/>
      <c r="CT29" s="179"/>
      <c r="CU29" s="172"/>
      <c r="CV29" s="172"/>
      <c r="CW29" s="172"/>
      <c r="CX29" s="172"/>
      <c r="CY29" s="172"/>
      <c r="CZ29" s="172"/>
      <c r="DA29" s="169"/>
    </row>
    <row customHeight="1" ht="12" hidden="1">
      <c r="C30" s="165"/>
      <c r="D30" s="690"/>
      <c r="E30" s="673"/>
      <c r="K30" s="180"/>
      <c r="L30" s="181"/>
      <c r="M30" s="182"/>
      <c r="N30" s="183" t="s">
        <v>1311</v>
      </c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72"/>
      <c r="BU30" s="172"/>
      <c r="BV30" s="172"/>
      <c r="BW30" s="172"/>
      <c r="BX30" s="172"/>
      <c r="BY30" s="184"/>
      <c r="BZ30" s="184"/>
      <c r="CA30" s="184"/>
      <c r="CB30" s="184"/>
      <c r="CC30" s="172"/>
      <c r="CD30" s="172"/>
      <c r="CE30" s="172"/>
      <c r="CF30" s="172"/>
      <c r="CG30" s="172"/>
      <c r="CH30" s="172"/>
      <c r="CI30" s="172"/>
      <c r="CJ30" s="172"/>
      <c r="CK30" s="184"/>
      <c r="CL30" s="184"/>
      <c r="CM30" s="184"/>
      <c r="CN30" s="184"/>
      <c r="CO30" s="184"/>
      <c r="CP30" s="184"/>
      <c r="CQ30" s="184"/>
      <c r="CR30" s="184"/>
      <c r="CS30" s="184"/>
      <c r="CT30" s="185"/>
      <c r="CU30" s="172"/>
      <c r="CV30" s="172"/>
      <c r="CW30" s="172"/>
      <c r="CX30" s="172"/>
      <c r="CY30" s="172"/>
      <c r="CZ30" s="172"/>
      <c r="DA30" s="169"/>
    </row>
    <row customHeight="1" ht="12.75">
      <c r="C31" s="165"/>
      <c r="D31" s="690"/>
      <c r="E31" s="673"/>
      <c r="L31" s="186"/>
      <c r="M31" s="187"/>
      <c r="N31" s="188"/>
      <c r="O31" s="189" t="s">
        <v>1312</v>
      </c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">
      <c r="C32" s="165"/>
      <c r="D32" s="690"/>
      <c r="E32" s="605" t="s">
        <v>1313</v>
      </c>
      <c r="L32" s="174"/>
      <c r="M32" s="175"/>
      <c r="N32" s="176" t="s">
        <v>1314</v>
      </c>
      <c r="O32" s="701" t="s">
        <v>1313</v>
      </c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3"/>
      <c r="BT32" s="172"/>
      <c r="BU32" s="172"/>
      <c r="BV32" s="172"/>
      <c r="BW32" s="172"/>
      <c r="BX32" s="172"/>
      <c r="BY32" s="177"/>
      <c r="BZ32" s="177"/>
      <c r="CA32" s="177"/>
      <c r="CB32" s="177"/>
      <c r="CC32" s="172"/>
      <c r="CD32" s="172"/>
      <c r="CE32" s="172"/>
      <c r="CF32" s="172"/>
      <c r="CG32" s="172"/>
      <c r="CH32" s="172"/>
      <c r="CI32" s="172"/>
      <c r="CJ32" s="172"/>
      <c r="CK32" s="178"/>
      <c r="CL32" s="178"/>
      <c r="CM32" s="178"/>
      <c r="CN32" s="178"/>
      <c r="CO32" s="178"/>
      <c r="CP32" s="178"/>
      <c r="CQ32" s="178"/>
      <c r="CR32" s="178"/>
      <c r="CS32" s="178"/>
      <c r="CT32" s="179"/>
      <c r="CU32" s="172"/>
      <c r="CV32" s="172"/>
      <c r="CW32" s="172"/>
      <c r="CX32" s="172"/>
      <c r="CY32" s="172"/>
      <c r="CZ32" s="172"/>
      <c r="DA32" s="169"/>
    </row>
    <row customHeight="1" ht="12" hidden="1">
      <c r="C33" s="165"/>
      <c r="D33" s="690"/>
      <c r="E33" s="673"/>
      <c r="K33" s="180"/>
      <c r="L33" s="181"/>
      <c r="M33" s="182"/>
      <c r="N33" s="183" t="s">
        <v>1315</v>
      </c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72"/>
      <c r="BU33" s="172"/>
      <c r="BV33" s="172"/>
      <c r="BW33" s="172"/>
      <c r="BX33" s="172"/>
      <c r="BY33" s="184"/>
      <c r="BZ33" s="184"/>
      <c r="CA33" s="184"/>
      <c r="CB33" s="184"/>
      <c r="CC33" s="172"/>
      <c r="CD33" s="172"/>
      <c r="CE33" s="172"/>
      <c r="CF33" s="172"/>
      <c r="CG33" s="172"/>
      <c r="CH33" s="172"/>
      <c r="CI33" s="172"/>
      <c r="CJ33" s="172"/>
      <c r="CK33" s="184"/>
      <c r="CL33" s="184"/>
      <c r="CM33" s="184"/>
      <c r="CN33" s="184"/>
      <c r="CO33" s="184"/>
      <c r="CP33" s="184"/>
      <c r="CQ33" s="184"/>
      <c r="CR33" s="184"/>
      <c r="CS33" s="184"/>
      <c r="CT33" s="185"/>
      <c r="CU33" s="172"/>
      <c r="CV33" s="172"/>
      <c r="CW33" s="172"/>
      <c r="CX33" s="172"/>
      <c r="CY33" s="172"/>
      <c r="CZ33" s="172"/>
      <c r="DA33" s="169"/>
    </row>
    <row customHeight="1" ht="12.75">
      <c r="C34" s="165"/>
      <c r="D34" s="691"/>
      <c r="E34" s="673"/>
      <c r="L34" s="186"/>
      <c r="M34" s="187"/>
      <c r="N34" s="188"/>
      <c r="O34" s="189" t="s">
        <v>1316</v>
      </c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72"/>
      <c r="BU34" s="172"/>
      <c r="BV34" s="172"/>
      <c r="BW34" s="172"/>
      <c r="BX34" s="172"/>
      <c r="BY34" s="184"/>
      <c r="BZ34" s="184"/>
      <c r="CA34" s="184"/>
      <c r="CB34" s="184"/>
      <c r="CC34" s="172"/>
      <c r="CD34" s="172"/>
      <c r="CE34" s="172"/>
      <c r="CF34" s="172"/>
      <c r="CG34" s="172"/>
      <c r="CH34" s="172"/>
      <c r="CI34" s="172"/>
      <c r="CJ34" s="172"/>
      <c r="CK34" s="184"/>
      <c r="CL34" s="184"/>
      <c r="CM34" s="184"/>
      <c r="CN34" s="184"/>
      <c r="CO34" s="184"/>
      <c r="CP34" s="184"/>
      <c r="CQ34" s="184"/>
      <c r="CR34" s="184"/>
      <c r="CS34" s="184"/>
      <c r="CT34" s="185"/>
      <c r="CU34" s="172"/>
      <c r="CV34" s="172"/>
      <c r="CW34" s="172"/>
      <c r="CX34" s="172"/>
      <c r="CY34" s="172"/>
      <c r="CZ34" s="172"/>
      <c r="DA34" s="169"/>
    </row>
    <row customHeight="1" ht="12">
      <c r="D35" s="190"/>
      <c r="E35" s="542"/>
      <c r="L35" s="192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4"/>
      <c r="BR35" s="194"/>
      <c r="BS35" s="194"/>
      <c r="BT35" s="172"/>
      <c r="BU35" s="172"/>
      <c r="BV35" s="172"/>
      <c r="BW35" s="172"/>
      <c r="BX35" s="172"/>
      <c r="BY35" s="194"/>
      <c r="BZ35" s="194"/>
      <c r="CA35" s="194"/>
      <c r="CB35" s="194"/>
      <c r="CC35" s="172"/>
      <c r="CD35" s="172"/>
      <c r="CE35" s="172"/>
      <c r="CF35" s="172"/>
      <c r="CG35" s="172"/>
      <c r="CH35" s="172"/>
      <c r="CI35" s="172"/>
      <c r="CJ35" s="172"/>
      <c r="CK35" s="193"/>
      <c r="CL35" s="193"/>
      <c r="CM35" s="193"/>
      <c r="CN35" s="193"/>
      <c r="CO35" s="193"/>
      <c r="CP35" s="193"/>
      <c r="CQ35" s="193"/>
      <c r="CR35" s="193"/>
      <c r="CS35" s="193"/>
      <c r="CT35" s="195"/>
      <c r="CU35" s="172"/>
      <c r="CV35" s="172"/>
      <c r="CW35" s="172"/>
      <c r="CX35" s="172"/>
      <c r="CY35" s="172"/>
      <c r="CZ35" s="172"/>
      <c r="DA35" s="169"/>
    </row>
    <row customHeight="1" ht="12">
      <c r="C36" s="165"/>
      <c r="D36" s="671" t="s">
        <v>164</v>
      </c>
      <c r="E36" s="605" t="s">
        <v>164</v>
      </c>
      <c r="L36" s="174"/>
      <c r="M36" s="175"/>
      <c r="N36" s="176">
        <v>4</v>
      </c>
      <c r="O36" s="677" t="s">
        <v>164</v>
      </c>
      <c r="P36" s="678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78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78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78"/>
      <c r="BA36" s="678"/>
      <c r="BB36" s="678"/>
      <c r="BC36" s="678"/>
      <c r="BD36" s="678"/>
      <c r="BE36" s="678"/>
      <c r="BF36" s="678"/>
      <c r="BG36" s="678"/>
      <c r="BH36" s="678"/>
      <c r="BI36" s="678"/>
      <c r="BJ36" s="678"/>
      <c r="BK36" s="678"/>
      <c r="BL36" s="678"/>
      <c r="BM36" s="678"/>
      <c r="BN36" s="678"/>
      <c r="BO36" s="678"/>
      <c r="BP36" s="678"/>
      <c r="BQ36" s="678"/>
      <c r="BR36" s="678"/>
      <c r="BS36" s="679"/>
      <c r="BT36" s="172"/>
      <c r="BU36" s="172"/>
      <c r="BV36" s="172"/>
      <c r="BW36" s="172"/>
      <c r="BX36" s="172"/>
      <c r="BY36" s="177"/>
      <c r="BZ36" s="177"/>
      <c r="CA36" s="177"/>
      <c r="CB36" s="177"/>
      <c r="CC36" s="172"/>
      <c r="CD36" s="172"/>
      <c r="CE36" s="172"/>
      <c r="CF36" s="172"/>
      <c r="CG36" s="172"/>
      <c r="CH36" s="172"/>
      <c r="CI36" s="172"/>
      <c r="CJ36" s="172"/>
      <c r="CK36" s="178"/>
      <c r="CL36" s="178"/>
      <c r="CM36" s="178"/>
      <c r="CN36" s="178"/>
      <c r="CO36" s="178"/>
      <c r="CP36" s="178"/>
      <c r="CQ36" s="178"/>
      <c r="CR36" s="178"/>
      <c r="CS36" s="178"/>
      <c r="CT36" s="179"/>
      <c r="CU36" s="172"/>
      <c r="CV36" s="172"/>
      <c r="CW36" s="172"/>
      <c r="CX36" s="172"/>
      <c r="CY36" s="172"/>
      <c r="CZ36" s="172"/>
      <c r="DA36" s="169"/>
    </row>
    <row customHeight="1" ht="12" hidden="1">
      <c r="C37" s="165"/>
      <c r="D37" s="672"/>
      <c r="E37" s="673"/>
      <c r="K37" s="180"/>
      <c r="L37" s="181"/>
      <c r="M37" s="182"/>
      <c r="N37" s="183" t="s">
        <v>1317</v>
      </c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72"/>
      <c r="BU37" s="172"/>
      <c r="BV37" s="172"/>
      <c r="BW37" s="172"/>
      <c r="BX37" s="172"/>
      <c r="BY37" s="184"/>
      <c r="BZ37" s="184"/>
      <c r="CA37" s="184"/>
      <c r="CB37" s="184"/>
      <c r="CC37" s="172"/>
      <c r="CD37" s="172"/>
      <c r="CE37" s="172"/>
      <c r="CF37" s="172"/>
      <c r="CG37" s="172"/>
      <c r="CH37" s="172"/>
      <c r="CI37" s="172"/>
      <c r="CJ37" s="172"/>
      <c r="CK37" s="184"/>
      <c r="CL37" s="184"/>
      <c r="CM37" s="184"/>
      <c r="CN37" s="184"/>
      <c r="CO37" s="184"/>
      <c r="CP37" s="184"/>
      <c r="CQ37" s="184"/>
      <c r="CR37" s="184"/>
      <c r="CS37" s="184"/>
      <c r="CT37" s="185"/>
      <c r="CU37" s="172"/>
      <c r="CV37" s="172"/>
      <c r="CW37" s="172"/>
      <c r="CX37" s="172"/>
      <c r="CY37" s="172"/>
      <c r="CZ37" s="172"/>
      <c r="DA37" s="169"/>
    </row>
    <row customHeight="1" ht="12">
      <c r="A38" s="326" t="s">
        <v>1318</v>
      </c>
      <c r="B38" s="993"/>
      <c r="C38" s="321"/>
      <c r="D38" s="719"/>
      <c r="E38" s="721"/>
      <c r="F38" s="993"/>
      <c r="G38" s="993"/>
      <c r="H38" s="993"/>
      <c r="I38" s="993"/>
      <c r="J38" s="993"/>
      <c r="K38" s="993"/>
      <c r="L38" s="449"/>
      <c r="M38" s="500" t="s">
        <v>1281</v>
      </c>
      <c r="N38" s="770" t="s">
        <v>1318</v>
      </c>
      <c r="O38" s="630" t="s">
        <v>1649</v>
      </c>
      <c r="P38" s="452"/>
      <c r="Q38" s="453" t="s">
        <v>1650</v>
      </c>
      <c r="R38" s="453" t="s">
        <v>1651</v>
      </c>
      <c r="S38" s="630" t="s">
        <v>1285</v>
      </c>
      <c r="T38" s="630"/>
      <c r="U38" s="630" t="s">
        <v>1319</v>
      </c>
      <c r="V38" s="630" t="s">
        <v>1667</v>
      </c>
      <c r="W38" s="452"/>
      <c r="X38" s="452"/>
      <c r="Y38" s="444" t="s">
        <v>1321</v>
      </c>
      <c r="Z38" s="798"/>
      <c r="AA38" s="798"/>
      <c r="AB38" s="798"/>
      <c r="AC38" s="452"/>
      <c r="AD38" s="452"/>
      <c r="AE38" s="452"/>
      <c r="AF38" s="798"/>
      <c r="AG38" s="445" t="s">
        <v>1289</v>
      </c>
      <c r="AH38" s="798"/>
      <c r="AI38" s="630" t="s">
        <v>1649</v>
      </c>
      <c r="AJ38" s="452"/>
      <c r="AK38" s="453" t="s">
        <v>1650</v>
      </c>
      <c r="AL38" s="453" t="s">
        <v>1651</v>
      </c>
      <c r="AM38" s="630" t="s">
        <v>1290</v>
      </c>
      <c r="AN38" s="630"/>
      <c r="AO38" s="630" t="s">
        <v>1319</v>
      </c>
      <c r="AP38" s="630" t="s">
        <v>1668</v>
      </c>
      <c r="AQ38" s="452"/>
      <c r="AR38" s="452"/>
      <c r="AS38" s="444" t="s">
        <v>1321</v>
      </c>
      <c r="AT38" s="798"/>
      <c r="AU38" s="798"/>
      <c r="AV38" s="798"/>
      <c r="AW38" s="452"/>
      <c r="AX38" s="452"/>
      <c r="AY38" s="452"/>
      <c r="AZ38" s="798"/>
      <c r="BA38" s="445" t="s">
        <v>1289</v>
      </c>
      <c r="BB38" s="798"/>
      <c r="BC38" s="329" t="s">
        <v>1292</v>
      </c>
      <c r="BD38" s="330" t="str">
        <f>BE38&amp;"::"&amp;N38</f>
        <v>ACTI::4.1</v>
      </c>
      <c r="BE38" s="799" t="s">
        <v>1293</v>
      </c>
      <c r="BF38" s="798"/>
      <c r="BG38" s="798"/>
      <c r="BH38" s="798"/>
      <c r="BI38" s="798"/>
      <c r="BJ38" s="798"/>
      <c r="BK38" s="798"/>
      <c r="BL38" s="798"/>
      <c r="BM38" s="798"/>
      <c r="BN38" s="426"/>
      <c r="BO38" s="426"/>
      <c r="BP38" s="446">
        <v>9278.35</v>
      </c>
      <c r="BQ38" s="446">
        <v>2819.13</v>
      </c>
      <c r="BR38" s="446">
        <v>8943.36</v>
      </c>
      <c r="BS38" s="446">
        <v>2866.12</v>
      </c>
      <c r="BT38" s="455">
        <v>9278.35</v>
      </c>
      <c r="BU38" s="455">
        <v>2819.13</v>
      </c>
      <c r="BV38" s="455">
        <v>8943.36</v>
      </c>
      <c r="BW38" s="455">
        <v>2866.12</v>
      </c>
      <c r="BX38" s="110"/>
      <c r="BY38" s="456" t="s">
        <v>1294</v>
      </c>
      <c r="BZ38" s="457"/>
      <c r="CA38" s="447">
        <f>(BR38-BS38)/1.22*('СРЕД 5'!HN47+'СРЕД 5'!HN48)/1000</f>
        <v>317.816239681967</v>
      </c>
      <c r="CB38" s="448">
        <v>668.260284282</v>
      </c>
      <c r="CC38" s="604"/>
      <c r="CD38" s="110"/>
      <c r="CE38" s="333"/>
      <c r="CF38" s="110"/>
      <c r="CG38" s="333"/>
      <c r="CH38" s="110"/>
      <c r="CI38" s="110"/>
      <c r="CJ38" s="110"/>
      <c r="CK38" s="458" t="s">
        <v>1669</v>
      </c>
      <c r="CL38" s="459" t="s">
        <v>1296</v>
      </c>
      <c r="CM38" s="459" t="s">
        <v>1297</v>
      </c>
      <c r="CN38" s="460" t="s">
        <v>1670</v>
      </c>
      <c r="CO38" s="460" t="s">
        <v>1657</v>
      </c>
      <c r="CP38" s="458" t="s">
        <v>1671</v>
      </c>
      <c r="CQ38" s="459" t="s">
        <v>1296</v>
      </c>
      <c r="CR38" s="459" t="s">
        <v>1297</v>
      </c>
      <c r="CS38" s="460" t="s">
        <v>1336</v>
      </c>
      <c r="CT38" s="460" t="s">
        <v>1672</v>
      </c>
      <c r="CU38" s="92"/>
      <c r="CV38" s="92"/>
      <c r="CW38" s="92"/>
      <c r="CX38" s="92"/>
      <c r="CY38" s="92"/>
      <c r="CZ38" s="92"/>
      <c r="DA38" s="461"/>
    </row>
    <row customHeight="1" ht="12">
      <c r="A39" s="326" t="s">
        <v>1673</v>
      </c>
      <c r="B39" s="993"/>
      <c r="C39" s="321"/>
      <c r="D39" s="719"/>
      <c r="E39" s="721"/>
      <c r="F39" s="993"/>
      <c r="G39" s="993"/>
      <c r="H39" s="993"/>
      <c r="I39" s="993"/>
      <c r="J39" s="993"/>
      <c r="K39" s="993"/>
      <c r="L39" s="449"/>
      <c r="M39" s="500" t="s">
        <v>1281</v>
      </c>
      <c r="N39" s="770" t="s">
        <v>1673</v>
      </c>
      <c r="O39" s="630" t="s">
        <v>1282</v>
      </c>
      <c r="P39" s="452"/>
      <c r="Q39" s="453" t="s">
        <v>1283</v>
      </c>
      <c r="R39" s="453" t="s">
        <v>1284</v>
      </c>
      <c r="S39" s="630" t="s">
        <v>1285</v>
      </c>
      <c r="T39" s="630"/>
      <c r="U39" s="630" t="s">
        <v>1319</v>
      </c>
      <c r="V39" s="630" t="s">
        <v>1320</v>
      </c>
      <c r="W39" s="452"/>
      <c r="X39" s="452"/>
      <c r="Y39" s="444" t="s">
        <v>1321</v>
      </c>
      <c r="Z39" s="798"/>
      <c r="AA39" s="798"/>
      <c r="AB39" s="798"/>
      <c r="AC39" s="452"/>
      <c r="AD39" s="452"/>
      <c r="AE39" s="452"/>
      <c r="AF39" s="798"/>
      <c r="AG39" s="445" t="s">
        <v>1289</v>
      </c>
      <c r="AH39" s="798"/>
      <c r="AI39" s="630" t="s">
        <v>1282</v>
      </c>
      <c r="AJ39" s="452"/>
      <c r="AK39" s="453" t="s">
        <v>1283</v>
      </c>
      <c r="AL39" s="453" t="s">
        <v>1284</v>
      </c>
      <c r="AM39" s="630" t="s">
        <v>1290</v>
      </c>
      <c r="AN39" s="630"/>
      <c r="AO39" s="630" t="s">
        <v>1319</v>
      </c>
      <c r="AP39" s="630" t="s">
        <v>1322</v>
      </c>
      <c r="AQ39" s="452"/>
      <c r="AR39" s="452"/>
      <c r="AS39" s="444" t="s">
        <v>1321</v>
      </c>
      <c r="AT39" s="798"/>
      <c r="AU39" s="798"/>
      <c r="AV39" s="798"/>
      <c r="AW39" s="452"/>
      <c r="AX39" s="452"/>
      <c r="AY39" s="452"/>
      <c r="AZ39" s="798"/>
      <c r="BA39" s="445" t="s">
        <v>1289</v>
      </c>
      <c r="BB39" s="798"/>
      <c r="BC39" s="329" t="s">
        <v>1292</v>
      </c>
      <c r="BD39" s="330" t="str">
        <f>BE39&amp;"::"&amp;N39</f>
        <v>ACTI::4.2</v>
      </c>
      <c r="BE39" s="799" t="s">
        <v>1293</v>
      </c>
      <c r="BF39" s="798"/>
      <c r="BG39" s="798"/>
      <c r="BH39" s="798"/>
      <c r="BI39" s="798"/>
      <c r="BJ39" s="798"/>
      <c r="BK39" s="798"/>
      <c r="BL39" s="798"/>
      <c r="BM39" s="798"/>
      <c r="BN39" s="426"/>
      <c r="BO39" s="426"/>
      <c r="BP39" s="446">
        <v>25393.13</v>
      </c>
      <c r="BQ39" s="994">
        <v>1948.93</v>
      </c>
      <c r="BR39" s="446">
        <v>25816.35</v>
      </c>
      <c r="BS39" s="994">
        <v>1981.41</v>
      </c>
      <c r="BT39" s="455">
        <v>25393.13</v>
      </c>
      <c r="BU39" s="455">
        <v>1838.62</v>
      </c>
      <c r="BV39" s="455">
        <v>25816.35</v>
      </c>
      <c r="BW39" s="455">
        <v>1869.26</v>
      </c>
      <c r="BX39" s="110"/>
      <c r="BY39" s="456" t="s">
        <v>1294</v>
      </c>
      <c r="BZ39" s="457"/>
      <c r="CA39" s="447">
        <f>(BR39-BS39)/1.22*'СРЕД 5'!HN49/1000</f>
        <v>406.776463721312</v>
      </c>
      <c r="CB39" s="448">
        <v>2724.4133202704</v>
      </c>
      <c r="CC39" s="604"/>
      <c r="CD39" s="110"/>
      <c r="CE39" s="333"/>
      <c r="CF39" s="110"/>
      <c r="CG39" s="333"/>
      <c r="CH39" s="110"/>
      <c r="CI39" s="110"/>
      <c r="CJ39" s="110"/>
      <c r="CK39" s="458" t="s">
        <v>1323</v>
      </c>
      <c r="CL39" s="459" t="s">
        <v>1296</v>
      </c>
      <c r="CM39" s="459" t="s">
        <v>1297</v>
      </c>
      <c r="CN39" s="460" t="s">
        <v>1324</v>
      </c>
      <c r="CO39" s="460" t="s">
        <v>1299</v>
      </c>
      <c r="CP39" s="458" t="s">
        <v>1325</v>
      </c>
      <c r="CQ39" s="459" t="s">
        <v>1296</v>
      </c>
      <c r="CR39" s="459" t="s">
        <v>1297</v>
      </c>
      <c r="CS39" s="460" t="s">
        <v>1326</v>
      </c>
      <c r="CT39" s="460" t="s">
        <v>1302</v>
      </c>
      <c r="CU39" s="92"/>
      <c r="CV39" s="92"/>
      <c r="CW39" s="92"/>
      <c r="CX39" s="92"/>
      <c r="CY39" s="92"/>
      <c r="CZ39" s="92"/>
      <c r="DA39" s="461"/>
    </row>
    <row customHeight="1" ht="12.75">
      <c r="C40" s="165"/>
      <c r="D40" s="672"/>
      <c r="E40" s="673"/>
      <c r="L40" s="186"/>
      <c r="M40" s="187"/>
      <c r="N40" s="188"/>
      <c r="O40" s="189" t="s">
        <v>1327</v>
      </c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72"/>
      <c r="BU40" s="172"/>
      <c r="BV40" s="172"/>
      <c r="BW40" s="172"/>
      <c r="BX40" s="172"/>
      <c r="BY40" s="184"/>
      <c r="BZ40" s="184"/>
      <c r="CA40" s="184"/>
      <c r="CB40" s="184"/>
      <c r="CC40" s="172"/>
      <c r="CD40" s="172"/>
      <c r="CE40" s="172"/>
      <c r="CF40" s="172"/>
      <c r="CG40" s="172"/>
      <c r="CH40" s="172"/>
      <c r="CI40" s="172"/>
      <c r="CJ40" s="172"/>
      <c r="CK40" s="184"/>
      <c r="CL40" s="184"/>
      <c r="CM40" s="184"/>
      <c r="CN40" s="184"/>
      <c r="CO40" s="184"/>
      <c r="CP40" s="184"/>
      <c r="CQ40" s="184"/>
      <c r="CR40" s="184"/>
      <c r="CS40" s="184"/>
      <c r="CT40" s="185"/>
      <c r="CU40" s="172"/>
      <c r="CV40" s="172"/>
      <c r="CW40" s="172"/>
      <c r="CX40" s="172"/>
      <c r="CY40" s="172"/>
      <c r="CZ40" s="172"/>
      <c r="DA40" s="169"/>
    </row>
    <row customHeight="1" ht="12">
      <c r="D41" s="190"/>
      <c r="E41" s="542"/>
      <c r="L41" s="192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4"/>
      <c r="BR41" s="194"/>
      <c r="BS41" s="194"/>
      <c r="BT41" s="172"/>
      <c r="BU41" s="172"/>
      <c r="BV41" s="172"/>
      <c r="BW41" s="172"/>
      <c r="BX41" s="172"/>
      <c r="BY41" s="194"/>
      <c r="BZ41" s="194"/>
      <c r="CA41" s="194"/>
      <c r="CB41" s="194"/>
      <c r="CC41" s="172"/>
      <c r="CD41" s="172"/>
      <c r="CE41" s="172"/>
      <c r="CF41" s="172"/>
      <c r="CG41" s="172"/>
      <c r="CH41" s="172"/>
      <c r="CI41" s="172"/>
      <c r="CJ41" s="172"/>
      <c r="CK41" s="193"/>
      <c r="CL41" s="193"/>
      <c r="CM41" s="193"/>
      <c r="CN41" s="193"/>
      <c r="CO41" s="193"/>
      <c r="CP41" s="193"/>
      <c r="CQ41" s="193"/>
      <c r="CR41" s="193"/>
      <c r="CS41" s="193"/>
      <c r="CT41" s="195"/>
      <c r="CU41" s="172"/>
      <c r="CV41" s="172"/>
      <c r="CW41" s="172"/>
      <c r="CX41" s="172"/>
      <c r="CY41" s="172"/>
      <c r="CZ41" s="172"/>
      <c r="DA41" s="169"/>
    </row>
    <row customHeight="1" ht="12">
      <c r="C42" s="165"/>
      <c r="D42" s="671" t="s">
        <v>170</v>
      </c>
      <c r="E42" s="537" t="s">
        <v>170</v>
      </c>
      <c r="L42" s="196"/>
      <c r="M42" s="197"/>
      <c r="N42" s="198">
        <v>5</v>
      </c>
      <c r="O42" s="680" t="s">
        <v>170</v>
      </c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81"/>
      <c r="AA42" s="681"/>
      <c r="AB42" s="681"/>
      <c r="AC42" s="681"/>
      <c r="AD42" s="681"/>
      <c r="AE42" s="681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1"/>
      <c r="AT42" s="681"/>
      <c r="AU42" s="681"/>
      <c r="AV42" s="681"/>
      <c r="AW42" s="681"/>
      <c r="AX42" s="681"/>
      <c r="AY42" s="681"/>
      <c r="AZ42" s="681"/>
      <c r="BA42" s="681"/>
      <c r="BB42" s="681"/>
      <c r="BC42" s="681"/>
      <c r="BD42" s="681"/>
      <c r="BE42" s="681"/>
      <c r="BF42" s="681"/>
      <c r="BG42" s="681"/>
      <c r="BH42" s="681"/>
      <c r="BI42" s="681"/>
      <c r="BJ42" s="681"/>
      <c r="BK42" s="681"/>
      <c r="BL42" s="681"/>
      <c r="BM42" s="681"/>
      <c r="BN42" s="681"/>
      <c r="BO42" s="681"/>
      <c r="BP42" s="681"/>
      <c r="BQ42" s="681"/>
      <c r="BR42" s="681"/>
      <c r="BS42" s="682"/>
      <c r="BT42" s="172"/>
      <c r="BU42" s="172"/>
      <c r="BV42" s="172"/>
      <c r="BW42" s="172"/>
      <c r="BX42" s="172"/>
      <c r="BY42" s="177"/>
      <c r="BZ42" s="177"/>
      <c r="CA42" s="177"/>
      <c r="CB42" s="177"/>
      <c r="CC42" s="172"/>
      <c r="CD42" s="172"/>
      <c r="CE42" s="172"/>
      <c r="CF42" s="172"/>
      <c r="CG42" s="172"/>
      <c r="CH42" s="172"/>
      <c r="CI42" s="172"/>
      <c r="CJ42" s="172"/>
      <c r="CK42" s="178"/>
      <c r="CL42" s="178"/>
      <c r="CM42" s="178"/>
      <c r="CN42" s="178"/>
      <c r="CO42" s="178"/>
      <c r="CP42" s="178"/>
      <c r="CQ42" s="178"/>
      <c r="CR42" s="178"/>
      <c r="CS42" s="178"/>
      <c r="CT42" s="179"/>
      <c r="CU42" s="172"/>
      <c r="CV42" s="172"/>
      <c r="CW42" s="172"/>
      <c r="CX42" s="172"/>
      <c r="CY42" s="172"/>
      <c r="CZ42" s="172"/>
      <c r="DA42" s="169"/>
    </row>
    <row customHeight="1" ht="11.25" hidden="1">
      <c r="C43" s="165"/>
      <c r="D43" s="672"/>
      <c r="E43" s="190"/>
      <c r="L43" s="181"/>
      <c r="M43" s="182"/>
      <c r="N43" s="199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72"/>
      <c r="BU43" s="172"/>
      <c r="BV43" s="172"/>
      <c r="BW43" s="172"/>
      <c r="BX43" s="172"/>
      <c r="BY43" s="184"/>
      <c r="BZ43" s="184"/>
      <c r="CA43" s="184"/>
      <c r="CB43" s="184"/>
      <c r="CC43" s="172"/>
      <c r="CD43" s="172"/>
      <c r="CE43" s="172"/>
      <c r="CF43" s="172"/>
      <c r="CG43" s="172"/>
      <c r="CH43" s="172"/>
      <c r="CI43" s="172"/>
      <c r="CJ43" s="172"/>
      <c r="CK43" s="184"/>
      <c r="CL43" s="184"/>
      <c r="CM43" s="184"/>
      <c r="CN43" s="184"/>
      <c r="CO43" s="184"/>
      <c r="CP43" s="184"/>
      <c r="CQ43" s="184"/>
      <c r="CR43" s="184"/>
      <c r="CS43" s="184"/>
      <c r="CT43" s="185"/>
      <c r="CU43" s="172"/>
      <c r="CV43" s="172"/>
      <c r="CW43" s="172"/>
      <c r="CX43" s="172"/>
      <c r="CY43" s="172"/>
      <c r="CZ43" s="172"/>
      <c r="DA43" s="169"/>
    </row>
    <row customHeight="1" ht="12">
      <c r="C44" s="165"/>
      <c r="D44" s="672"/>
      <c r="E44" s="605" t="s">
        <v>1328</v>
      </c>
      <c r="L44" s="174"/>
      <c r="M44" s="175"/>
      <c r="N44" s="176" t="s">
        <v>1329</v>
      </c>
      <c r="O44" s="683" t="s">
        <v>1328</v>
      </c>
      <c r="P44" s="684"/>
      <c r="Q44" s="684"/>
      <c r="R44" s="684"/>
      <c r="S44" s="684"/>
      <c r="T44" s="684"/>
      <c r="U44" s="684"/>
      <c r="V44" s="684"/>
      <c r="W44" s="684"/>
      <c r="X44" s="684"/>
      <c r="Y44" s="684"/>
      <c r="Z44" s="684"/>
      <c r="AA44" s="684"/>
      <c r="AB44" s="684"/>
      <c r="AC44" s="684"/>
      <c r="AD44" s="684"/>
      <c r="AE44" s="684"/>
      <c r="AF44" s="684"/>
      <c r="AG44" s="684"/>
      <c r="AH44" s="684"/>
      <c r="AI44" s="684"/>
      <c r="AJ44" s="684"/>
      <c r="AK44" s="684"/>
      <c r="AL44" s="684"/>
      <c r="AM44" s="684"/>
      <c r="AN44" s="684"/>
      <c r="AO44" s="684"/>
      <c r="AP44" s="684"/>
      <c r="AQ44" s="684"/>
      <c r="AR44" s="684"/>
      <c r="AS44" s="684"/>
      <c r="AT44" s="684"/>
      <c r="AU44" s="684"/>
      <c r="AV44" s="684"/>
      <c r="AW44" s="684"/>
      <c r="AX44" s="684"/>
      <c r="AY44" s="684"/>
      <c r="AZ44" s="684"/>
      <c r="BA44" s="684"/>
      <c r="BB44" s="684"/>
      <c r="BC44" s="684"/>
      <c r="BD44" s="684"/>
      <c r="BE44" s="684"/>
      <c r="BF44" s="684"/>
      <c r="BG44" s="684"/>
      <c r="BH44" s="684"/>
      <c r="BI44" s="684"/>
      <c r="BJ44" s="684"/>
      <c r="BK44" s="684"/>
      <c r="BL44" s="684"/>
      <c r="BM44" s="684"/>
      <c r="BN44" s="684"/>
      <c r="BO44" s="684"/>
      <c r="BP44" s="684"/>
      <c r="BQ44" s="684"/>
      <c r="BR44" s="684"/>
      <c r="BS44" s="685"/>
      <c r="BT44" s="172"/>
      <c r="BU44" s="172"/>
      <c r="BV44" s="172"/>
      <c r="BW44" s="172"/>
      <c r="BX44" s="172"/>
      <c r="BY44" s="177"/>
      <c r="BZ44" s="177"/>
      <c r="CA44" s="177"/>
      <c r="CB44" s="177"/>
      <c r="CC44" s="172"/>
      <c r="CD44" s="172"/>
      <c r="CE44" s="172"/>
      <c r="CF44" s="172"/>
      <c r="CG44" s="172"/>
      <c r="CH44" s="172"/>
      <c r="CI44" s="172"/>
      <c r="CJ44" s="172"/>
      <c r="CK44" s="178"/>
      <c r="CL44" s="178"/>
      <c r="CM44" s="178"/>
      <c r="CN44" s="178"/>
      <c r="CO44" s="178"/>
      <c r="CP44" s="178"/>
      <c r="CQ44" s="178"/>
      <c r="CR44" s="178"/>
      <c r="CS44" s="178"/>
      <c r="CT44" s="179"/>
      <c r="CU44" s="172"/>
      <c r="CV44" s="172"/>
      <c r="CW44" s="172"/>
      <c r="CX44" s="172"/>
      <c r="CY44" s="172"/>
      <c r="CZ44" s="172"/>
      <c r="DA44" s="169"/>
    </row>
    <row customHeight="1" ht="12" hidden="1">
      <c r="C45" s="165"/>
      <c r="D45" s="672"/>
      <c r="E45" s="673"/>
      <c r="K45" s="180"/>
      <c r="L45" s="181"/>
      <c r="M45" s="182"/>
      <c r="N45" s="183" t="s">
        <v>1330</v>
      </c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A46" s="326" t="s">
        <v>1331</v>
      </c>
      <c r="B46" s="993"/>
      <c r="C46" s="321"/>
      <c r="D46" s="719"/>
      <c r="E46" s="721"/>
      <c r="F46" s="993"/>
      <c r="G46" s="993"/>
      <c r="H46" s="993"/>
      <c r="I46" s="993"/>
      <c r="J46" s="993"/>
      <c r="K46" s="993"/>
      <c r="L46" s="449"/>
      <c r="M46" s="500" t="s">
        <v>1281</v>
      </c>
      <c r="N46" s="770" t="s">
        <v>1331</v>
      </c>
      <c r="O46" s="630" t="s">
        <v>1282</v>
      </c>
      <c r="P46" s="452"/>
      <c r="Q46" s="453" t="s">
        <v>1283</v>
      </c>
      <c r="R46" s="453" t="s">
        <v>1284</v>
      </c>
      <c r="S46" s="630" t="s">
        <v>1285</v>
      </c>
      <c r="T46" s="630"/>
      <c r="U46" s="630"/>
      <c r="V46" s="630"/>
      <c r="W46" s="452"/>
      <c r="X46" s="630" t="s">
        <v>40</v>
      </c>
      <c r="Y46" s="444" t="s">
        <v>1332</v>
      </c>
      <c r="Z46" s="798"/>
      <c r="AA46" s="798"/>
      <c r="AB46" s="798"/>
      <c r="AC46" s="630" t="s">
        <v>64</v>
      </c>
      <c r="AD46" s="630" t="s">
        <v>85</v>
      </c>
      <c r="AE46" s="630" t="s">
        <v>95</v>
      </c>
      <c r="AF46" s="798"/>
      <c r="AG46" s="445" t="s">
        <v>1289</v>
      </c>
      <c r="AH46" s="798"/>
      <c r="AI46" s="630" t="s">
        <v>1282</v>
      </c>
      <c r="AJ46" s="452"/>
      <c r="AK46" s="453" t="s">
        <v>1283</v>
      </c>
      <c r="AL46" s="453" t="s">
        <v>1284</v>
      </c>
      <c r="AM46" s="630" t="s">
        <v>1290</v>
      </c>
      <c r="AN46" s="630"/>
      <c r="AO46" s="630"/>
      <c r="AP46" s="630"/>
      <c r="AQ46" s="452"/>
      <c r="AR46" s="630" t="s">
        <v>40</v>
      </c>
      <c r="AS46" s="444" t="s">
        <v>1332</v>
      </c>
      <c r="AT46" s="798"/>
      <c r="AU46" s="798"/>
      <c r="AV46" s="798"/>
      <c r="AW46" s="630" t="s">
        <v>64</v>
      </c>
      <c r="AX46" s="630" t="s">
        <v>85</v>
      </c>
      <c r="AY46" s="630" t="s">
        <v>95</v>
      </c>
      <c r="AZ46" s="798"/>
      <c r="BA46" s="445" t="s">
        <v>1289</v>
      </c>
      <c r="BB46" s="798"/>
      <c r="BC46" s="329" t="s">
        <v>1333</v>
      </c>
      <c r="BD46" s="330" t="str">
        <f>BE46&amp;"::"&amp;N46</f>
        <v>ACTI::5.1.1</v>
      </c>
      <c r="BE46" s="799" t="s">
        <v>1293</v>
      </c>
      <c r="BF46" s="798"/>
      <c r="BG46" s="798"/>
      <c r="BH46" s="798"/>
      <c r="BI46" s="798"/>
      <c r="BJ46" s="798"/>
      <c r="BK46" s="798"/>
      <c r="BL46" s="798"/>
      <c r="BM46" s="798"/>
      <c r="BN46" s="426"/>
      <c r="BO46" s="426"/>
      <c r="BP46" s="446">
        <v>89.09</v>
      </c>
      <c r="BQ46" s="446">
        <v>5.43</v>
      </c>
      <c r="BR46" s="446">
        <v>90.57</v>
      </c>
      <c r="BS46" s="446">
        <v>5.52</v>
      </c>
      <c r="BT46" s="455">
        <v>89.09</v>
      </c>
      <c r="BU46" s="455">
        <v>5.43</v>
      </c>
      <c r="BV46" s="455">
        <v>90.57</v>
      </c>
      <c r="BW46" s="455">
        <v>5.52</v>
      </c>
      <c r="BX46" s="110"/>
      <c r="BY46" s="456" t="s">
        <v>1294</v>
      </c>
      <c r="BZ46" s="457"/>
      <c r="CA46" s="447">
        <f>(BR46-BS46)/1.22*'СРЕД 5'!HN54/1000</f>
        <v>2869.04323770492</v>
      </c>
      <c r="CB46" s="448">
        <v>14973.1919262296</v>
      </c>
      <c r="CC46" s="604"/>
      <c r="CD46" s="110"/>
      <c r="CE46" s="333"/>
      <c r="CF46" s="110"/>
      <c r="CG46" s="333"/>
      <c r="CH46" s="110"/>
      <c r="CI46" s="110"/>
      <c r="CJ46" s="110"/>
      <c r="CK46" s="458" t="s">
        <v>1334</v>
      </c>
      <c r="CL46" s="459" t="s">
        <v>1335</v>
      </c>
      <c r="CM46" s="459" t="s">
        <v>1297</v>
      </c>
      <c r="CN46" s="460" t="s">
        <v>1336</v>
      </c>
      <c r="CO46" s="460" t="s">
        <v>1337</v>
      </c>
      <c r="CP46" s="458" t="s">
        <v>1338</v>
      </c>
      <c r="CQ46" s="459" t="s">
        <v>1335</v>
      </c>
      <c r="CR46" s="459" t="s">
        <v>1297</v>
      </c>
      <c r="CS46" s="460" t="s">
        <v>1339</v>
      </c>
      <c r="CT46" s="460" t="s">
        <v>1340</v>
      </c>
      <c r="CU46" s="92"/>
      <c r="CV46" s="92"/>
      <c r="CW46" s="92"/>
      <c r="CX46" s="92"/>
      <c r="CY46" s="92"/>
      <c r="CZ46" s="92"/>
      <c r="DA46" s="461"/>
    </row>
    <row customHeight="1" ht="12.75">
      <c r="C47" s="165"/>
      <c r="D47" s="672"/>
      <c r="E47" s="673"/>
      <c r="L47" s="200"/>
      <c r="M47" s="201"/>
      <c r="N47" s="202"/>
      <c r="O47" s="189" t="s">
        <v>1341</v>
      </c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72"/>
      <c r="BU47" s="172"/>
      <c r="BV47" s="172"/>
      <c r="BW47" s="172"/>
      <c r="BX47" s="172"/>
      <c r="BY47" s="184"/>
      <c r="BZ47" s="184"/>
      <c r="CA47" s="184"/>
      <c r="CB47" s="184"/>
      <c r="CC47" s="172"/>
      <c r="CD47" s="172"/>
      <c r="CE47" s="172"/>
      <c r="CF47" s="172"/>
      <c r="CG47" s="172"/>
      <c r="CH47" s="172"/>
      <c r="CI47" s="172"/>
      <c r="CJ47" s="172"/>
      <c r="CK47" s="184"/>
      <c r="CL47" s="184"/>
      <c r="CM47" s="184"/>
      <c r="CN47" s="184"/>
      <c r="CO47" s="184"/>
      <c r="CP47" s="184"/>
      <c r="CQ47" s="184"/>
      <c r="CR47" s="184"/>
      <c r="CS47" s="184"/>
      <c r="CT47" s="185"/>
      <c r="CU47" s="172"/>
      <c r="CV47" s="172"/>
      <c r="CW47" s="172"/>
      <c r="CX47" s="172"/>
      <c r="CY47" s="172"/>
      <c r="CZ47" s="172"/>
      <c r="DA47" s="169"/>
    </row>
    <row customHeight="1" ht="12">
      <c r="C48" s="165"/>
      <c r="D48" s="672"/>
      <c r="E48" s="605" t="s">
        <v>1342</v>
      </c>
      <c r="L48" s="544"/>
      <c r="M48" s="544"/>
      <c r="N48" s="204" t="s">
        <v>1343</v>
      </c>
      <c r="O48" s="686" t="s">
        <v>1342</v>
      </c>
      <c r="P48" s="687"/>
      <c r="Q48" s="687"/>
      <c r="R48" s="687"/>
      <c r="S48" s="687"/>
      <c r="T48" s="687"/>
      <c r="U48" s="687"/>
      <c r="V48" s="687"/>
      <c r="W48" s="687"/>
      <c r="X48" s="687"/>
      <c r="Y48" s="687"/>
      <c r="Z48" s="687"/>
      <c r="AA48" s="687"/>
      <c r="AB48" s="687"/>
      <c r="AC48" s="687"/>
      <c r="AD48" s="687"/>
      <c r="AE48" s="687"/>
      <c r="AF48" s="687"/>
      <c r="AG48" s="687"/>
      <c r="AH48" s="687"/>
      <c r="AI48" s="687"/>
      <c r="AJ48" s="687"/>
      <c r="AK48" s="687"/>
      <c r="AL48" s="687"/>
      <c r="AM48" s="687"/>
      <c r="AN48" s="687"/>
      <c r="AO48" s="687"/>
      <c r="AP48" s="687"/>
      <c r="AQ48" s="687"/>
      <c r="AR48" s="687"/>
      <c r="AS48" s="687"/>
      <c r="AT48" s="687"/>
      <c r="AU48" s="687"/>
      <c r="AV48" s="687"/>
      <c r="AW48" s="687"/>
      <c r="AX48" s="687"/>
      <c r="AY48" s="687"/>
      <c r="AZ48" s="687"/>
      <c r="BA48" s="687"/>
      <c r="BB48" s="687"/>
      <c r="BC48" s="687"/>
      <c r="BD48" s="687"/>
      <c r="BE48" s="687"/>
      <c r="BF48" s="687"/>
      <c r="BG48" s="687"/>
      <c r="BH48" s="687"/>
      <c r="BI48" s="687"/>
      <c r="BJ48" s="687"/>
      <c r="BK48" s="687"/>
      <c r="BL48" s="687"/>
      <c r="BM48" s="687"/>
      <c r="BN48" s="687"/>
      <c r="BO48" s="687"/>
      <c r="BP48" s="687"/>
      <c r="BQ48" s="687"/>
      <c r="BR48" s="687"/>
      <c r="BS48" s="688"/>
      <c r="BT48" s="172"/>
      <c r="BU48" s="172"/>
      <c r="BV48" s="172"/>
      <c r="BW48" s="172"/>
      <c r="BX48" s="172"/>
      <c r="BY48" s="177"/>
      <c r="BZ48" s="177"/>
      <c r="CA48" s="177"/>
      <c r="CB48" s="177"/>
      <c r="CC48" s="172"/>
      <c r="CD48" s="172"/>
      <c r="CE48" s="172"/>
      <c r="CF48" s="172"/>
      <c r="CG48" s="172"/>
      <c r="CH48" s="172"/>
      <c r="CI48" s="172"/>
      <c r="CJ48" s="172"/>
      <c r="CK48" s="178"/>
      <c r="CL48" s="178"/>
      <c r="CM48" s="178"/>
      <c r="CN48" s="178"/>
      <c r="CO48" s="178"/>
      <c r="CP48" s="178"/>
      <c r="CQ48" s="178"/>
      <c r="CR48" s="178"/>
      <c r="CS48" s="178"/>
      <c r="CT48" s="179"/>
      <c r="CU48" s="172"/>
      <c r="CV48" s="172"/>
      <c r="CW48" s="172"/>
      <c r="CX48" s="172"/>
      <c r="CY48" s="172"/>
      <c r="CZ48" s="172"/>
      <c r="DA48" s="169"/>
    </row>
    <row customHeight="1" ht="12" hidden="1">
      <c r="C49" s="165"/>
      <c r="D49" s="672"/>
      <c r="E49" s="673"/>
      <c r="L49" s="200"/>
      <c r="M49" s="201"/>
      <c r="N49" s="205" t="s">
        <v>1344</v>
      </c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72"/>
      <c r="BU49" s="172"/>
      <c r="BV49" s="172"/>
      <c r="BW49" s="172"/>
      <c r="BX49" s="172"/>
      <c r="BY49" s="184"/>
      <c r="BZ49" s="184"/>
      <c r="CA49" s="184"/>
      <c r="CB49" s="184"/>
      <c r="CC49" s="172"/>
      <c r="CD49" s="172"/>
      <c r="CE49" s="172"/>
      <c r="CF49" s="172"/>
      <c r="CG49" s="172"/>
      <c r="CH49" s="172"/>
      <c r="CI49" s="172"/>
      <c r="CJ49" s="172"/>
      <c r="CK49" s="184"/>
      <c r="CL49" s="184"/>
      <c r="CM49" s="184"/>
      <c r="CN49" s="184"/>
      <c r="CO49" s="184"/>
      <c r="CP49" s="184"/>
      <c r="CQ49" s="184"/>
      <c r="CR49" s="184"/>
      <c r="CS49" s="184"/>
      <c r="CT49" s="185"/>
      <c r="CU49" s="172"/>
      <c r="CV49" s="172"/>
      <c r="CW49" s="172"/>
      <c r="CX49" s="172"/>
      <c r="CY49" s="172"/>
      <c r="CZ49" s="172"/>
      <c r="DA49" s="169"/>
    </row>
    <row customHeight="1" ht="12">
      <c r="C50" s="165"/>
      <c r="D50" s="672"/>
      <c r="E50" s="673"/>
      <c r="L50" s="186"/>
      <c r="M50" s="187"/>
      <c r="N50" s="188"/>
      <c r="O50" s="189" t="s">
        <v>1345</v>
      </c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">
      <c r="D51" s="190"/>
      <c r="E51" s="542"/>
      <c r="L51" s="192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4"/>
      <c r="BR51" s="194"/>
      <c r="BS51" s="194"/>
      <c r="BT51" s="172"/>
      <c r="BU51" s="172"/>
      <c r="BV51" s="172"/>
      <c r="BW51" s="172"/>
      <c r="BX51" s="172"/>
      <c r="BY51" s="194"/>
      <c r="BZ51" s="194"/>
      <c r="CA51" s="194"/>
      <c r="CB51" s="194"/>
      <c r="CC51" s="172"/>
      <c r="CD51" s="172"/>
      <c r="CE51" s="172"/>
      <c r="CF51" s="172"/>
      <c r="CG51" s="172"/>
      <c r="CH51" s="172"/>
      <c r="CI51" s="172"/>
      <c r="CJ51" s="172"/>
      <c r="CK51" s="193"/>
      <c r="CL51" s="193"/>
      <c r="CM51" s="193"/>
      <c r="CN51" s="193"/>
      <c r="CO51" s="193"/>
      <c r="CP51" s="193"/>
      <c r="CQ51" s="193"/>
      <c r="CR51" s="193"/>
      <c r="CS51" s="193"/>
      <c r="CT51" s="19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1" t="s">
        <v>176</v>
      </c>
      <c r="E52" s="537" t="s">
        <v>176</v>
      </c>
      <c r="L52" s="196"/>
      <c r="M52" s="197"/>
      <c r="N52" s="198">
        <v>6</v>
      </c>
      <c r="O52" s="680" t="s">
        <v>176</v>
      </c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81"/>
      <c r="AA52" s="681"/>
      <c r="AB52" s="681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1"/>
      <c r="AN52" s="681"/>
      <c r="AO52" s="681"/>
      <c r="AP52" s="681"/>
      <c r="AQ52" s="681"/>
      <c r="AR52" s="681"/>
      <c r="AS52" s="681"/>
      <c r="AT52" s="681"/>
      <c r="AU52" s="681"/>
      <c r="AV52" s="681"/>
      <c r="AW52" s="681"/>
      <c r="AX52" s="681"/>
      <c r="AY52" s="681"/>
      <c r="AZ52" s="681"/>
      <c r="BA52" s="681"/>
      <c r="BB52" s="681"/>
      <c r="BC52" s="681"/>
      <c r="BD52" s="681"/>
      <c r="BE52" s="681"/>
      <c r="BF52" s="681"/>
      <c r="BG52" s="681"/>
      <c r="BH52" s="681"/>
      <c r="BI52" s="681"/>
      <c r="BJ52" s="681"/>
      <c r="BK52" s="681"/>
      <c r="BL52" s="681"/>
      <c r="BM52" s="681"/>
      <c r="BN52" s="681"/>
      <c r="BO52" s="681"/>
      <c r="BP52" s="681"/>
      <c r="BQ52" s="681"/>
      <c r="BR52" s="681"/>
      <c r="BS52" s="682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1.25" hidden="1">
      <c r="C53" s="165"/>
      <c r="D53" s="672"/>
      <c r="E53" s="190"/>
      <c r="L53" s="181"/>
      <c r="M53" s="182"/>
      <c r="N53" s="199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">
      <c r="C54" s="165"/>
      <c r="D54" s="672"/>
      <c r="E54" s="605" t="s">
        <v>1346</v>
      </c>
      <c r="L54" s="174"/>
      <c r="M54" s="175"/>
      <c r="N54" s="176" t="s">
        <v>1347</v>
      </c>
      <c r="O54" s="712" t="s">
        <v>1346</v>
      </c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3"/>
      <c r="AA54" s="713"/>
      <c r="AB54" s="713"/>
      <c r="AC54" s="713"/>
      <c r="AD54" s="713"/>
      <c r="AE54" s="713"/>
      <c r="AF54" s="713"/>
      <c r="AG54" s="713"/>
      <c r="AH54" s="713"/>
      <c r="AI54" s="713"/>
      <c r="AJ54" s="713"/>
      <c r="AK54" s="713"/>
      <c r="AL54" s="713"/>
      <c r="AM54" s="713"/>
      <c r="AN54" s="713"/>
      <c r="AO54" s="713"/>
      <c r="AP54" s="713"/>
      <c r="AQ54" s="713"/>
      <c r="AR54" s="713"/>
      <c r="AS54" s="713"/>
      <c r="AT54" s="713"/>
      <c r="AU54" s="713"/>
      <c r="AV54" s="713"/>
      <c r="AW54" s="713"/>
      <c r="AX54" s="713"/>
      <c r="AY54" s="713"/>
      <c r="AZ54" s="713"/>
      <c r="BA54" s="713"/>
      <c r="BB54" s="713"/>
      <c r="BC54" s="713"/>
      <c r="BD54" s="713"/>
      <c r="BE54" s="713"/>
      <c r="BF54" s="713"/>
      <c r="BG54" s="713"/>
      <c r="BH54" s="713"/>
      <c r="BI54" s="713"/>
      <c r="BJ54" s="713"/>
      <c r="BK54" s="713"/>
      <c r="BL54" s="713"/>
      <c r="BM54" s="713"/>
      <c r="BN54" s="713"/>
      <c r="BO54" s="713"/>
      <c r="BP54" s="713"/>
      <c r="BQ54" s="713"/>
      <c r="BR54" s="713"/>
      <c r="BS54" s="714"/>
      <c r="BT54" s="172"/>
      <c r="BU54" s="172"/>
      <c r="BV54" s="172"/>
      <c r="BW54" s="172"/>
      <c r="BX54" s="172"/>
      <c r="BY54" s="177"/>
      <c r="BZ54" s="177"/>
      <c r="CA54" s="177"/>
      <c r="CB54" s="177"/>
      <c r="CC54" s="172"/>
      <c r="CD54" s="172"/>
      <c r="CE54" s="172"/>
      <c r="CF54" s="172"/>
      <c r="CG54" s="172"/>
      <c r="CH54" s="172"/>
      <c r="CI54" s="172"/>
      <c r="CJ54" s="172"/>
      <c r="CK54" s="178"/>
      <c r="CL54" s="178"/>
      <c r="CM54" s="178"/>
      <c r="CN54" s="178"/>
      <c r="CO54" s="178"/>
      <c r="CP54" s="178"/>
      <c r="CQ54" s="178"/>
      <c r="CR54" s="178"/>
      <c r="CS54" s="178"/>
      <c r="CT54" s="179"/>
      <c r="CU54" s="172"/>
      <c r="CV54" s="172"/>
      <c r="CW54" s="172"/>
      <c r="CX54" s="172"/>
      <c r="CY54" s="172"/>
      <c r="CZ54" s="172"/>
      <c r="DA54" s="169"/>
    </row>
    <row customHeight="1" ht="12" hidden="1">
      <c r="C55" s="165"/>
      <c r="D55" s="672"/>
      <c r="E55" s="673"/>
      <c r="K55" s="180"/>
      <c r="L55" s="181"/>
      <c r="M55" s="182"/>
      <c r="N55" s="183" t="s">
        <v>1348</v>
      </c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72"/>
      <c r="BU55" s="172"/>
      <c r="BV55" s="172"/>
      <c r="BW55" s="172"/>
      <c r="BX55" s="172"/>
      <c r="BY55" s="184"/>
      <c r="BZ55" s="184"/>
      <c r="CA55" s="184"/>
      <c r="CB55" s="184"/>
      <c r="CC55" s="172"/>
      <c r="CD55" s="172"/>
      <c r="CE55" s="172"/>
      <c r="CF55" s="172"/>
      <c r="CG55" s="172"/>
      <c r="CH55" s="172"/>
      <c r="CI55" s="172"/>
      <c r="CJ55" s="172"/>
      <c r="CK55" s="184"/>
      <c r="CL55" s="184"/>
      <c r="CM55" s="184"/>
      <c r="CN55" s="184"/>
      <c r="CO55" s="184"/>
      <c r="CP55" s="184"/>
      <c r="CQ55" s="184"/>
      <c r="CR55" s="184"/>
      <c r="CS55" s="184"/>
      <c r="CT55" s="185"/>
      <c r="CU55" s="172"/>
      <c r="CV55" s="172"/>
      <c r="CW55" s="172"/>
      <c r="CX55" s="172"/>
      <c r="CY55" s="172"/>
      <c r="CZ55" s="172"/>
      <c r="DA55" s="169"/>
    </row>
    <row customHeight="1" ht="12.75">
      <c r="C56" s="165"/>
      <c r="D56" s="672"/>
      <c r="E56" s="673"/>
      <c r="L56" s="186"/>
      <c r="M56" s="187"/>
      <c r="N56" s="188"/>
      <c r="O56" s="189" t="s">
        <v>1349</v>
      </c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72"/>
      <c r="BU56" s="172"/>
      <c r="BV56" s="172"/>
      <c r="BW56" s="172"/>
      <c r="BX56" s="172"/>
      <c r="BY56" s="184"/>
      <c r="BZ56" s="184"/>
      <c r="CA56" s="184"/>
      <c r="CB56" s="184"/>
      <c r="CC56" s="172"/>
      <c r="CD56" s="172"/>
      <c r="CE56" s="172"/>
      <c r="CF56" s="172"/>
      <c r="CG56" s="172"/>
      <c r="CH56" s="172"/>
      <c r="CI56" s="172"/>
      <c r="CJ56" s="172"/>
      <c r="CK56" s="184"/>
      <c r="CL56" s="184"/>
      <c r="CM56" s="184"/>
      <c r="CN56" s="184"/>
      <c r="CO56" s="184"/>
      <c r="CP56" s="184"/>
      <c r="CQ56" s="184"/>
      <c r="CR56" s="184"/>
      <c r="CS56" s="184"/>
      <c r="CT56" s="185"/>
      <c r="CU56" s="172"/>
      <c r="CV56" s="172"/>
      <c r="CW56" s="172"/>
      <c r="CX56" s="172"/>
      <c r="CY56" s="172"/>
      <c r="CZ56" s="172"/>
      <c r="DA56" s="169"/>
    </row>
    <row customHeight="1" ht="12">
      <c r="C57" s="165"/>
      <c r="D57" s="672"/>
      <c r="E57" s="605" t="s">
        <v>1350</v>
      </c>
      <c r="L57" s="174"/>
      <c r="M57" s="175"/>
      <c r="N57" s="176" t="s">
        <v>1351</v>
      </c>
      <c r="O57" s="715" t="s">
        <v>1350</v>
      </c>
      <c r="P57" s="716"/>
      <c r="Q57" s="716"/>
      <c r="R57" s="716"/>
      <c r="S57" s="716"/>
      <c r="T57" s="716"/>
      <c r="U57" s="716"/>
      <c r="V57" s="716"/>
      <c r="W57" s="716"/>
      <c r="X57" s="716"/>
      <c r="Y57" s="716"/>
      <c r="Z57" s="716"/>
      <c r="AA57" s="716"/>
      <c r="AB57" s="716"/>
      <c r="AC57" s="716"/>
      <c r="AD57" s="716"/>
      <c r="AE57" s="716"/>
      <c r="AF57" s="716"/>
      <c r="AG57" s="716"/>
      <c r="AH57" s="716"/>
      <c r="AI57" s="716"/>
      <c r="AJ57" s="716"/>
      <c r="AK57" s="716"/>
      <c r="AL57" s="716"/>
      <c r="AM57" s="716"/>
      <c r="AN57" s="716"/>
      <c r="AO57" s="716"/>
      <c r="AP57" s="716"/>
      <c r="AQ57" s="716"/>
      <c r="AR57" s="716"/>
      <c r="AS57" s="716"/>
      <c r="AT57" s="716"/>
      <c r="AU57" s="716"/>
      <c r="AV57" s="716"/>
      <c r="AW57" s="716"/>
      <c r="AX57" s="716"/>
      <c r="AY57" s="716"/>
      <c r="AZ57" s="716"/>
      <c r="BA57" s="716"/>
      <c r="BB57" s="716"/>
      <c r="BC57" s="716"/>
      <c r="BD57" s="716"/>
      <c r="BE57" s="716"/>
      <c r="BF57" s="716"/>
      <c r="BG57" s="716"/>
      <c r="BH57" s="716"/>
      <c r="BI57" s="716"/>
      <c r="BJ57" s="716"/>
      <c r="BK57" s="716"/>
      <c r="BL57" s="716"/>
      <c r="BM57" s="716"/>
      <c r="BN57" s="716"/>
      <c r="BO57" s="716"/>
      <c r="BP57" s="716"/>
      <c r="BQ57" s="716"/>
      <c r="BR57" s="716"/>
      <c r="BS57" s="717"/>
      <c r="BT57" s="172"/>
      <c r="BU57" s="172"/>
      <c r="BV57" s="172"/>
      <c r="BW57" s="172"/>
      <c r="BX57" s="172"/>
      <c r="BY57" s="177"/>
      <c r="BZ57" s="177"/>
      <c r="CA57" s="177"/>
      <c r="CB57" s="177"/>
      <c r="CC57" s="172"/>
      <c r="CD57" s="172"/>
      <c r="CE57" s="172"/>
      <c r="CF57" s="172"/>
      <c r="CG57" s="172"/>
      <c r="CH57" s="172"/>
      <c r="CI57" s="172"/>
      <c r="CJ57" s="172"/>
      <c r="CK57" s="178"/>
      <c r="CL57" s="178"/>
      <c r="CM57" s="178"/>
      <c r="CN57" s="178"/>
      <c r="CO57" s="178"/>
      <c r="CP57" s="178"/>
      <c r="CQ57" s="178"/>
      <c r="CR57" s="178"/>
      <c r="CS57" s="178"/>
      <c r="CT57" s="179"/>
      <c r="CU57" s="172"/>
      <c r="CV57" s="172"/>
      <c r="CW57" s="172"/>
      <c r="CX57" s="172"/>
      <c r="CY57" s="172"/>
      <c r="CZ57" s="172"/>
      <c r="DA57" s="169"/>
    </row>
    <row customHeight="1" ht="12" hidden="1">
      <c r="C58" s="165"/>
      <c r="D58" s="672"/>
      <c r="E58" s="673"/>
      <c r="K58" s="180"/>
      <c r="L58" s="181"/>
      <c r="M58" s="182"/>
      <c r="N58" s="183" t="s">
        <v>1352</v>
      </c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.75">
      <c r="C59" s="165"/>
      <c r="D59" s="672"/>
      <c r="E59" s="673"/>
      <c r="L59" s="186"/>
      <c r="M59" s="187"/>
      <c r="N59" s="188"/>
      <c r="O59" s="189" t="s">
        <v>1353</v>
      </c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72"/>
      <c r="BU59" s="172"/>
      <c r="BV59" s="172"/>
      <c r="BW59" s="172"/>
      <c r="BX59" s="172"/>
      <c r="BY59" s="184"/>
      <c r="BZ59" s="184"/>
      <c r="CA59" s="184"/>
      <c r="CB59" s="184"/>
      <c r="CC59" s="172"/>
      <c r="CD59" s="172"/>
      <c r="CE59" s="172"/>
      <c r="CF59" s="172"/>
      <c r="CG59" s="172"/>
      <c r="CH59" s="172"/>
      <c r="CI59" s="172"/>
      <c r="CJ59" s="172"/>
      <c r="CK59" s="184"/>
      <c r="CL59" s="184"/>
      <c r="CM59" s="184"/>
      <c r="CN59" s="184"/>
      <c r="CO59" s="184"/>
      <c r="CP59" s="184"/>
      <c r="CQ59" s="184"/>
      <c r="CR59" s="184"/>
      <c r="CS59" s="184"/>
      <c r="CT59" s="185"/>
      <c r="CU59" s="172"/>
      <c r="CV59" s="172"/>
      <c r="CW59" s="172"/>
      <c r="CX59" s="172"/>
      <c r="CY59" s="172"/>
      <c r="CZ59" s="172"/>
      <c r="DA59" s="169"/>
    </row>
    <row customHeight="1" ht="12">
      <c r="D60" s="190"/>
      <c r="E60" s="542"/>
      <c r="L60" s="192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4"/>
      <c r="BQ60" s="194"/>
      <c r="BR60" s="194"/>
      <c r="BS60" s="194"/>
      <c r="BT60" s="172"/>
      <c r="BU60" s="172"/>
      <c r="BV60" s="172"/>
      <c r="BW60" s="172"/>
      <c r="BX60" s="172"/>
      <c r="BY60" s="194"/>
      <c r="BZ60" s="194"/>
      <c r="CA60" s="194"/>
      <c r="CB60" s="194"/>
      <c r="CC60" s="172"/>
      <c r="CD60" s="172"/>
      <c r="CE60" s="172"/>
      <c r="CF60" s="172"/>
      <c r="CG60" s="172"/>
      <c r="CH60" s="172"/>
      <c r="CI60" s="172"/>
      <c r="CJ60" s="172"/>
      <c r="CK60" s="193"/>
      <c r="CL60" s="193"/>
      <c r="CM60" s="193"/>
      <c r="CN60" s="193"/>
      <c r="CO60" s="193"/>
      <c r="CP60" s="193"/>
      <c r="CQ60" s="193"/>
      <c r="CR60" s="193"/>
      <c r="CS60" s="193"/>
      <c r="CT60" s="195"/>
      <c r="CU60" s="172"/>
      <c r="CV60" s="172"/>
      <c r="CW60" s="172"/>
      <c r="CX60" s="172"/>
      <c r="CY60" s="172"/>
      <c r="CZ60" s="172"/>
      <c r="DA60" s="169"/>
    </row>
    <row customHeight="1" ht="12">
      <c r="C61" s="165"/>
      <c r="D61" s="671" t="s">
        <v>183</v>
      </c>
      <c r="E61" s="605" t="s">
        <v>183</v>
      </c>
      <c r="L61" s="174"/>
      <c r="M61" s="175"/>
      <c r="N61" s="176">
        <v>7</v>
      </c>
      <c r="O61" s="706" t="s">
        <v>183</v>
      </c>
      <c r="P61" s="707"/>
      <c r="Q61" s="707"/>
      <c r="R61" s="707"/>
      <c r="S61" s="707"/>
      <c r="T61" s="707"/>
      <c r="U61" s="707"/>
      <c r="V61" s="707"/>
      <c r="W61" s="707"/>
      <c r="X61" s="707"/>
      <c r="Y61" s="707"/>
      <c r="Z61" s="707"/>
      <c r="AA61" s="707"/>
      <c r="AB61" s="707"/>
      <c r="AC61" s="707"/>
      <c r="AD61" s="707"/>
      <c r="AE61" s="707"/>
      <c r="AF61" s="707"/>
      <c r="AG61" s="707"/>
      <c r="AH61" s="707"/>
      <c r="AI61" s="707"/>
      <c r="AJ61" s="707"/>
      <c r="AK61" s="707"/>
      <c r="AL61" s="707"/>
      <c r="AM61" s="707"/>
      <c r="AN61" s="707"/>
      <c r="AO61" s="707"/>
      <c r="AP61" s="707"/>
      <c r="AQ61" s="707"/>
      <c r="AR61" s="707"/>
      <c r="AS61" s="707"/>
      <c r="AT61" s="707"/>
      <c r="AU61" s="707"/>
      <c r="AV61" s="707"/>
      <c r="AW61" s="707"/>
      <c r="AX61" s="707"/>
      <c r="AY61" s="707"/>
      <c r="AZ61" s="707"/>
      <c r="BA61" s="707"/>
      <c r="BB61" s="707"/>
      <c r="BC61" s="707"/>
      <c r="BD61" s="707"/>
      <c r="BE61" s="707"/>
      <c r="BF61" s="707"/>
      <c r="BG61" s="707"/>
      <c r="BH61" s="707"/>
      <c r="BI61" s="707"/>
      <c r="BJ61" s="707"/>
      <c r="BK61" s="707"/>
      <c r="BL61" s="707"/>
      <c r="BM61" s="707"/>
      <c r="BN61" s="707"/>
      <c r="BO61" s="707"/>
      <c r="BP61" s="707"/>
      <c r="BQ61" s="707"/>
      <c r="BR61" s="707"/>
      <c r="BS61" s="708"/>
      <c r="BT61" s="172"/>
      <c r="BU61" s="172"/>
      <c r="BV61" s="172"/>
      <c r="BW61" s="172"/>
      <c r="BX61" s="172"/>
      <c r="BY61" s="177"/>
      <c r="BZ61" s="177"/>
      <c r="CA61" s="177"/>
      <c r="CB61" s="177"/>
      <c r="CC61" s="172"/>
      <c r="CD61" s="172"/>
      <c r="CE61" s="172"/>
      <c r="CF61" s="172"/>
      <c r="CG61" s="172"/>
      <c r="CH61" s="172"/>
      <c r="CI61" s="172"/>
      <c r="CJ61" s="172"/>
      <c r="CK61" s="178"/>
      <c r="CL61" s="178"/>
      <c r="CM61" s="178"/>
      <c r="CN61" s="178"/>
      <c r="CO61" s="178"/>
      <c r="CP61" s="178"/>
      <c r="CQ61" s="178"/>
      <c r="CR61" s="178"/>
      <c r="CS61" s="178"/>
      <c r="CT61" s="179"/>
      <c r="CU61" s="172"/>
      <c r="CV61" s="172"/>
      <c r="CW61" s="172"/>
      <c r="CX61" s="172"/>
      <c r="CY61" s="172"/>
      <c r="CZ61" s="172"/>
      <c r="DA61" s="169"/>
    </row>
    <row customHeight="1" ht="12" hidden="1">
      <c r="C62" s="165"/>
      <c r="D62" s="672"/>
      <c r="E62" s="673"/>
      <c r="K62" s="180"/>
      <c r="L62" s="181"/>
      <c r="M62" s="182"/>
      <c r="N62" s="183" t="s">
        <v>1354</v>
      </c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A63" s="326" t="s">
        <v>1355</v>
      </c>
      <c r="B63" s="993"/>
      <c r="C63" s="321"/>
      <c r="D63" s="719"/>
      <c r="E63" s="721"/>
      <c r="F63" s="993"/>
      <c r="G63" s="993"/>
      <c r="H63" s="993"/>
      <c r="I63" s="993"/>
      <c r="J63" s="993"/>
      <c r="K63" s="993"/>
      <c r="L63" s="449"/>
      <c r="M63" s="500" t="s">
        <v>1281</v>
      </c>
      <c r="N63" s="770" t="s">
        <v>1355</v>
      </c>
      <c r="O63" s="630" t="s">
        <v>1282</v>
      </c>
      <c r="P63" s="452"/>
      <c r="Q63" s="453" t="s">
        <v>1283</v>
      </c>
      <c r="R63" s="453" t="s">
        <v>1284</v>
      </c>
      <c r="S63" s="630" t="s">
        <v>1285</v>
      </c>
      <c r="T63" s="630"/>
      <c r="U63" s="630"/>
      <c r="V63" s="630"/>
      <c r="W63" s="630" t="s">
        <v>1356</v>
      </c>
      <c r="X63" s="452"/>
      <c r="Y63" s="450" t="s">
        <v>1357</v>
      </c>
      <c r="Z63" s="798"/>
      <c r="AA63" s="798"/>
      <c r="AB63" s="798"/>
      <c r="AC63" s="452"/>
      <c r="AD63" s="452"/>
      <c r="AE63" s="452"/>
      <c r="AF63" s="798"/>
      <c r="AG63" s="445" t="s">
        <v>1289</v>
      </c>
      <c r="AH63" s="798"/>
      <c r="AI63" s="630" t="s">
        <v>1282</v>
      </c>
      <c r="AJ63" s="452"/>
      <c r="AK63" s="453" t="s">
        <v>1283</v>
      </c>
      <c r="AL63" s="453" t="s">
        <v>1284</v>
      </c>
      <c r="AM63" s="630" t="s">
        <v>1290</v>
      </c>
      <c r="AN63" s="630"/>
      <c r="AO63" s="630"/>
      <c r="AP63" s="630"/>
      <c r="AQ63" s="630" t="s">
        <v>1356</v>
      </c>
      <c r="AR63" s="452"/>
      <c r="AS63" s="450" t="s">
        <v>1357</v>
      </c>
      <c r="AT63" s="798"/>
      <c r="AU63" s="798"/>
      <c r="AV63" s="798"/>
      <c r="AW63" s="452"/>
      <c r="AX63" s="452"/>
      <c r="AY63" s="452"/>
      <c r="AZ63" s="798"/>
      <c r="BA63" s="445" t="s">
        <v>1289</v>
      </c>
      <c r="BB63" s="798"/>
      <c r="BC63" s="329" t="s">
        <v>1333</v>
      </c>
      <c r="BD63" s="330" t="str">
        <f>BE63&amp;"::"&amp;N63</f>
        <v>ACTI::7.1</v>
      </c>
      <c r="BE63" s="799" t="s">
        <v>1293</v>
      </c>
      <c r="BF63" s="798"/>
      <c r="BG63" s="798"/>
      <c r="BH63" s="798"/>
      <c r="BI63" s="798"/>
      <c r="BJ63" s="798"/>
      <c r="BK63" s="798"/>
      <c r="BL63" s="798"/>
      <c r="BM63" s="798"/>
      <c r="BN63" s="426"/>
      <c r="BO63" s="426"/>
      <c r="BP63" s="446">
        <v>41638.67</v>
      </c>
      <c r="BQ63" s="446">
        <v>3627.99</v>
      </c>
      <c r="BR63" s="446">
        <v>42332.65</v>
      </c>
      <c r="BS63" s="446">
        <v>3688.46</v>
      </c>
      <c r="BT63" s="455">
        <v>41638.67</v>
      </c>
      <c r="BU63" s="455">
        <v>3627.99</v>
      </c>
      <c r="BV63" s="455">
        <v>42332.65</v>
      </c>
      <c r="BW63" s="455">
        <v>3688.46</v>
      </c>
      <c r="BX63" s="110"/>
      <c r="BY63" s="456" t="s">
        <v>1294</v>
      </c>
      <c r="BZ63" s="457"/>
      <c r="CA63" s="447">
        <v>261.32</v>
      </c>
      <c r="CB63" s="448">
        <v>1162.9367144754</v>
      </c>
      <c r="CC63" s="604"/>
      <c r="CD63" s="110"/>
      <c r="CE63" s="333"/>
      <c r="CF63" s="110"/>
      <c r="CG63" s="333"/>
      <c r="CH63" s="110"/>
      <c r="CI63" s="110"/>
      <c r="CJ63" s="110"/>
      <c r="CK63" s="458" t="s">
        <v>1358</v>
      </c>
      <c r="CL63" s="459" t="s">
        <v>1335</v>
      </c>
      <c r="CM63" s="459" t="s">
        <v>1297</v>
      </c>
      <c r="CN63" s="460" t="s">
        <v>1359</v>
      </c>
      <c r="CO63" s="460" t="s">
        <v>1360</v>
      </c>
      <c r="CP63" s="458" t="s">
        <v>1361</v>
      </c>
      <c r="CQ63" s="459" t="s">
        <v>1335</v>
      </c>
      <c r="CR63" s="459" t="s">
        <v>1297</v>
      </c>
      <c r="CS63" s="460" t="s">
        <v>1362</v>
      </c>
      <c r="CT63" s="460" t="s">
        <v>1363</v>
      </c>
      <c r="CU63" s="92"/>
      <c r="CV63" s="92"/>
      <c r="CW63" s="92"/>
      <c r="CX63" s="92"/>
      <c r="CY63" s="92"/>
      <c r="CZ63" s="92"/>
      <c r="DA63" s="461"/>
    </row>
    <row customHeight="1" ht="12">
      <c r="A64" s="326" t="s">
        <v>1364</v>
      </c>
      <c r="B64" s="993"/>
      <c r="C64" s="321"/>
      <c r="D64" s="719"/>
      <c r="E64" s="721"/>
      <c r="F64" s="993"/>
      <c r="G64" s="993"/>
      <c r="H64" s="993"/>
      <c r="I64" s="993"/>
      <c r="J64" s="993"/>
      <c r="K64" s="993"/>
      <c r="L64" s="449"/>
      <c r="M64" s="500" t="s">
        <v>1281</v>
      </c>
      <c r="N64" s="770" t="s">
        <v>1364</v>
      </c>
      <c r="O64" s="630" t="s">
        <v>1282</v>
      </c>
      <c r="P64" s="452"/>
      <c r="Q64" s="453" t="s">
        <v>1283</v>
      </c>
      <c r="R64" s="453" t="s">
        <v>1284</v>
      </c>
      <c r="S64" s="630" t="s">
        <v>1285</v>
      </c>
      <c r="T64" s="630"/>
      <c r="U64" s="630"/>
      <c r="V64" s="630"/>
      <c r="W64" s="630" t="s">
        <v>1365</v>
      </c>
      <c r="X64" s="452"/>
      <c r="Y64" s="450" t="s">
        <v>1366</v>
      </c>
      <c r="Z64" s="798"/>
      <c r="AA64" s="798"/>
      <c r="AB64" s="798"/>
      <c r="AC64" s="452"/>
      <c r="AD64" s="452"/>
      <c r="AE64" s="452"/>
      <c r="AF64" s="798"/>
      <c r="AG64" s="445" t="s">
        <v>1289</v>
      </c>
      <c r="AH64" s="798"/>
      <c r="AI64" s="630" t="s">
        <v>1282</v>
      </c>
      <c r="AJ64" s="452"/>
      <c r="AK64" s="453" t="s">
        <v>1283</v>
      </c>
      <c r="AL64" s="453" t="s">
        <v>1284</v>
      </c>
      <c r="AM64" s="630" t="s">
        <v>1290</v>
      </c>
      <c r="AN64" s="630"/>
      <c r="AO64" s="630"/>
      <c r="AP64" s="630"/>
      <c r="AQ64" s="630" t="s">
        <v>1365</v>
      </c>
      <c r="AR64" s="452"/>
      <c r="AS64" s="450" t="s">
        <v>1366</v>
      </c>
      <c r="AT64" s="798"/>
      <c r="AU64" s="798"/>
      <c r="AV64" s="798"/>
      <c r="AW64" s="452"/>
      <c r="AX64" s="452"/>
      <c r="AY64" s="452"/>
      <c r="AZ64" s="798"/>
      <c r="BA64" s="445" t="s">
        <v>1289</v>
      </c>
      <c r="BB64" s="798"/>
      <c r="BC64" s="329" t="s">
        <v>1333</v>
      </c>
      <c r="BD64" s="330" t="str">
        <f>BE64&amp;"::"&amp;N64</f>
        <v>ACTI::7.2</v>
      </c>
      <c r="BE64" s="799" t="s">
        <v>1293</v>
      </c>
      <c r="BF64" s="798"/>
      <c r="BG64" s="798"/>
      <c r="BH64" s="798"/>
      <c r="BI64" s="798"/>
      <c r="BJ64" s="798"/>
      <c r="BK64" s="798"/>
      <c r="BL64" s="798"/>
      <c r="BM64" s="798"/>
      <c r="BN64" s="426"/>
      <c r="BO64" s="426"/>
      <c r="BP64" s="446">
        <v>30318.17</v>
      </c>
      <c r="BQ64" s="446">
        <v>2123.19</v>
      </c>
      <c r="BR64" s="446">
        <v>30823.47</v>
      </c>
      <c r="BS64" s="446">
        <v>2158.58</v>
      </c>
      <c r="BT64" s="455">
        <v>30318.17</v>
      </c>
      <c r="BU64" s="455">
        <v>2123.19</v>
      </c>
      <c r="BV64" s="455">
        <v>30823.47</v>
      </c>
      <c r="BW64" s="455">
        <v>2158.58</v>
      </c>
      <c r="BX64" s="110"/>
      <c r="BY64" s="456" t="s">
        <v>1294</v>
      </c>
      <c r="BZ64" s="457"/>
      <c r="CA64" s="447">
        <v>761.26</v>
      </c>
      <c r="CB64" s="448">
        <v>3218.9261721312</v>
      </c>
      <c r="CC64" s="604"/>
      <c r="CD64" s="110"/>
      <c r="CE64" s="333"/>
      <c r="CF64" s="110"/>
      <c r="CG64" s="333"/>
      <c r="CH64" s="110"/>
      <c r="CI64" s="110"/>
      <c r="CJ64" s="110"/>
      <c r="CK64" s="458" t="s">
        <v>1358</v>
      </c>
      <c r="CL64" s="459" t="s">
        <v>1335</v>
      </c>
      <c r="CM64" s="459" t="s">
        <v>1297</v>
      </c>
      <c r="CN64" s="460" t="s">
        <v>1359</v>
      </c>
      <c r="CO64" s="460" t="s">
        <v>1360</v>
      </c>
      <c r="CP64" s="458" t="s">
        <v>1361</v>
      </c>
      <c r="CQ64" s="459" t="s">
        <v>1335</v>
      </c>
      <c r="CR64" s="459" t="s">
        <v>1297</v>
      </c>
      <c r="CS64" s="460" t="s">
        <v>1362</v>
      </c>
      <c r="CT64" s="460" t="s">
        <v>1363</v>
      </c>
      <c r="CU64" s="92"/>
      <c r="CV64" s="92"/>
      <c r="CW64" s="92"/>
      <c r="CX64" s="92"/>
      <c r="CY64" s="92"/>
      <c r="CZ64" s="92"/>
      <c r="DA64" s="461"/>
    </row>
    <row customHeight="1" ht="12">
      <c r="A65" s="326" t="s">
        <v>1367</v>
      </c>
      <c r="B65" s="993"/>
      <c r="C65" s="321"/>
      <c r="D65" s="719"/>
      <c r="E65" s="721"/>
      <c r="F65" s="993"/>
      <c r="G65" s="993"/>
      <c r="H65" s="993"/>
      <c r="I65" s="993"/>
      <c r="J65" s="993"/>
      <c r="K65" s="993"/>
      <c r="L65" s="449"/>
      <c r="M65" s="500" t="s">
        <v>1281</v>
      </c>
      <c r="N65" s="770" t="s">
        <v>1367</v>
      </c>
      <c r="O65" s="630" t="s">
        <v>1282</v>
      </c>
      <c r="P65" s="452"/>
      <c r="Q65" s="453" t="s">
        <v>1283</v>
      </c>
      <c r="R65" s="453" t="s">
        <v>1284</v>
      </c>
      <c r="S65" s="630" t="s">
        <v>1285</v>
      </c>
      <c r="T65" s="630"/>
      <c r="U65" s="630"/>
      <c r="V65" s="630"/>
      <c r="W65" s="630" t="s">
        <v>1368</v>
      </c>
      <c r="X65" s="452"/>
      <c r="Y65" s="450" t="s">
        <v>1369</v>
      </c>
      <c r="Z65" s="798"/>
      <c r="AA65" s="798"/>
      <c r="AB65" s="798"/>
      <c r="AC65" s="452"/>
      <c r="AD65" s="452"/>
      <c r="AE65" s="452"/>
      <c r="AF65" s="798"/>
      <c r="AG65" s="445" t="s">
        <v>1289</v>
      </c>
      <c r="AH65" s="798"/>
      <c r="AI65" s="630" t="s">
        <v>1282</v>
      </c>
      <c r="AJ65" s="452"/>
      <c r="AK65" s="453" t="s">
        <v>1283</v>
      </c>
      <c r="AL65" s="453" t="s">
        <v>1284</v>
      </c>
      <c r="AM65" s="630" t="s">
        <v>1290</v>
      </c>
      <c r="AN65" s="630"/>
      <c r="AO65" s="630"/>
      <c r="AP65" s="630"/>
      <c r="AQ65" s="630" t="s">
        <v>1368</v>
      </c>
      <c r="AR65" s="452"/>
      <c r="AS65" s="450" t="s">
        <v>1369</v>
      </c>
      <c r="AT65" s="798"/>
      <c r="AU65" s="798"/>
      <c r="AV65" s="798"/>
      <c r="AW65" s="452"/>
      <c r="AX65" s="452"/>
      <c r="AY65" s="452"/>
      <c r="AZ65" s="798"/>
      <c r="BA65" s="445" t="s">
        <v>1289</v>
      </c>
      <c r="BB65" s="798"/>
      <c r="BC65" s="329" t="s">
        <v>1333</v>
      </c>
      <c r="BD65" s="330" t="str">
        <f>BE65&amp;"::"&amp;N65</f>
        <v>ACTI::7.3</v>
      </c>
      <c r="BE65" s="799" t="s">
        <v>1293</v>
      </c>
      <c r="BF65" s="798"/>
      <c r="BG65" s="798"/>
      <c r="BH65" s="798"/>
      <c r="BI65" s="798"/>
      <c r="BJ65" s="798"/>
      <c r="BK65" s="798"/>
      <c r="BL65" s="798"/>
      <c r="BM65" s="798"/>
      <c r="BN65" s="426"/>
      <c r="BO65" s="426"/>
      <c r="BP65" s="446">
        <v>41.39</v>
      </c>
      <c r="BQ65" s="446">
        <v>5.45</v>
      </c>
      <c r="BR65" s="446">
        <v>42.08</v>
      </c>
      <c r="BS65" s="446">
        <v>5.54</v>
      </c>
      <c r="BT65" s="455">
        <v>41.39</v>
      </c>
      <c r="BU65" s="455">
        <v>5.45</v>
      </c>
      <c r="BV65" s="455">
        <v>42.08</v>
      </c>
      <c r="BW65" s="455">
        <v>5.54</v>
      </c>
      <c r="BX65" s="110"/>
      <c r="BY65" s="456" t="s">
        <v>1294</v>
      </c>
      <c r="BZ65" s="457"/>
      <c r="CA65" s="447">
        <v>119.56</v>
      </c>
      <c r="CB65" s="448">
        <v>888.9403278688</v>
      </c>
      <c r="CC65" s="604"/>
      <c r="CD65" s="110"/>
      <c r="CE65" s="333"/>
      <c r="CF65" s="110"/>
      <c r="CG65" s="333"/>
      <c r="CH65" s="110"/>
      <c r="CI65" s="110"/>
      <c r="CJ65" s="110"/>
      <c r="CK65" s="458" t="s">
        <v>1358</v>
      </c>
      <c r="CL65" s="459" t="s">
        <v>1335</v>
      </c>
      <c r="CM65" s="459" t="s">
        <v>1297</v>
      </c>
      <c r="CN65" s="460" t="s">
        <v>1359</v>
      </c>
      <c r="CO65" s="460" t="s">
        <v>1360</v>
      </c>
      <c r="CP65" s="458" t="s">
        <v>1361</v>
      </c>
      <c r="CQ65" s="459" t="s">
        <v>1335</v>
      </c>
      <c r="CR65" s="459" t="s">
        <v>1297</v>
      </c>
      <c r="CS65" s="460" t="s">
        <v>1362</v>
      </c>
      <c r="CT65" s="460" t="s">
        <v>1363</v>
      </c>
      <c r="CU65" s="92"/>
      <c r="CV65" s="92"/>
      <c r="CW65" s="92"/>
      <c r="CX65" s="92"/>
      <c r="CY65" s="92"/>
      <c r="CZ65" s="92"/>
      <c r="DA65" s="461"/>
    </row>
    <row customHeight="1" ht="12.75">
      <c r="C66" s="165"/>
      <c r="D66" s="704"/>
      <c r="E66" s="705"/>
      <c r="L66" s="186"/>
      <c r="M66" s="187"/>
      <c r="N66" s="188"/>
      <c r="O66" s="189" t="s">
        <v>1370</v>
      </c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72"/>
      <c r="BU66" s="172"/>
      <c r="BV66" s="172"/>
      <c r="BW66" s="172"/>
      <c r="BX66" s="172"/>
      <c r="BY66" s="184"/>
      <c r="BZ66" s="184"/>
      <c r="CA66" s="184"/>
      <c r="CB66" s="184"/>
      <c r="CC66" s="172"/>
      <c r="CD66" s="172"/>
      <c r="CE66" s="172"/>
      <c r="CF66" s="172"/>
      <c r="CG66" s="172"/>
      <c r="CH66" s="172"/>
      <c r="CI66" s="172"/>
      <c r="CJ66" s="172"/>
      <c r="CK66" s="184"/>
      <c r="CL66" s="184"/>
      <c r="CM66" s="184"/>
      <c r="CN66" s="184"/>
      <c r="CO66" s="184"/>
      <c r="CP66" s="184"/>
      <c r="CQ66" s="184"/>
      <c r="CR66" s="184"/>
      <c r="CS66" s="184"/>
      <c r="CT66" s="185"/>
      <c r="CU66" s="172"/>
      <c r="CV66" s="172"/>
      <c r="CW66" s="172"/>
      <c r="CX66" s="172"/>
      <c r="CY66" s="172"/>
      <c r="CZ66" s="172"/>
      <c r="DA66" s="169"/>
    </row>
    <row customHeight="1" ht="12">
      <c r="D67" s="190"/>
      <c r="E67" s="542"/>
      <c r="L67" s="192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4"/>
      <c r="BQ67" s="194"/>
      <c r="BR67" s="194"/>
      <c r="BS67" s="194"/>
      <c r="BT67" s="172"/>
      <c r="BU67" s="172"/>
      <c r="BV67" s="172"/>
      <c r="BW67" s="172"/>
      <c r="BX67" s="172"/>
      <c r="BY67" s="194"/>
      <c r="BZ67" s="194"/>
      <c r="CA67" s="194"/>
      <c r="CB67" s="194"/>
      <c r="CC67" s="172"/>
      <c r="CD67" s="172"/>
      <c r="CE67" s="172"/>
      <c r="CF67" s="172"/>
      <c r="CG67" s="172"/>
      <c r="CH67" s="172"/>
      <c r="CI67" s="172"/>
      <c r="CJ67" s="172"/>
      <c r="CK67" s="193"/>
      <c r="CL67" s="193"/>
      <c r="CM67" s="193"/>
      <c r="CN67" s="193"/>
      <c r="CO67" s="193"/>
      <c r="CP67" s="193"/>
      <c r="CQ67" s="193"/>
      <c r="CR67" s="193"/>
      <c r="CS67" s="193"/>
      <c r="CT67" s="195"/>
      <c r="CU67" s="172"/>
      <c r="CV67" s="172"/>
      <c r="CW67" s="172"/>
      <c r="CX67" s="172"/>
      <c r="CY67" s="172"/>
      <c r="CZ67" s="172"/>
      <c r="DA67" s="169"/>
    </row>
    <row customHeight="1" ht="12">
      <c r="C68" s="165"/>
      <c r="D68" s="671" t="s">
        <v>189</v>
      </c>
      <c r="E68" s="605" t="s">
        <v>189</v>
      </c>
      <c r="L68" s="174"/>
      <c r="M68" s="175"/>
      <c r="N68" s="176" t="s">
        <v>1156</v>
      </c>
      <c r="O68" s="709" t="s">
        <v>189</v>
      </c>
      <c r="P68" s="710"/>
      <c r="Q68" s="710"/>
      <c r="R68" s="710"/>
      <c r="S68" s="710"/>
      <c r="T68" s="710"/>
      <c r="U68" s="710"/>
      <c r="V68" s="710"/>
      <c r="W68" s="710"/>
      <c r="X68" s="710"/>
      <c r="Y68" s="710"/>
      <c r="Z68" s="710"/>
      <c r="AA68" s="710"/>
      <c r="AB68" s="710"/>
      <c r="AC68" s="710"/>
      <c r="AD68" s="710"/>
      <c r="AE68" s="710"/>
      <c r="AF68" s="710"/>
      <c r="AG68" s="710"/>
      <c r="AH68" s="710"/>
      <c r="AI68" s="710"/>
      <c r="AJ68" s="710"/>
      <c r="AK68" s="710"/>
      <c r="AL68" s="710"/>
      <c r="AM68" s="710"/>
      <c r="AN68" s="710"/>
      <c r="AO68" s="710"/>
      <c r="AP68" s="710"/>
      <c r="AQ68" s="710"/>
      <c r="AR68" s="710"/>
      <c r="AS68" s="710"/>
      <c r="AT68" s="710"/>
      <c r="AU68" s="710"/>
      <c r="AV68" s="710"/>
      <c r="AW68" s="710"/>
      <c r="AX68" s="710"/>
      <c r="AY68" s="710"/>
      <c r="AZ68" s="710"/>
      <c r="BA68" s="710"/>
      <c r="BB68" s="710"/>
      <c r="BC68" s="710"/>
      <c r="BD68" s="710"/>
      <c r="BE68" s="710"/>
      <c r="BF68" s="710"/>
      <c r="BG68" s="710"/>
      <c r="BH68" s="710"/>
      <c r="BI68" s="710"/>
      <c r="BJ68" s="710"/>
      <c r="BK68" s="710"/>
      <c r="BL68" s="710"/>
      <c r="BM68" s="710"/>
      <c r="BN68" s="710"/>
      <c r="BO68" s="710"/>
      <c r="BP68" s="710"/>
      <c r="BQ68" s="710"/>
      <c r="BR68" s="710"/>
      <c r="BS68" s="711"/>
      <c r="BT68" s="172"/>
      <c r="BU68" s="172"/>
      <c r="BV68" s="172"/>
      <c r="BW68" s="172"/>
      <c r="BX68" s="172"/>
      <c r="BY68" s="177"/>
      <c r="BZ68" s="177"/>
      <c r="CA68" s="177"/>
      <c r="CB68" s="177"/>
      <c r="CC68" s="172"/>
      <c r="CD68" s="172"/>
      <c r="CE68" s="172"/>
      <c r="CF68" s="172"/>
      <c r="CG68" s="172"/>
      <c r="CH68" s="172"/>
      <c r="CI68" s="172"/>
      <c r="CJ68" s="172"/>
      <c r="CK68" s="178"/>
      <c r="CL68" s="178"/>
      <c r="CM68" s="178"/>
      <c r="CN68" s="178"/>
      <c r="CO68" s="178"/>
      <c r="CP68" s="178"/>
      <c r="CQ68" s="178"/>
      <c r="CR68" s="178"/>
      <c r="CS68" s="178"/>
      <c r="CT68" s="179"/>
      <c r="CU68" s="172"/>
      <c r="CV68" s="172"/>
      <c r="CW68" s="172"/>
      <c r="CX68" s="172"/>
      <c r="CY68" s="172"/>
      <c r="CZ68" s="172"/>
      <c r="DA68" s="169"/>
    </row>
    <row customHeight="1" ht="10.5" hidden="1">
      <c r="C69" s="165"/>
      <c r="D69" s="672"/>
      <c r="E69" s="673"/>
      <c r="K69" s="180"/>
      <c r="L69" s="181"/>
      <c r="M69" s="182"/>
      <c r="N69" s="183" t="s">
        <v>1371</v>
      </c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72"/>
      <c r="BU69" s="172"/>
      <c r="BV69" s="172"/>
      <c r="BW69" s="172"/>
      <c r="BX69" s="172"/>
      <c r="BY69" s="184"/>
      <c r="BZ69" s="184"/>
      <c r="CA69" s="184"/>
      <c r="CB69" s="184"/>
      <c r="CC69" s="172"/>
      <c r="CD69" s="172"/>
      <c r="CE69" s="172"/>
      <c r="CF69" s="172"/>
      <c r="CG69" s="172"/>
      <c r="CH69" s="172"/>
      <c r="CI69" s="172"/>
      <c r="CJ69" s="172"/>
      <c r="CK69" s="184"/>
      <c r="CL69" s="184"/>
      <c r="CM69" s="184"/>
      <c r="CN69" s="184"/>
      <c r="CO69" s="184"/>
      <c r="CP69" s="184"/>
      <c r="CQ69" s="184"/>
      <c r="CR69" s="184"/>
      <c r="CS69" s="184"/>
      <c r="CT69" s="185"/>
      <c r="CU69" s="172"/>
      <c r="CV69" s="172"/>
      <c r="CW69" s="172"/>
      <c r="CX69" s="172"/>
      <c r="CY69" s="172"/>
      <c r="CZ69" s="172"/>
      <c r="DA69" s="169"/>
    </row>
    <row customHeight="1" ht="12">
      <c r="A70" s="326" t="s">
        <v>1372</v>
      </c>
      <c r="B70" s="993"/>
      <c r="C70" s="321"/>
      <c r="D70" s="719"/>
      <c r="E70" s="721"/>
      <c r="F70" s="993"/>
      <c r="G70" s="993"/>
      <c r="H70" s="993"/>
      <c r="I70" s="993"/>
      <c r="J70" s="993"/>
      <c r="K70" s="993"/>
      <c r="L70" s="449"/>
      <c r="M70" s="500" t="s">
        <v>1281</v>
      </c>
      <c r="N70" s="770" t="s">
        <v>1372</v>
      </c>
      <c r="O70" s="630" t="s">
        <v>1282</v>
      </c>
      <c r="P70" s="452"/>
      <c r="Q70" s="453" t="s">
        <v>1283</v>
      </c>
      <c r="R70" s="453" t="s">
        <v>1284</v>
      </c>
      <c r="S70" s="630" t="s">
        <v>34</v>
      </c>
      <c r="T70" s="630"/>
      <c r="U70" s="630" t="s">
        <v>1373</v>
      </c>
      <c r="V70" s="630" t="s">
        <v>1374</v>
      </c>
      <c r="W70" s="452"/>
      <c r="X70" s="452"/>
      <c r="Y70" s="450" t="s">
        <v>1366</v>
      </c>
      <c r="Z70" s="798"/>
      <c r="AA70" s="798"/>
      <c r="AB70" s="798"/>
      <c r="AC70" s="452"/>
      <c r="AD70" s="452"/>
      <c r="AE70" s="452"/>
      <c r="AF70" s="798"/>
      <c r="AG70" s="445" t="s">
        <v>1289</v>
      </c>
      <c r="AH70" s="798"/>
      <c r="AI70" s="630" t="s">
        <v>1282</v>
      </c>
      <c r="AJ70" s="452"/>
      <c r="AK70" s="453" t="s">
        <v>1283</v>
      </c>
      <c r="AL70" s="453" t="s">
        <v>1284</v>
      </c>
      <c r="AM70" s="630" t="s">
        <v>34</v>
      </c>
      <c r="AN70" s="630"/>
      <c r="AO70" s="630" t="s">
        <v>1373</v>
      </c>
      <c r="AP70" s="630" t="s">
        <v>1374</v>
      </c>
      <c r="AQ70" s="452"/>
      <c r="AR70" s="452"/>
      <c r="AS70" s="450" t="s">
        <v>1366</v>
      </c>
      <c r="AT70" s="798"/>
      <c r="AU70" s="798"/>
      <c r="AV70" s="798"/>
      <c r="AW70" s="452"/>
      <c r="AX70" s="452"/>
      <c r="AY70" s="452"/>
      <c r="AZ70" s="798"/>
      <c r="BA70" s="445" t="s">
        <v>1289</v>
      </c>
      <c r="BB70" s="798"/>
      <c r="BC70" s="329" t="s">
        <v>1292</v>
      </c>
      <c r="BD70" s="330" t="str">
        <f>BE70&amp;"::"&amp;N70</f>
        <v>ACTI::8.1</v>
      </c>
      <c r="BE70" s="799" t="s">
        <v>1293</v>
      </c>
      <c r="BF70" s="798"/>
      <c r="BG70" s="798"/>
      <c r="BH70" s="798"/>
      <c r="BI70" s="798"/>
      <c r="BJ70" s="798"/>
      <c r="BK70" s="798"/>
      <c r="BL70" s="798"/>
      <c r="BM70" s="798"/>
      <c r="BN70" s="426"/>
      <c r="BO70" s="426"/>
      <c r="BP70" s="446">
        <v>15441.36</v>
      </c>
      <c r="BQ70" s="446">
        <v>711.28</v>
      </c>
      <c r="BR70" s="446">
        <v>15698.72</v>
      </c>
      <c r="BS70" s="446">
        <v>723.13</v>
      </c>
      <c r="BT70" s="455">
        <v>15441.36</v>
      </c>
      <c r="BU70" s="455">
        <v>711.28</v>
      </c>
      <c r="BV70" s="455">
        <v>15698.72</v>
      </c>
      <c r="BW70" s="455">
        <v>723.13</v>
      </c>
      <c r="BX70" s="110"/>
      <c r="BY70" s="456" t="s">
        <v>1294</v>
      </c>
      <c r="BZ70" s="457"/>
      <c r="CA70" s="447">
        <f>(BR70-BS70)/1.22*'СРЕД 5'!CT92/1000</f>
        <v>363.096682256353</v>
      </c>
      <c r="CB70" s="448">
        <v>1485.6112620424</v>
      </c>
      <c r="CC70" s="604"/>
      <c r="CD70" s="110"/>
      <c r="CE70" s="333"/>
      <c r="CF70" s="110"/>
      <c r="CG70" s="333"/>
      <c r="CH70" s="110"/>
      <c r="CI70" s="110"/>
      <c r="CJ70" s="110"/>
      <c r="CK70" s="458" t="s">
        <v>1375</v>
      </c>
      <c r="CL70" s="459" t="s">
        <v>1376</v>
      </c>
      <c r="CM70" s="459" t="s">
        <v>1297</v>
      </c>
      <c r="CN70" s="460" t="s">
        <v>1377</v>
      </c>
      <c r="CO70" s="460" t="s">
        <v>1378</v>
      </c>
      <c r="CP70" s="458" t="s">
        <v>1379</v>
      </c>
      <c r="CQ70" s="459" t="s">
        <v>1376</v>
      </c>
      <c r="CR70" s="459" t="s">
        <v>1297</v>
      </c>
      <c r="CS70" s="460" t="s">
        <v>1380</v>
      </c>
      <c r="CT70" s="460" t="s">
        <v>1381</v>
      </c>
      <c r="CU70" s="92"/>
      <c r="CV70" s="92"/>
      <c r="CW70" s="92"/>
      <c r="CX70" s="92"/>
      <c r="CY70" s="92"/>
      <c r="CZ70" s="92"/>
      <c r="DA70" s="461"/>
    </row>
    <row customHeight="1" ht="12.75">
      <c r="C71" s="165"/>
      <c r="D71" s="704"/>
      <c r="E71" s="705"/>
      <c r="L71" s="186"/>
      <c r="M71" s="187"/>
      <c r="N71" s="188"/>
      <c r="O71" s="189" t="s">
        <v>1382</v>
      </c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72"/>
      <c r="BU71" s="172"/>
      <c r="BV71" s="172"/>
      <c r="BW71" s="172"/>
      <c r="BX71" s="172"/>
      <c r="BY71" s="184"/>
      <c r="BZ71" s="184"/>
      <c r="CA71" s="184"/>
      <c r="CB71" s="184"/>
      <c r="CC71" s="172"/>
      <c r="CD71" s="172"/>
      <c r="CE71" s="172"/>
      <c r="CF71" s="172"/>
      <c r="CG71" s="172"/>
      <c r="CH71" s="172"/>
      <c r="CI71" s="172"/>
      <c r="CJ71" s="172"/>
      <c r="CK71" s="184"/>
      <c r="CL71" s="184"/>
      <c r="CM71" s="184"/>
      <c r="CN71" s="184"/>
      <c r="CO71" s="184"/>
      <c r="CP71" s="184"/>
      <c r="CQ71" s="184"/>
      <c r="CR71" s="184"/>
      <c r="CS71" s="184"/>
      <c r="CT71" s="185"/>
      <c r="CU71" s="172"/>
      <c r="CV71" s="172"/>
      <c r="CW71" s="172"/>
      <c r="CX71" s="172"/>
      <c r="CY71" s="172"/>
      <c r="CZ71" s="172"/>
      <c r="DA71" s="169"/>
    </row>
    <row customHeight="1" ht="12">
      <c r="C72" s="161"/>
      <c r="L72" s="206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  <c r="BI72" s="207"/>
      <c r="BJ72" s="207"/>
      <c r="BK72" s="207"/>
      <c r="BL72" s="207"/>
      <c r="BM72" s="207"/>
      <c r="BN72" s="207"/>
      <c r="BO72" s="207"/>
      <c r="BP72" s="208"/>
      <c r="BQ72" s="208"/>
      <c r="BR72" s="208"/>
      <c r="BS72" s="208"/>
      <c r="BT72" s="209"/>
      <c r="BU72" s="209"/>
      <c r="BV72" s="209"/>
      <c r="BW72" s="209"/>
      <c r="BX72" s="209"/>
      <c r="BY72" s="207"/>
      <c r="BZ72" s="207"/>
      <c r="CA72" s="207"/>
      <c r="CB72" s="207"/>
      <c r="CC72" s="209"/>
      <c r="CD72" s="209"/>
      <c r="CE72" s="209"/>
      <c r="CF72" s="209"/>
      <c r="CG72" s="209"/>
      <c r="CH72" s="209"/>
      <c r="CI72" s="209"/>
      <c r="CJ72" s="209"/>
      <c r="CK72" s="207"/>
      <c r="CL72" s="207"/>
      <c r="CM72" s="207"/>
      <c r="CN72" s="207"/>
      <c r="CO72" s="207"/>
      <c r="CP72" s="207"/>
      <c r="CQ72" s="207"/>
      <c r="CR72" s="207"/>
      <c r="CS72" s="207"/>
      <c r="CT72" s="210"/>
      <c r="CU72" s="209"/>
      <c r="CV72" s="209"/>
      <c r="CW72" s="209"/>
      <c r="CX72" s="209"/>
      <c r="CY72" s="209"/>
      <c r="CZ72" s="209"/>
      <c r="DA72" s="211"/>
    </row>
    <row customHeight="1" ht="11.25">
      <c r="C73" s="13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N73" s="157"/>
      <c r="BO73" s="157"/>
      <c r="BP73" s="157"/>
      <c r="BQ73" s="157"/>
      <c r="BR73" s="546"/>
      <c r="BS73" s="546"/>
      <c r="BT73" s="546"/>
      <c r="BU73" s="546"/>
      <c r="BV73" s="546"/>
      <c r="BW73" s="546"/>
      <c r="BX73" s="546"/>
      <c r="BY73" s="546"/>
      <c r="BZ73" s="546"/>
      <c r="CA73" s="546"/>
      <c r="CB73" s="546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</row>
  </sheetData>
  <sheetProtection formatColumns="0" formatRows="0" sort="0" autoFilter="0" insertRows="0" deleteRows="0" deleteColumns="0"/>
  <mergeCells count="147">
    <mergeCell ref="D61:D66"/>
    <mergeCell ref="E61:E66"/>
    <mergeCell ref="O61:BS61"/>
    <mergeCell ref="D68:D71"/>
    <mergeCell ref="E68:E71"/>
    <mergeCell ref="O68:BS68"/>
    <mergeCell ref="D52:D59"/>
    <mergeCell ref="O52:BS52"/>
    <mergeCell ref="E54:E56"/>
    <mergeCell ref="O54:BS54"/>
    <mergeCell ref="E57:E59"/>
    <mergeCell ref="O57:BS57"/>
    <mergeCell ref="D36:D40"/>
    <mergeCell ref="E36:E40"/>
    <mergeCell ref="O36:BS36"/>
    <mergeCell ref="D42:D50"/>
    <mergeCell ref="O42:BS42"/>
    <mergeCell ref="E44:E47"/>
    <mergeCell ref="O44:BS44"/>
    <mergeCell ref="E48:E50"/>
    <mergeCell ref="O48:BS48"/>
    <mergeCell ref="D24:D34"/>
    <mergeCell ref="O24:BS24"/>
    <mergeCell ref="E26:E28"/>
    <mergeCell ref="O26:BS26"/>
    <mergeCell ref="E29:E31"/>
    <mergeCell ref="O29:BS29"/>
    <mergeCell ref="E32:E34"/>
    <mergeCell ref="O32:BS32"/>
    <mergeCell ref="CB8:CB10"/>
    <mergeCell ref="D14:D18"/>
    <mergeCell ref="E14:E18"/>
    <mergeCell ref="O14:BS14"/>
    <mergeCell ref="D20:D22"/>
    <mergeCell ref="E20:E22"/>
    <mergeCell ref="O20:BS20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dataValidations count="9">
    <dataValidation type="list" allowBlank="1" showInputMessage="1" showErrorMessage="1" promptTitle="Внимание" prompt="Пожалуйста, выберите значение из списка" sqref="BY1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7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38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39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4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4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5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70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6E3B128-9442-EA88-2688-B540A1772D6D}" mc:Ignorable="x14ac xr xr2 xr3">
  <sheetPr>
    <tabColor rgb="FF9999FF"/>
  </sheetPr>
  <dimension ref="A1:DB33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МО'!$E$26="","Не определено",'Список МО'!$E$26)</f>
        <v>"Заполярный район"</v>
      </c>
    </row>
    <row customHeight="1" ht="3">
      <c r="B3" s="805" t="str">
        <f>IF('Список МО'!$F$26="","Не определено",'Список МО'!$F$26)</f>
        <v>Шоинский сельсовет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МО'!$G$26="","Не определено",'Список МО'!$G$26)</f>
        <v>11811476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Шоинский сельсовет, ОКТМО: 11811476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24">
      <c r="A14" s="338" t="s">
        <v>1132</v>
      </c>
      <c r="B14" s="92"/>
      <c r="C14" s="503" t="s">
        <v>1281</v>
      </c>
      <c r="D14" s="92"/>
      <c r="E14" s="472" t="s">
        <v>164</v>
      </c>
      <c r="F14" s="338"/>
      <c r="G14" s="338"/>
      <c r="H14" s="338"/>
      <c r="I14" s="338"/>
      <c r="J14" s="338"/>
      <c r="K14" s="338"/>
      <c r="L14" s="421"/>
      <c r="M14" s="339" t="s">
        <v>1132</v>
      </c>
      <c r="N14" s="797" t="s">
        <v>1424</v>
      </c>
      <c r="O14" s="797" t="s">
        <v>1424</v>
      </c>
      <c r="P14" s="339"/>
      <c r="Q14" s="630" t="s">
        <v>1425</v>
      </c>
      <c r="R14" s="630" t="s">
        <v>1425</v>
      </c>
      <c r="S14" s="340"/>
      <c r="T14" s="390" t="s">
        <v>1643</v>
      </c>
      <c r="U14" s="390" t="s">
        <v>1052</v>
      </c>
      <c r="V14" s="341"/>
      <c r="W14" s="338"/>
      <c r="X14" s="338"/>
      <c r="Y14" s="338"/>
      <c r="Z14" s="338"/>
      <c r="AA14" s="340"/>
      <c r="AB14" s="644" t="s">
        <v>1426</v>
      </c>
      <c r="AC14" s="341"/>
      <c r="AD14" s="338"/>
      <c r="AE14" s="349" t="s">
        <v>1427</v>
      </c>
      <c r="AF14" s="349" t="s">
        <v>1427</v>
      </c>
      <c r="AG14" s="338"/>
      <c r="AH14" s="340"/>
      <c r="AI14" s="344">
        <v>10</v>
      </c>
      <c r="AJ14" s="344">
        <v>10</v>
      </c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5" t="s">
        <v>1333</v>
      </c>
      <c r="BD14" s="330" t="str">
        <f>BE14&amp;"::"&amp;M14</f>
        <v>ACTI::1</v>
      </c>
      <c r="BE14" s="346" t="s">
        <v>1293</v>
      </c>
      <c r="BF14" s="340"/>
      <c r="BG14" s="338"/>
      <c r="BH14" s="338"/>
      <c r="BI14" s="338"/>
      <c r="BJ14" s="777"/>
      <c r="BK14" s="777"/>
      <c r="BL14" s="350">
        <v>0.049</v>
      </c>
      <c r="BM14" s="350">
        <v>0.049</v>
      </c>
      <c r="BN14" s="777"/>
      <c r="BO14" s="777"/>
      <c r="BP14" s="777"/>
      <c r="BQ14" s="777"/>
      <c r="BR14" s="777"/>
      <c r="BS14" s="777"/>
      <c r="BT14" s="347">
        <v>0.049</v>
      </c>
      <c r="BU14" s="347">
        <v>0.049</v>
      </c>
      <c r="BV14" s="347">
        <v>0.049</v>
      </c>
      <c r="BW14" s="347">
        <v>0.049</v>
      </c>
      <c r="BX14" s="347">
        <v>0.049</v>
      </c>
      <c r="BY14" s="347">
        <v>0.049</v>
      </c>
      <c r="BZ14" s="347"/>
      <c r="CA14" s="347"/>
      <c r="CB14" s="347">
        <v>0.049</v>
      </c>
      <c r="CC14" s="347">
        <v>0.049</v>
      </c>
      <c r="CD14" s="347">
        <v>0.049</v>
      </c>
      <c r="CE14" s="347">
        <v>0.049</v>
      </c>
      <c r="CF14" s="777"/>
      <c r="CG14" s="777"/>
      <c r="CH14" s="777"/>
      <c r="CI14" s="777"/>
      <c r="CJ14" s="508"/>
      <c r="CK14" s="529" t="s">
        <v>1428</v>
      </c>
      <c r="CL14" s="529" t="s">
        <v>1428</v>
      </c>
      <c r="CM14" s="530" t="s">
        <v>1429</v>
      </c>
      <c r="CN14" s="458" t="s">
        <v>1429</v>
      </c>
      <c r="CO14" s="777"/>
      <c r="CP14" s="777"/>
      <c r="CQ14" s="777"/>
      <c r="CR14" s="777"/>
      <c r="CS14" s="777"/>
      <c r="CT14" s="777"/>
      <c r="CU14" s="777"/>
      <c r="CV14" s="777"/>
      <c r="CW14" s="777"/>
      <c r="CX14" s="777"/>
      <c r="CY14" s="777"/>
      <c r="CZ14" s="777"/>
      <c r="DA14" s="792"/>
    </row>
    <row customHeight="1" ht="24">
      <c r="A15" s="338" t="s">
        <v>1150</v>
      </c>
      <c r="B15" s="92"/>
      <c r="C15" s="503" t="s">
        <v>1281</v>
      </c>
      <c r="D15" s="92"/>
      <c r="E15" s="472" t="s">
        <v>164</v>
      </c>
      <c r="F15" s="338"/>
      <c r="G15" s="338"/>
      <c r="H15" s="338"/>
      <c r="I15" s="338"/>
      <c r="J15" s="338"/>
      <c r="K15" s="338"/>
      <c r="L15" s="421"/>
      <c r="M15" s="339" t="s">
        <v>1150</v>
      </c>
      <c r="N15" s="797" t="s">
        <v>1432</v>
      </c>
      <c r="O15" s="797" t="s">
        <v>1432</v>
      </c>
      <c r="P15" s="339"/>
      <c r="Q15" s="630" t="s">
        <v>1425</v>
      </c>
      <c r="R15" s="630" t="s">
        <v>1425</v>
      </c>
      <c r="S15" s="340"/>
      <c r="T15" s="390" t="s">
        <v>1643</v>
      </c>
      <c r="U15" s="390" t="s">
        <v>1052</v>
      </c>
      <c r="V15" s="341"/>
      <c r="W15" s="338"/>
      <c r="X15" s="338"/>
      <c r="Y15" s="338"/>
      <c r="Z15" s="338"/>
      <c r="AA15" s="340"/>
      <c r="AB15" s="644" t="s">
        <v>1426</v>
      </c>
      <c r="AC15" s="341"/>
      <c r="AD15" s="338"/>
      <c r="AE15" s="349" t="s">
        <v>1427</v>
      </c>
      <c r="AF15" s="349" t="s">
        <v>1427</v>
      </c>
      <c r="AG15" s="338"/>
      <c r="AH15" s="340"/>
      <c r="AI15" s="344">
        <v>10</v>
      </c>
      <c r="AJ15" s="344">
        <v>10</v>
      </c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5" t="s">
        <v>1333</v>
      </c>
      <c r="BD15" s="330" t="str">
        <f>BE15&amp;"::"&amp;M15</f>
        <v>ACTI::2</v>
      </c>
      <c r="BE15" s="346" t="s">
        <v>1293</v>
      </c>
      <c r="BF15" s="340"/>
      <c r="BG15" s="338"/>
      <c r="BH15" s="338"/>
      <c r="BI15" s="338"/>
      <c r="BJ15" s="777"/>
      <c r="BK15" s="777"/>
      <c r="BL15" s="350">
        <v>0.046</v>
      </c>
      <c r="BM15" s="350">
        <v>0.046</v>
      </c>
      <c r="BN15" s="777"/>
      <c r="BO15" s="777"/>
      <c r="BP15" s="777"/>
      <c r="BQ15" s="777"/>
      <c r="BR15" s="777"/>
      <c r="BS15" s="777"/>
      <c r="BT15" s="347">
        <v>0.046</v>
      </c>
      <c r="BU15" s="347">
        <v>0.046</v>
      </c>
      <c r="BV15" s="347">
        <v>0.046</v>
      </c>
      <c r="BW15" s="347">
        <v>0.046</v>
      </c>
      <c r="BX15" s="347">
        <v>0.046</v>
      </c>
      <c r="BY15" s="347">
        <v>0.046</v>
      </c>
      <c r="BZ15" s="347"/>
      <c r="CA15" s="347"/>
      <c r="CB15" s="347">
        <v>0.046</v>
      </c>
      <c r="CC15" s="347">
        <v>0.046</v>
      </c>
      <c r="CD15" s="347">
        <v>0.046</v>
      </c>
      <c r="CE15" s="347">
        <v>0.046</v>
      </c>
      <c r="CF15" s="777"/>
      <c r="CG15" s="777"/>
      <c r="CH15" s="777"/>
      <c r="CI15" s="777"/>
      <c r="CJ15" s="508"/>
      <c r="CK15" s="529" t="s">
        <v>1428</v>
      </c>
      <c r="CL15" s="529" t="s">
        <v>1428</v>
      </c>
      <c r="CM15" s="530" t="s">
        <v>1429</v>
      </c>
      <c r="CN15" s="458" t="s">
        <v>1429</v>
      </c>
      <c r="CO15" s="777"/>
      <c r="CP15" s="777"/>
      <c r="CQ15" s="777"/>
      <c r="CR15" s="777"/>
      <c r="CS15" s="777"/>
      <c r="CT15" s="777"/>
      <c r="CU15" s="777"/>
      <c r="CV15" s="777"/>
      <c r="CW15" s="777"/>
      <c r="CX15" s="777"/>
      <c r="CY15" s="777"/>
      <c r="CZ15" s="777"/>
      <c r="DA15" s="792"/>
    </row>
    <row customHeight="1" ht="24">
      <c r="A16" s="338" t="s">
        <v>1151</v>
      </c>
      <c r="B16" s="92"/>
      <c r="C16" s="503" t="s">
        <v>1281</v>
      </c>
      <c r="D16" s="92"/>
      <c r="E16" s="472" t="s">
        <v>164</v>
      </c>
      <c r="F16" s="338"/>
      <c r="G16" s="338"/>
      <c r="H16" s="338"/>
      <c r="I16" s="338"/>
      <c r="J16" s="338"/>
      <c r="K16" s="338"/>
      <c r="L16" s="421"/>
      <c r="M16" s="339" t="s">
        <v>1151</v>
      </c>
      <c r="N16" s="797" t="s">
        <v>164</v>
      </c>
      <c r="O16" s="797" t="s">
        <v>164</v>
      </c>
      <c r="P16" s="339"/>
      <c r="Q16" s="630" t="s">
        <v>1430</v>
      </c>
      <c r="R16" s="630" t="s">
        <v>1430</v>
      </c>
      <c r="S16" s="340"/>
      <c r="T16" s="390" t="s">
        <v>1643</v>
      </c>
      <c r="U16" s="390" t="s">
        <v>1052</v>
      </c>
      <c r="V16" s="341"/>
      <c r="W16" s="338"/>
      <c r="X16" s="338"/>
      <c r="Y16" s="338"/>
      <c r="Z16" s="338"/>
      <c r="AA16" s="340"/>
      <c r="AB16" s="644" t="s">
        <v>1426</v>
      </c>
      <c r="AC16" s="341"/>
      <c r="AD16" s="338"/>
      <c r="AE16" s="349" t="s">
        <v>1427</v>
      </c>
      <c r="AF16" s="349" t="s">
        <v>1427</v>
      </c>
      <c r="AG16" s="338"/>
      <c r="AH16" s="340"/>
      <c r="AI16" s="344">
        <v>12</v>
      </c>
      <c r="AJ16" s="344">
        <v>12</v>
      </c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45" t="s">
        <v>1333</v>
      </c>
      <c r="BD16" s="330" t="str">
        <f>BE16&amp;"::"&amp;M16</f>
        <v>ACTI::3</v>
      </c>
      <c r="BE16" s="346" t="s">
        <v>1293</v>
      </c>
      <c r="BF16" s="340"/>
      <c r="BG16" s="338"/>
      <c r="BH16" s="338"/>
      <c r="BI16" s="338"/>
      <c r="BJ16" s="777"/>
      <c r="BK16" s="777"/>
      <c r="BL16" s="350"/>
      <c r="BM16" s="350"/>
      <c r="BN16" s="777"/>
      <c r="BO16" s="777"/>
      <c r="BP16" s="777"/>
      <c r="BQ16" s="777"/>
      <c r="BR16" s="777"/>
      <c r="BS16" s="77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777"/>
      <c r="CG16" s="777"/>
      <c r="CH16" s="777"/>
      <c r="CI16" s="777"/>
      <c r="CJ16" s="508"/>
      <c r="CK16" s="529"/>
      <c r="CL16" s="529"/>
      <c r="CM16" s="530"/>
      <c r="CN16" s="458"/>
      <c r="CO16" s="777"/>
      <c r="CP16" s="777"/>
      <c r="CQ16" s="777"/>
      <c r="CR16" s="777"/>
      <c r="CS16" s="777"/>
      <c r="CT16" s="777"/>
      <c r="CU16" s="777"/>
      <c r="CV16" s="777"/>
      <c r="CW16" s="777"/>
      <c r="CX16" s="777"/>
      <c r="CY16" s="777"/>
      <c r="CZ16" s="777"/>
      <c r="DA16" s="792"/>
    </row>
    <row customHeight="1" ht="24">
      <c r="A17" s="338" t="s">
        <v>1152</v>
      </c>
      <c r="B17" s="92"/>
      <c r="C17" s="503" t="s">
        <v>1281</v>
      </c>
      <c r="D17" s="92"/>
      <c r="E17" s="468" t="s">
        <v>126</v>
      </c>
      <c r="F17" s="338"/>
      <c r="G17" s="338"/>
      <c r="H17" s="338"/>
      <c r="I17" s="338"/>
      <c r="J17" s="338"/>
      <c r="K17" s="338"/>
      <c r="L17" s="421"/>
      <c r="M17" s="339" t="s">
        <v>1152</v>
      </c>
      <c r="N17" s="797" t="s">
        <v>1674</v>
      </c>
      <c r="O17" s="797" t="s">
        <v>1674</v>
      </c>
      <c r="P17" s="339"/>
      <c r="Q17" s="630" t="s">
        <v>1430</v>
      </c>
      <c r="R17" s="630" t="s">
        <v>1430</v>
      </c>
      <c r="S17" s="340"/>
      <c r="T17" s="390" t="s">
        <v>1643</v>
      </c>
      <c r="U17" s="390" t="s">
        <v>1052</v>
      </c>
      <c r="V17" s="341"/>
      <c r="W17" s="338"/>
      <c r="X17" s="338"/>
      <c r="Y17" s="338"/>
      <c r="Z17" s="338"/>
      <c r="AA17" s="340"/>
      <c r="AB17" s="614" t="s">
        <v>1434</v>
      </c>
      <c r="AC17" s="341"/>
      <c r="AD17" s="338"/>
      <c r="AE17" s="343" t="s">
        <v>1435</v>
      </c>
      <c r="AF17" s="343" t="s">
        <v>1435</v>
      </c>
      <c r="AG17" s="338"/>
      <c r="AH17" s="340"/>
      <c r="AI17" s="344">
        <v>12</v>
      </c>
      <c r="AJ17" s="344">
        <v>12</v>
      </c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45" t="s">
        <v>1333</v>
      </c>
      <c r="BD17" s="330" t="str">
        <f>BE17&amp;"::"&amp;M17</f>
        <v>ACTI::4</v>
      </c>
      <c r="BE17" s="346" t="s">
        <v>1293</v>
      </c>
      <c r="BF17" s="340"/>
      <c r="BG17" s="338"/>
      <c r="BH17" s="338"/>
      <c r="BI17" s="338"/>
      <c r="BJ17" s="777"/>
      <c r="BK17" s="777"/>
      <c r="BL17" s="144">
        <v>5.56</v>
      </c>
      <c r="BM17" s="144">
        <v>5.56</v>
      </c>
      <c r="BN17" s="777"/>
      <c r="BO17" s="777"/>
      <c r="BP17" s="777"/>
      <c r="BQ17" s="777"/>
      <c r="BR17" s="777"/>
      <c r="BS17" s="77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777"/>
      <c r="CG17" s="777"/>
      <c r="CH17" s="777"/>
      <c r="CI17" s="777"/>
      <c r="CJ17" s="508"/>
      <c r="CK17" s="529" t="s">
        <v>1428</v>
      </c>
      <c r="CL17" s="529" t="s">
        <v>1428</v>
      </c>
      <c r="CM17" s="530" t="s">
        <v>1429</v>
      </c>
      <c r="CN17" s="458" t="s">
        <v>1429</v>
      </c>
      <c r="CO17" s="777"/>
      <c r="CP17" s="777"/>
      <c r="CQ17" s="777"/>
      <c r="CR17" s="777"/>
      <c r="CS17" s="777"/>
      <c r="CT17" s="777"/>
      <c r="CU17" s="777"/>
      <c r="CV17" s="777"/>
      <c r="CW17" s="777"/>
      <c r="CX17" s="777"/>
      <c r="CY17" s="777"/>
      <c r="CZ17" s="777"/>
      <c r="DA17" s="792"/>
    </row>
    <row customHeight="1" ht="24">
      <c r="A18" s="338" t="s">
        <v>1153</v>
      </c>
      <c r="B18" s="92"/>
      <c r="C18" s="503" t="s">
        <v>1281</v>
      </c>
      <c r="D18" s="92"/>
      <c r="E18" s="468" t="s">
        <v>126</v>
      </c>
      <c r="F18" s="338"/>
      <c r="G18" s="338"/>
      <c r="H18" s="338"/>
      <c r="I18" s="338"/>
      <c r="J18" s="338"/>
      <c r="K18" s="338"/>
      <c r="L18" s="421"/>
      <c r="M18" s="339" t="s">
        <v>1153</v>
      </c>
      <c r="N18" s="797" t="s">
        <v>1433</v>
      </c>
      <c r="O18" s="797" t="s">
        <v>1433</v>
      </c>
      <c r="P18" s="339"/>
      <c r="Q18" s="630" t="s">
        <v>1430</v>
      </c>
      <c r="R18" s="630" t="s">
        <v>1430</v>
      </c>
      <c r="S18" s="340"/>
      <c r="T18" s="390" t="s">
        <v>1075</v>
      </c>
      <c r="U18" s="390" t="s">
        <v>1052</v>
      </c>
      <c r="V18" s="341"/>
      <c r="W18" s="338"/>
      <c r="X18" s="338"/>
      <c r="Y18" s="338"/>
      <c r="Z18" s="338"/>
      <c r="AA18" s="340"/>
      <c r="AB18" s="614" t="s">
        <v>1434</v>
      </c>
      <c r="AC18" s="341"/>
      <c r="AD18" s="338"/>
      <c r="AE18" s="343" t="s">
        <v>1435</v>
      </c>
      <c r="AF18" s="343" t="s">
        <v>1435</v>
      </c>
      <c r="AG18" s="338"/>
      <c r="AH18" s="340"/>
      <c r="AI18" s="344">
        <v>12</v>
      </c>
      <c r="AJ18" s="344">
        <v>12</v>
      </c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45" t="s">
        <v>1333</v>
      </c>
      <c r="BD18" s="330" t="str">
        <f>BE18&amp;"::"&amp;M18</f>
        <v>ACTI::5</v>
      </c>
      <c r="BE18" s="346" t="s">
        <v>1293</v>
      </c>
      <c r="BF18" s="340"/>
      <c r="BG18" s="338"/>
      <c r="BH18" s="338"/>
      <c r="BI18" s="338"/>
      <c r="BJ18" s="777"/>
      <c r="BK18" s="777"/>
      <c r="BL18" s="144">
        <v>0.32</v>
      </c>
      <c r="BM18" s="144">
        <v>0.32</v>
      </c>
      <c r="BN18" s="777"/>
      <c r="BO18" s="777"/>
      <c r="BP18" s="777"/>
      <c r="BQ18" s="777"/>
      <c r="BR18" s="777"/>
      <c r="BS18" s="77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777"/>
      <c r="CG18" s="777"/>
      <c r="CH18" s="777"/>
      <c r="CI18" s="777"/>
      <c r="CJ18" s="508"/>
      <c r="CK18" s="529" t="s">
        <v>1428</v>
      </c>
      <c r="CL18" s="529" t="s">
        <v>1428</v>
      </c>
      <c r="CM18" s="530" t="s">
        <v>1429</v>
      </c>
      <c r="CN18" s="458" t="s">
        <v>1429</v>
      </c>
      <c r="CO18" s="777"/>
      <c r="CP18" s="777"/>
      <c r="CQ18" s="777"/>
      <c r="CR18" s="777"/>
      <c r="CS18" s="777"/>
      <c r="CT18" s="777"/>
      <c r="CU18" s="777"/>
      <c r="CV18" s="777"/>
      <c r="CW18" s="777"/>
      <c r="CX18" s="777"/>
      <c r="CY18" s="777"/>
      <c r="CZ18" s="777"/>
      <c r="DA18" s="792"/>
    </row>
    <row customHeight="1" ht="24">
      <c r="A19" s="338" t="s">
        <v>1154</v>
      </c>
      <c r="B19" s="92"/>
      <c r="C19" s="503" t="s">
        <v>1281</v>
      </c>
      <c r="D19" s="92"/>
      <c r="E19" s="473" t="s">
        <v>1328</v>
      </c>
      <c r="F19" s="338"/>
      <c r="G19" s="338"/>
      <c r="H19" s="338"/>
      <c r="I19" s="338"/>
      <c r="J19" s="338"/>
      <c r="K19" s="338"/>
      <c r="L19" s="421"/>
      <c r="M19" s="339" t="s">
        <v>1154</v>
      </c>
      <c r="N19" s="797" t="s">
        <v>1328</v>
      </c>
      <c r="O19" s="797" t="s">
        <v>1328</v>
      </c>
      <c r="P19" s="339"/>
      <c r="Q19" s="630" t="s">
        <v>1430</v>
      </c>
      <c r="R19" s="630" t="s">
        <v>1430</v>
      </c>
      <c r="S19" s="340"/>
      <c r="T19" s="390" t="s">
        <v>1643</v>
      </c>
      <c r="U19" s="390" t="s">
        <v>1052</v>
      </c>
      <c r="V19" s="341"/>
      <c r="W19" s="338"/>
      <c r="X19" s="338"/>
      <c r="Y19" s="338"/>
      <c r="Z19" s="338"/>
      <c r="AA19" s="340"/>
      <c r="AB19" s="614" t="s">
        <v>1436</v>
      </c>
      <c r="AC19" s="341"/>
      <c r="AD19" s="338"/>
      <c r="AE19" s="343" t="s">
        <v>1435</v>
      </c>
      <c r="AF19" s="343" t="s">
        <v>1435</v>
      </c>
      <c r="AG19" s="338"/>
      <c r="AH19" s="340"/>
      <c r="AI19" s="344">
        <v>12</v>
      </c>
      <c r="AJ19" s="344">
        <v>12</v>
      </c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  <c r="AU19" s="340"/>
      <c r="AV19" s="340"/>
      <c r="AW19" s="340"/>
      <c r="AX19" s="340"/>
      <c r="AY19" s="340"/>
      <c r="AZ19" s="340"/>
      <c r="BA19" s="340"/>
      <c r="BB19" s="340"/>
      <c r="BC19" s="345" t="s">
        <v>1333</v>
      </c>
      <c r="BD19" s="330" t="str">
        <f>BE19&amp;"::"&amp;M19</f>
        <v>ACTI::6</v>
      </c>
      <c r="BE19" s="346" t="s">
        <v>1293</v>
      </c>
      <c r="BF19" s="340"/>
      <c r="BG19" s="338"/>
      <c r="BH19" s="338"/>
      <c r="BI19" s="338"/>
      <c r="BJ19" s="777"/>
      <c r="BK19" s="777"/>
      <c r="BL19" s="144"/>
      <c r="BM19" s="144"/>
      <c r="BN19" s="777"/>
      <c r="BO19" s="777"/>
      <c r="BP19" s="777"/>
      <c r="BQ19" s="777"/>
      <c r="BR19" s="777"/>
      <c r="BS19" s="77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777"/>
      <c r="CG19" s="777"/>
      <c r="CH19" s="777"/>
      <c r="CI19" s="777"/>
      <c r="CJ19" s="508"/>
      <c r="CK19" s="529"/>
      <c r="CL19" s="529"/>
      <c r="CM19" s="530"/>
      <c r="CN19" s="458"/>
      <c r="CO19" s="777"/>
      <c r="CP19" s="777"/>
      <c r="CQ19" s="777"/>
      <c r="CR19" s="777"/>
      <c r="CS19" s="777"/>
      <c r="CT19" s="777"/>
      <c r="CU19" s="777"/>
      <c r="CV19" s="777"/>
      <c r="CW19" s="777"/>
      <c r="CX19" s="777"/>
      <c r="CY19" s="777"/>
      <c r="CZ19" s="777"/>
      <c r="DA19" s="792"/>
    </row>
    <row customHeight="1" ht="24">
      <c r="A20" s="338" t="s">
        <v>1155</v>
      </c>
      <c r="B20" s="92"/>
      <c r="C20" s="503" t="s">
        <v>1281</v>
      </c>
      <c r="D20" s="92"/>
      <c r="E20" s="473" t="s">
        <v>1328</v>
      </c>
      <c r="F20" s="338"/>
      <c r="G20" s="338"/>
      <c r="H20" s="338"/>
      <c r="I20" s="338"/>
      <c r="J20" s="338"/>
      <c r="K20" s="338"/>
      <c r="L20" s="421"/>
      <c r="M20" s="339" t="s">
        <v>1155</v>
      </c>
      <c r="N20" s="797" t="s">
        <v>1328</v>
      </c>
      <c r="O20" s="797" t="s">
        <v>1328</v>
      </c>
      <c r="P20" s="339"/>
      <c r="Q20" s="630" t="s">
        <v>1430</v>
      </c>
      <c r="R20" s="630" t="s">
        <v>1430</v>
      </c>
      <c r="S20" s="340"/>
      <c r="T20" s="390" t="s">
        <v>1075</v>
      </c>
      <c r="U20" s="390" t="s">
        <v>1052</v>
      </c>
      <c r="V20" s="341"/>
      <c r="W20" s="338"/>
      <c r="X20" s="338"/>
      <c r="Y20" s="338"/>
      <c r="Z20" s="338"/>
      <c r="AA20" s="340"/>
      <c r="AB20" s="614" t="s">
        <v>1436</v>
      </c>
      <c r="AC20" s="341"/>
      <c r="AD20" s="338"/>
      <c r="AE20" s="343" t="s">
        <v>1435</v>
      </c>
      <c r="AF20" s="343" t="s">
        <v>1435</v>
      </c>
      <c r="AG20" s="338"/>
      <c r="AH20" s="340"/>
      <c r="AI20" s="344">
        <v>12</v>
      </c>
      <c r="AJ20" s="344">
        <v>12</v>
      </c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5" t="s">
        <v>1333</v>
      </c>
      <c r="BD20" s="330" t="str">
        <f>BE20&amp;"::"&amp;M20</f>
        <v>ACTI::7</v>
      </c>
      <c r="BE20" s="346" t="s">
        <v>1293</v>
      </c>
      <c r="BF20" s="340"/>
      <c r="BG20" s="338"/>
      <c r="BH20" s="338"/>
      <c r="BI20" s="338"/>
      <c r="BJ20" s="777"/>
      <c r="BK20" s="777"/>
      <c r="BL20" s="144"/>
      <c r="BM20" s="144"/>
      <c r="BN20" s="777"/>
      <c r="BO20" s="777"/>
      <c r="BP20" s="777"/>
      <c r="BQ20" s="777"/>
      <c r="BR20" s="777"/>
      <c r="BS20" s="77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777"/>
      <c r="CG20" s="777"/>
      <c r="CH20" s="777"/>
      <c r="CI20" s="777"/>
      <c r="CJ20" s="508"/>
      <c r="CK20" s="529"/>
      <c r="CL20" s="529"/>
      <c r="CM20" s="530"/>
      <c r="CN20" s="458"/>
      <c r="CO20" s="777"/>
      <c r="CP20" s="777"/>
      <c r="CQ20" s="777"/>
      <c r="CR20" s="777"/>
      <c r="CS20" s="777"/>
      <c r="CT20" s="777"/>
      <c r="CU20" s="777"/>
      <c r="CV20" s="777"/>
      <c r="CW20" s="777"/>
      <c r="CX20" s="777"/>
      <c r="CY20" s="777"/>
      <c r="CZ20" s="777"/>
      <c r="DA20" s="792"/>
    </row>
    <row customHeight="1" ht="24">
      <c r="A21" s="338" t="s">
        <v>1156</v>
      </c>
      <c r="B21" s="92"/>
      <c r="C21" s="503" t="s">
        <v>1281</v>
      </c>
      <c r="D21" s="92"/>
      <c r="E21" s="477" t="s">
        <v>183</v>
      </c>
      <c r="F21" s="338"/>
      <c r="G21" s="338"/>
      <c r="H21" s="338"/>
      <c r="I21" s="338"/>
      <c r="J21" s="338"/>
      <c r="K21" s="338"/>
      <c r="L21" s="421"/>
      <c r="M21" s="339" t="s">
        <v>1156</v>
      </c>
      <c r="N21" s="797" t="s">
        <v>183</v>
      </c>
      <c r="O21" s="797" t="s">
        <v>183</v>
      </c>
      <c r="P21" s="339"/>
      <c r="Q21" s="467" t="s">
        <v>1430</v>
      </c>
      <c r="R21" s="467" t="s">
        <v>1430</v>
      </c>
      <c r="S21" s="340"/>
      <c r="T21" s="390" t="s">
        <v>1075</v>
      </c>
      <c r="U21" s="390" t="s">
        <v>1052</v>
      </c>
      <c r="V21" s="341"/>
      <c r="W21" s="338"/>
      <c r="X21" s="338"/>
      <c r="Y21" s="338"/>
      <c r="Z21" s="338"/>
      <c r="AA21" s="340"/>
      <c r="AB21" s="351"/>
      <c r="AC21" s="341"/>
      <c r="AD21" s="338"/>
      <c r="AE21" s="751"/>
      <c r="AF21" s="751"/>
      <c r="AG21" s="338"/>
      <c r="AH21" s="340"/>
      <c r="AI21" s="353"/>
      <c r="AJ21" s="353"/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0"/>
      <c r="AW21" s="340"/>
      <c r="AX21" s="340"/>
      <c r="AY21" s="340"/>
      <c r="AZ21" s="340"/>
      <c r="BA21" s="340"/>
      <c r="BB21" s="340"/>
      <c r="BC21" s="354" t="s">
        <v>1333</v>
      </c>
      <c r="BD21" s="330" t="str">
        <f>BE21&amp;"::"&amp;M21</f>
        <v>ACTI::8</v>
      </c>
      <c r="BE21" s="355" t="s">
        <v>1293</v>
      </c>
      <c r="BF21" s="340"/>
      <c r="BG21" s="338"/>
      <c r="BH21" s="338"/>
      <c r="BI21" s="338"/>
      <c r="BJ21" s="777"/>
      <c r="BK21" s="777"/>
      <c r="BL21" s="509"/>
      <c r="BM21" s="509"/>
      <c r="BN21" s="777"/>
      <c r="BO21" s="777"/>
      <c r="BP21" s="777"/>
      <c r="BQ21" s="777"/>
      <c r="BR21" s="777"/>
      <c r="BS21" s="77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777"/>
      <c r="CG21" s="777"/>
      <c r="CH21" s="777"/>
      <c r="CI21" s="777"/>
      <c r="CJ21" s="508"/>
      <c r="CK21" s="531"/>
      <c r="CL21" s="531"/>
      <c r="CM21" s="532"/>
      <c r="CN21" s="533"/>
      <c r="CO21" s="777"/>
      <c r="CP21" s="777"/>
      <c r="CQ21" s="777"/>
      <c r="CR21" s="777"/>
      <c r="CS21" s="777"/>
      <c r="CT21" s="777"/>
      <c r="CU21" s="777"/>
      <c r="CV21" s="777"/>
      <c r="CW21" s="777"/>
      <c r="CX21" s="777"/>
      <c r="CY21" s="777"/>
      <c r="CZ21" s="777"/>
      <c r="DA21" s="792"/>
    </row>
    <row customHeight="1" ht="24">
      <c r="A22" s="338" t="s">
        <v>1157</v>
      </c>
      <c r="B22" s="92"/>
      <c r="C22" s="503" t="s">
        <v>1281</v>
      </c>
      <c r="D22" s="92"/>
      <c r="E22" s="477" t="s">
        <v>183</v>
      </c>
      <c r="F22" s="338"/>
      <c r="G22" s="338"/>
      <c r="H22" s="338"/>
      <c r="I22" s="338"/>
      <c r="J22" s="338"/>
      <c r="K22" s="338"/>
      <c r="L22" s="421" t="s">
        <v>34</v>
      </c>
      <c r="M22" s="339" t="s">
        <v>1157</v>
      </c>
      <c r="N22" s="797" t="s">
        <v>183</v>
      </c>
      <c r="O22" s="797" t="s">
        <v>183</v>
      </c>
      <c r="P22" s="339"/>
      <c r="Q22" s="467" t="s">
        <v>1430</v>
      </c>
      <c r="R22" s="467" t="s">
        <v>1430</v>
      </c>
      <c r="S22" s="340"/>
      <c r="T22" s="390" t="s">
        <v>1643</v>
      </c>
      <c r="U22" s="390" t="s">
        <v>1052</v>
      </c>
      <c r="V22" s="341"/>
      <c r="W22" s="338"/>
      <c r="X22" s="338"/>
      <c r="Y22" s="338"/>
      <c r="Z22" s="338"/>
      <c r="AA22" s="340"/>
      <c r="AB22" s="351"/>
      <c r="AC22" s="341"/>
      <c r="AD22" s="338"/>
      <c r="AE22" s="751"/>
      <c r="AF22" s="751"/>
      <c r="AG22" s="338"/>
      <c r="AH22" s="340"/>
      <c r="AI22" s="353"/>
      <c r="AJ22" s="353"/>
      <c r="AK22" s="340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340"/>
      <c r="AY22" s="340"/>
      <c r="AZ22" s="340"/>
      <c r="BA22" s="340"/>
      <c r="BB22" s="340"/>
      <c r="BC22" s="354" t="s">
        <v>1333</v>
      </c>
      <c r="BD22" s="330" t="str">
        <f>BE22&amp;"::"&amp;M22</f>
        <v>ACTI::9</v>
      </c>
      <c r="BE22" s="355" t="s">
        <v>1293</v>
      </c>
      <c r="BF22" s="340"/>
      <c r="BG22" s="338"/>
      <c r="BH22" s="338"/>
      <c r="BI22" s="338"/>
      <c r="BJ22" s="777"/>
      <c r="BK22" s="777"/>
      <c r="BL22" s="509"/>
      <c r="BM22" s="509"/>
      <c r="BN22" s="777"/>
      <c r="BO22" s="777"/>
      <c r="BP22" s="777"/>
      <c r="BQ22" s="777"/>
      <c r="BR22" s="777"/>
      <c r="BS22" s="77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777"/>
      <c r="CG22" s="777"/>
      <c r="CH22" s="777"/>
      <c r="CI22" s="777"/>
      <c r="CJ22" s="508"/>
      <c r="CK22" s="531"/>
      <c r="CL22" s="531"/>
      <c r="CM22" s="532"/>
      <c r="CN22" s="533"/>
      <c r="CO22" s="777"/>
      <c r="CP22" s="777"/>
      <c r="CQ22" s="777"/>
      <c r="CR22" s="777"/>
      <c r="CS22" s="777"/>
      <c r="CT22" s="777"/>
      <c r="CU22" s="777"/>
      <c r="CV22" s="777"/>
      <c r="CW22" s="777"/>
      <c r="CX22" s="777"/>
      <c r="CY22" s="777"/>
      <c r="CZ22" s="777"/>
      <c r="DA22" s="792"/>
    </row>
    <row customHeight="1" ht="24">
      <c r="A23" s="338" t="s">
        <v>1158</v>
      </c>
      <c r="B23" s="92"/>
      <c r="C23" s="503" t="s">
        <v>1281</v>
      </c>
      <c r="D23" s="92"/>
      <c r="E23" s="478" t="s">
        <v>189</v>
      </c>
      <c r="F23" s="338"/>
      <c r="G23" s="338"/>
      <c r="H23" s="338"/>
      <c r="I23" s="338"/>
      <c r="J23" s="338"/>
      <c r="K23" s="338"/>
      <c r="L23" s="421"/>
      <c r="M23" s="339" t="s">
        <v>1158</v>
      </c>
      <c r="N23" s="797" t="s">
        <v>189</v>
      </c>
      <c r="O23" s="797" t="s">
        <v>189</v>
      </c>
      <c r="P23" s="339"/>
      <c r="Q23" s="630" t="s">
        <v>1437</v>
      </c>
      <c r="R23" s="630" t="s">
        <v>1437</v>
      </c>
      <c r="S23" s="340"/>
      <c r="T23" s="390" t="s">
        <v>1643</v>
      </c>
      <c r="U23" s="390" t="s">
        <v>1052</v>
      </c>
      <c r="V23" s="341"/>
      <c r="W23" s="338"/>
      <c r="X23" s="338"/>
      <c r="Y23" s="338"/>
      <c r="Z23" s="338"/>
      <c r="AA23" s="340"/>
      <c r="AB23" s="644" t="s">
        <v>1438</v>
      </c>
      <c r="AC23" s="341"/>
      <c r="AD23" s="338"/>
      <c r="AE23" s="343" t="s">
        <v>1435</v>
      </c>
      <c r="AF23" s="343" t="s">
        <v>1435</v>
      </c>
      <c r="AG23" s="338"/>
      <c r="AH23" s="340"/>
      <c r="AI23" s="344">
        <v>12</v>
      </c>
      <c r="AJ23" s="344">
        <v>12</v>
      </c>
      <c r="AK23" s="340"/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54" t="s">
        <v>1333</v>
      </c>
      <c r="BD23" s="330" t="str">
        <f>BE23&amp;"::"&amp;M23</f>
        <v>ACTI::10</v>
      </c>
      <c r="BE23" s="355" t="s">
        <v>1293</v>
      </c>
      <c r="BF23" s="340"/>
      <c r="BG23" s="338"/>
      <c r="BH23" s="338"/>
      <c r="BI23" s="338"/>
      <c r="BJ23" s="777"/>
      <c r="BK23" s="777"/>
      <c r="BL23" s="350">
        <v>0.0966666667</v>
      </c>
      <c r="BM23" s="350">
        <v>0.0966666667</v>
      </c>
      <c r="BN23" s="777"/>
      <c r="BO23" s="777"/>
      <c r="BP23" s="777"/>
      <c r="BQ23" s="777"/>
      <c r="BR23" s="777"/>
      <c r="BS23" s="77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777"/>
      <c r="CG23" s="777"/>
      <c r="CH23" s="777"/>
      <c r="CI23" s="777"/>
      <c r="CJ23" s="508"/>
      <c r="CK23" s="529" t="s">
        <v>1439</v>
      </c>
      <c r="CL23" s="529" t="s">
        <v>1439</v>
      </c>
      <c r="CM23" s="530" t="s">
        <v>1440</v>
      </c>
      <c r="CN23" s="458" t="s">
        <v>1440</v>
      </c>
      <c r="CO23" s="777"/>
      <c r="CP23" s="777"/>
      <c r="CQ23" s="777"/>
      <c r="CR23" s="777"/>
      <c r="CS23" s="777"/>
      <c r="CT23" s="777"/>
      <c r="CU23" s="777"/>
      <c r="CV23" s="777"/>
      <c r="CW23" s="777"/>
      <c r="CX23" s="777"/>
      <c r="CY23" s="777"/>
      <c r="CZ23" s="777"/>
      <c r="DA23" s="792"/>
    </row>
    <row customHeight="1" ht="24">
      <c r="A24" s="338" t="s">
        <v>1159</v>
      </c>
      <c r="B24" s="92"/>
      <c r="C24" s="503" t="s">
        <v>1281</v>
      </c>
      <c r="D24" s="92"/>
      <c r="E24" s="478" t="s">
        <v>189</v>
      </c>
      <c r="F24" s="338"/>
      <c r="G24" s="338"/>
      <c r="H24" s="338"/>
      <c r="I24" s="338"/>
      <c r="J24" s="338"/>
      <c r="K24" s="338"/>
      <c r="L24" s="421"/>
      <c r="M24" s="339" t="s">
        <v>1159</v>
      </c>
      <c r="N24" s="797" t="s">
        <v>189</v>
      </c>
      <c r="O24" s="797" t="s">
        <v>189</v>
      </c>
      <c r="P24" s="339"/>
      <c r="Q24" s="630" t="s">
        <v>1437</v>
      </c>
      <c r="R24" s="630" t="s">
        <v>1437</v>
      </c>
      <c r="S24" s="340"/>
      <c r="T24" s="390" t="s">
        <v>1075</v>
      </c>
      <c r="U24" s="390" t="s">
        <v>1052</v>
      </c>
      <c r="V24" s="341"/>
      <c r="W24" s="338"/>
      <c r="X24" s="338"/>
      <c r="Y24" s="338"/>
      <c r="Z24" s="338"/>
      <c r="AA24" s="340"/>
      <c r="AB24" s="644" t="s">
        <v>1438</v>
      </c>
      <c r="AC24" s="341"/>
      <c r="AD24" s="338"/>
      <c r="AE24" s="343" t="s">
        <v>1435</v>
      </c>
      <c r="AF24" s="343" t="s">
        <v>1435</v>
      </c>
      <c r="AG24" s="338"/>
      <c r="AH24" s="340"/>
      <c r="AI24" s="344">
        <v>12</v>
      </c>
      <c r="AJ24" s="344">
        <v>12</v>
      </c>
      <c r="AK24" s="340"/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54" t="s">
        <v>1333</v>
      </c>
      <c r="BD24" s="330" t="str">
        <f>BE24&amp;"::"&amp;M24</f>
        <v>ACTI::11</v>
      </c>
      <c r="BE24" s="355" t="s">
        <v>1293</v>
      </c>
      <c r="BF24" s="340"/>
      <c r="BG24" s="338"/>
      <c r="BH24" s="338"/>
      <c r="BI24" s="338"/>
      <c r="BJ24" s="777"/>
      <c r="BK24" s="777"/>
      <c r="BL24" s="350">
        <v>0.0966666667</v>
      </c>
      <c r="BM24" s="350">
        <v>0.0966666667</v>
      </c>
      <c r="BN24" s="777"/>
      <c r="BO24" s="777"/>
      <c r="BP24" s="777"/>
      <c r="BQ24" s="777"/>
      <c r="BR24" s="777"/>
      <c r="BS24" s="77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777"/>
      <c r="CG24" s="777"/>
      <c r="CH24" s="777"/>
      <c r="CI24" s="777"/>
      <c r="CJ24" s="508"/>
      <c r="CK24" s="529" t="s">
        <v>1439</v>
      </c>
      <c r="CL24" s="529" t="s">
        <v>1439</v>
      </c>
      <c r="CM24" s="530" t="s">
        <v>1440</v>
      </c>
      <c r="CN24" s="458" t="s">
        <v>1440</v>
      </c>
      <c r="CO24" s="777"/>
      <c r="CP24" s="777"/>
      <c r="CQ24" s="777"/>
      <c r="CR24" s="777"/>
      <c r="CS24" s="777"/>
      <c r="CT24" s="777"/>
      <c r="CU24" s="777"/>
      <c r="CV24" s="777"/>
      <c r="CW24" s="777"/>
      <c r="CX24" s="777"/>
      <c r="CY24" s="777"/>
      <c r="CZ24" s="777"/>
      <c r="DA24" s="792"/>
    </row>
    <row customHeight="1" ht="11.25">
      <c r="D25" s="222"/>
      <c r="E25" s="224"/>
      <c r="F25" s="184"/>
      <c r="G25" s="184"/>
      <c r="H25" s="184"/>
      <c r="I25" s="184"/>
      <c r="J25" s="184"/>
      <c r="K25" s="184"/>
      <c r="L25" s="184"/>
      <c r="M25" s="225"/>
      <c r="N25" s="189" t="s">
        <v>1441</v>
      </c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5"/>
    </row>
    <row customHeight="1" ht="11.25">
      <c r="D26" s="222"/>
      <c r="E26" s="206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7"/>
      <c r="BN26" s="207"/>
      <c r="BO26" s="207"/>
      <c r="BP26" s="207"/>
      <c r="BQ26" s="207"/>
      <c r="BR26" s="207"/>
      <c r="BS26" s="207"/>
      <c r="BT26" s="207"/>
      <c r="BU26" s="207"/>
      <c r="BV26" s="207"/>
      <c r="BW26" s="207"/>
      <c r="BX26" s="207"/>
      <c r="BY26" s="207"/>
      <c r="BZ26" s="207"/>
      <c r="CA26" s="207"/>
      <c r="CB26" s="207"/>
      <c r="CC26" s="207"/>
      <c r="CD26" s="207"/>
      <c r="CE26" s="207"/>
      <c r="CF26" s="207"/>
      <c r="CG26" s="207"/>
      <c r="CH26" s="207"/>
      <c r="CI26" s="207"/>
      <c r="CJ26" s="207"/>
      <c r="CK26" s="207"/>
      <c r="CL26" s="207"/>
      <c r="CM26" s="207"/>
      <c r="CN26" s="207"/>
      <c r="CO26" s="207"/>
      <c r="CP26" s="207"/>
      <c r="CQ26" s="207"/>
      <c r="CR26" s="207"/>
      <c r="CS26" s="207"/>
      <c r="CT26" s="207"/>
      <c r="CU26" s="207"/>
      <c r="CV26" s="207"/>
      <c r="CW26" s="207"/>
      <c r="CX26" s="207"/>
      <c r="CY26" s="207"/>
      <c r="CZ26" s="207"/>
      <c r="DA26" s="210"/>
    </row>
    <row customHeight="1" ht="11.25"/>
    <row customHeight="1" ht="11.25">
      <c r="N28" s="226" t="s">
        <v>1442</v>
      </c>
    </row>
    <row customHeight="1" ht="11.25">
      <c r="N29" s="227" t="s">
        <v>1443</v>
      </c>
    </row>
    <row customHeight="1" ht="11.25">
      <c r="N30" s="227" t="s">
        <v>1444</v>
      </c>
    </row>
    <row customHeight="1" ht="11.25">
      <c r="N31" s="227" t="s">
        <v>1445</v>
      </c>
    </row>
    <row customHeight="1" ht="11.25">
      <c r="N32" s="227" t="s">
        <v>1446</v>
      </c>
    </row>
    <row customHeight="1" ht="11.25">
      <c r="N33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6D19DC78-3BB8-F758-638C-3B8A9DF7A2A8}" mc:Ignorable="x14ac xr xr2 xr3">
  <sheetPr>
    <tabColor rgb="FF9999FF"/>
  </sheetPr>
  <dimension ref="A1:LM118"/>
  <sheetViews>
    <sheetView showGridLines="0" zoomScale="90" workbookViewId="0">
      <pane xSplit="67" ySplit="11" topLeftCell="DZ70" activePane="bottomRight" state="frozen"/>
      <selection pane="bottomLeft" activeCell="A12" sqref="A12"/>
      <selection pane="topRight" activeCell="BP1" sqref="BP1"/>
      <selection pane="bottomRight" activeCell="HJ86" sqref="HJ86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18.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8" style="993" width="0" customWidth="1"/>
    <col min="59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hidden="1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МО'!$E$26="","Не определено",'Список МО'!$E$26)</f>
        <v>"Заполярный район"</v>
      </c>
    </row>
    <row customHeight="1" ht="15">
      <c r="B3" s="0" t="str">
        <f>IF('Список МО'!$F$26="","Не определено",'Список МО'!$F$26)</f>
        <v>Шоинский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EH101</f>
        <v>101.662068912323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EJ101</f>
        <v>101.662068912323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МО'!$G$26="","Не определено",'Список МО'!$G$26)</f>
        <v>11811476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Шоинский сельсовет, ОКТМО: 11811476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>
        <v>136.2</v>
      </c>
      <c r="FR13" s="146">
        <f>FQ15+FQ35</f>
        <v>170.4178656</v>
      </c>
      <c r="FS13" s="253">
        <v>141.67</v>
      </c>
      <c r="FT13" s="146">
        <f>FS15+FS35</f>
        <v>173.7185472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>
        <f>IF(CS15=0,"",DM15/CS15*1000)</f>
        <v>42.5551024811219</v>
      </c>
      <c r="BQ15" s="262">
        <f>IF(CT15=0,"",DO15/CT15*1000)</f>
        <v>45.3412227511902</v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333.72</v>
      </c>
      <c r="CT15" s="264">
        <f>SUM(HN15,HP15)</f>
        <v>319.28</v>
      </c>
      <c r="CU15" s="265"/>
      <c r="CV15" s="265"/>
      <c r="CW15" s="264">
        <f>SUM(CW16:CW19)</f>
        <v>333.72</v>
      </c>
      <c r="CX15" s="264">
        <f>SUM(CX16:CX19)</f>
        <v>319.28</v>
      </c>
      <c r="CY15" s="264">
        <f>SUM(CY16:CY19)</f>
        <v>0</v>
      </c>
      <c r="CZ15" s="264">
        <f>SUM(CZ16:CZ19)</f>
        <v>0</v>
      </c>
      <c r="DA15" s="265"/>
      <c r="DB15" s="265"/>
      <c r="DC15" s="264">
        <f>SUM(DC16:DC19)</f>
        <v>14.2014888</v>
      </c>
      <c r="DD15" s="264">
        <f>SUM(DD16:DD19)</f>
        <v>14.2014888</v>
      </c>
      <c r="DE15" s="264">
        <f>SUM(DE16:DE19)</f>
        <v>14.4765456</v>
      </c>
      <c r="DF15" s="264">
        <f>SUM(DF16:DF19)</f>
        <v>14.4369288</v>
      </c>
      <c r="DG15" s="266"/>
      <c r="DH15" s="264">
        <f>SUM(DH16:DH19)</f>
        <v>0</v>
      </c>
      <c r="DI15" s="264">
        <f>SUM(DI16:DI19)</f>
        <v>0</v>
      </c>
      <c r="DJ15" s="264">
        <f>SUM(DJ16:DJ19)</f>
        <v>0</v>
      </c>
      <c r="DK15" s="264">
        <f>SUM(DK16:DK19)</f>
        <v>0</v>
      </c>
      <c r="DL15" s="266"/>
      <c r="DM15" s="264">
        <f>SUM(DC15,DH15)</f>
        <v>14.2014888</v>
      </c>
      <c r="DN15" s="264">
        <f>SUM(DD15,DI15)</f>
        <v>14.2014888</v>
      </c>
      <c r="DO15" s="264">
        <f>SUM(DE15,DJ15)</f>
        <v>14.4765456</v>
      </c>
      <c r="DP15" s="264">
        <f>SUM(DF15,DK15)</f>
        <v>14.4369288</v>
      </c>
      <c r="DQ15" s="266"/>
      <c r="DR15" s="267"/>
      <c r="DS15" s="267"/>
      <c r="DT15" s="267"/>
      <c r="DU15" s="268">
        <f>'СУБС ПИ'!$J$70</f>
        <v>0</v>
      </c>
      <c r="DV15" s="268">
        <f>'СУБС ПИ'!$L$70</f>
        <v>0</v>
      </c>
      <c r="DW15" s="267"/>
      <c r="DX15" s="267"/>
      <c r="DY15" s="267"/>
      <c r="DZ15" s="264">
        <f>IF(DD15=0,0,DF15/DD15*100)</f>
        <v>101.657854351158</v>
      </c>
      <c r="EA15" s="264">
        <f>IF(DI15=0,0,DK15/DI15*100)</f>
        <v>0</v>
      </c>
      <c r="EB15" s="264">
        <f>IF(DN15=0,0,DP15/DN15*100)</f>
        <v>101.657854351158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4004.64</v>
      </c>
      <c r="EX15" s="264">
        <f>SUM(ID15,IF15)</f>
        <v>3831.36</v>
      </c>
      <c r="EY15" s="265"/>
      <c r="EZ15" s="265"/>
      <c r="FA15" s="264">
        <f>SUM(FA16:FA19)</f>
        <v>4004.64</v>
      </c>
      <c r="FB15" s="264">
        <f>SUM(FB16:FB19)</f>
        <v>3831.36</v>
      </c>
      <c r="FC15" s="264">
        <f>SUM(FC16:FC19)</f>
        <v>0</v>
      </c>
      <c r="FD15" s="264">
        <f>SUM(FD16:FD19)</f>
        <v>0</v>
      </c>
      <c r="FE15" s="265"/>
      <c r="FF15" s="265"/>
      <c r="FG15" s="264">
        <f>SUM(FG16:FG19)</f>
        <v>170.4178656</v>
      </c>
      <c r="FH15" s="264">
        <f>SUM(FH16:FH19)</f>
        <v>170.4178656</v>
      </c>
      <c r="FI15" s="264">
        <f>SUM(FI16:FI19)</f>
        <v>173.7185472</v>
      </c>
      <c r="FJ15" s="264">
        <f>SUM(FJ16:FJ19)</f>
        <v>173.2431456</v>
      </c>
      <c r="FK15" s="266"/>
      <c r="FL15" s="264">
        <f>SUM(FL16:FL19)</f>
        <v>0</v>
      </c>
      <c r="FM15" s="264">
        <f>SUM(FM16:FM19)</f>
        <v>0</v>
      </c>
      <c r="FN15" s="264">
        <f>SUM(FN16:FN19)</f>
        <v>0</v>
      </c>
      <c r="FO15" s="264">
        <f>SUM(FO16:FO19)</f>
        <v>0</v>
      </c>
      <c r="FP15" s="266"/>
      <c r="FQ15" s="264">
        <f>SUM(FG15,FL15)</f>
        <v>170.4178656</v>
      </c>
      <c r="FR15" s="264">
        <f>SUM(FH15,FM15)</f>
        <v>170.4178656</v>
      </c>
      <c r="FS15" s="264">
        <f>SUM(FI15,FN15)</f>
        <v>173.7185472</v>
      </c>
      <c r="FT15" s="264">
        <f>SUM(FJ15,FO15)</f>
        <v>173.2431456</v>
      </c>
      <c r="FU15" s="266"/>
      <c r="FV15" s="267"/>
      <c r="FW15" s="267"/>
      <c r="FX15" s="267"/>
      <c r="FY15" s="268">
        <f>'СУБС ПИ'!$N$70</f>
        <v>0</v>
      </c>
      <c r="FZ15" s="268">
        <f>'СУБС ПИ'!$P$70</f>
        <v>0</v>
      </c>
      <c r="GA15" s="267"/>
      <c r="GB15" s="267"/>
      <c r="GC15" s="267"/>
      <c r="GD15" s="264">
        <f>IF(FH15=0,0,FJ15/FH15*100)</f>
        <v>101.657854351158</v>
      </c>
      <c r="GE15" s="264">
        <f>IF(FM15=0,0,FO15/FM15*100)</f>
        <v>0</v>
      </c>
      <c r="GF15" s="264">
        <f>IF(FR15=0,0,FT15/FR15*100)</f>
        <v>101.657854351158</v>
      </c>
      <c r="GG15" s="266"/>
      <c r="GH15" s="266"/>
      <c r="GI15" s="266"/>
      <c r="GJ15" s="266"/>
      <c r="GK15" s="266"/>
      <c r="GL15" s="266"/>
      <c r="GM15" s="265"/>
      <c r="GN15" s="271"/>
      <c r="HA15" s="262">
        <f>IF(SUM(KD16:KD19)=0,"",SUM(KH16:KH19)/SUM(KD16:KD19))</f>
        <v>1.09058823529412</v>
      </c>
      <c r="HB15" s="262">
        <f>IF(SUM(KE16:KE19)=0,"",SUM(KI16:KI19)/SUM(KE16:KE19))</f>
        <v>1.02993548387097</v>
      </c>
      <c r="HC15" s="262" t="str">
        <f>IF(SUM(KL16:KL19)=0,"",SUM(KP16:KP19)/SUM(KL16:KL19))</f>
        <v/>
      </c>
      <c r="HD15" s="262" t="str">
        <f>IF(SUM(KM16:KM19)=0,"",SUM(KQ16:KQ19)/SUM(KM16:KM19))</f>
        <v/>
      </c>
      <c r="HE15" s="266"/>
      <c r="HF15" s="266"/>
      <c r="HG15" s="272"/>
      <c r="HH15" s="272"/>
      <c r="HI15" s="273">
        <v>306</v>
      </c>
      <c r="HJ15" s="273">
        <v>310</v>
      </c>
      <c r="HK15" s="273"/>
      <c r="HL15" s="273"/>
      <c r="HM15" s="264">
        <f>SUM(HM16:HM19)</f>
        <v>333.72</v>
      </c>
      <c r="HN15" s="264">
        <f>SUM(HN16:HN19)</f>
        <v>319.28</v>
      </c>
      <c r="HO15" s="264">
        <f>SUM(HO16:HO19)</f>
        <v>0</v>
      </c>
      <c r="HP15" s="264">
        <f>SUM(HP16:HP19)</f>
        <v>0</v>
      </c>
      <c r="HQ15" s="262">
        <f>IF(SUM(KF16:KF19)=0,"",SUM(KJ16:KJ19)/SUM(KF16:KF19))</f>
        <v>1.09058823529412</v>
      </c>
      <c r="HR15" s="262">
        <f>IF(SUM(KG16:KG19)=0,"",SUM(KK16:KK19)/SUM(KG16:KG19))</f>
        <v>1.02993548387097</v>
      </c>
      <c r="HS15" s="262" t="str">
        <f>IF(SUM(KN16:KN19)=0,"",SUM(KR16:KR19)/SUM(KN16:KN19))</f>
        <v/>
      </c>
      <c r="HT15" s="262" t="str">
        <f>IF(SUM(KO16:KO19)=0,"",SUM(KS16:KS19)/SUM(KO16:KO19))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>
        <f>IF(LEN(HI15)=0,"",HI15)</f>
        <v>306</v>
      </c>
      <c r="HZ15" s="274">
        <f>IF(LEN(HJ15)=0,"",HJ15)</f>
        <v>310</v>
      </c>
      <c r="IA15" s="274" t="str">
        <f>IF(LEN(HK15)=0,"",HK15)</f>
        <v/>
      </c>
      <c r="IB15" s="274" t="str">
        <f>IF(LEN(HL15)=0,"",HL15)</f>
        <v/>
      </c>
      <c r="IC15" s="264">
        <f>SUM(IC16:IC19)</f>
        <v>4004.64</v>
      </c>
      <c r="ID15" s="264">
        <f>SUM(ID16:ID19)</f>
        <v>3831.36</v>
      </c>
      <c r="IE15" s="264">
        <f>SUM(IE16:IE19)</f>
        <v>0</v>
      </c>
      <c r="IF15" s="275">
        <f>SUM(IF16:IF19)</f>
        <v>0</v>
      </c>
      <c r="JR15" s="276">
        <f>SUM(JR16:JR19)</f>
        <v>0</v>
      </c>
      <c r="JS15" s="276">
        <f>SUM(JS16:JS19)</f>
        <v>0</v>
      </c>
      <c r="JT15" s="276">
        <f>SUM(JT16:JT19)</f>
        <v>306</v>
      </c>
      <c r="JU15" s="276">
        <f>SUM(JU16:JU19)</f>
        <v>310</v>
      </c>
      <c r="JV15" s="276">
        <f>SUM(JV16:JV19)</f>
        <v>0</v>
      </c>
      <c r="JW15" s="276">
        <f>SUM(JW16:JW19)</f>
        <v>0</v>
      </c>
      <c r="JX15" s="276">
        <f>SUM(JX16:JX19)</f>
        <v>0</v>
      </c>
      <c r="JY15" s="276">
        <f>SUM(JY16:JY19)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24">
      <c r="A17" s="614" t="s">
        <v>1152</v>
      </c>
      <c r="B17" s="614" t="s">
        <v>1280</v>
      </c>
      <c r="C17" s="503" t="s">
        <v>1281</v>
      </c>
      <c r="D17" s="418"/>
      <c r="E17" s="418"/>
      <c r="F17" s="244"/>
      <c r="G17" s="793">
        <f>ROW('НМ 5'!$A$17)</f>
        <v>17</v>
      </c>
      <c r="H17" s="793">
        <f>ROW('ТФ 5'!$A$16)</f>
        <v>16</v>
      </c>
      <c r="I17" s="244"/>
      <c r="J17" s="244"/>
      <c r="K17" s="794"/>
      <c r="L17" s="794"/>
      <c r="M17" s="357" t="str">
        <f>IF('НМ 5'!$M$17="","",'НМ 5'!$M$17)</f>
        <v>4</v>
      </c>
      <c r="N17" s="797" t="str">
        <f>IF('НМ 5'!$N$17="","",'НМ 5'!$N$17)</f>
        <v>Многоквартирные и жилые дома с центральным холодным водопроводом, с газовыми и (или) электрическими водонагревателями, оборудованные ванной и (или) душем</v>
      </c>
      <c r="O17" s="358"/>
      <c r="P17" s="358"/>
      <c r="Q17" s="797" t="str">
        <f>IF('НМ 5'!$Q$17="","",'НМ 5'!$Q$17)</f>
        <v>По-умолчанию</v>
      </c>
      <c r="R17" s="358"/>
      <c r="S17" s="358"/>
      <c r="T17" s="795" t="str">
        <f>IF('НМ 5'!$T$17="","",'НМ 5'!$T$17)</f>
        <v>МКД</v>
      </c>
      <c r="U17" s="795" t="str">
        <f>IF('НМ 5'!$U$17="","",'НМ 5'!$U$17)</f>
        <v>ЖП</v>
      </c>
      <c r="V17" s="358"/>
      <c r="W17" s="358"/>
      <c r="X17" s="796"/>
      <c r="Y17" s="358"/>
      <c r="Z17" s="358"/>
      <c r="AA17" s="358"/>
      <c r="AB17" s="358"/>
      <c r="AC17" s="799" t="s">
        <v>1333</v>
      </c>
      <c r="AD17" s="799" t="str">
        <f>BL17&amp;"::"&amp;AE17</f>
        <v>да::ACTI</v>
      </c>
      <c r="AE17" s="799" t="s">
        <v>1293</v>
      </c>
      <c r="AF17" s="358"/>
      <c r="AG17" s="358"/>
      <c r="AH17" s="358"/>
      <c r="AI17" s="358"/>
      <c r="AJ17" s="358"/>
      <c r="AK17" s="358"/>
      <c r="AL17" s="358"/>
      <c r="AM17" s="358"/>
      <c r="AN17" s="357" t="str">
        <f>IF('ТФ 5'!$N$16="","",'ТФ 5'!$N$16)</f>
        <v>1.1</v>
      </c>
      <c r="AO17" s="797" t="str">
        <f>IF('ТФ 5'!$O$16="","",'ТФ 5'!$O$16)</f>
        <v>ФГБУ "ЦЖКУ" Минобороны России (Филиал по ВМФ)</v>
      </c>
      <c r="AP17" s="359"/>
      <c r="AQ17" s="797" t="str">
        <f>IF('ТФ 5'!$Q$16="","",'ТФ 5'!$Q$16)</f>
        <v>7729314745</v>
      </c>
      <c r="AR17" s="797" t="str">
        <f>IF('ТФ 5'!$R$16="","",'ТФ 5'!$R$16)</f>
        <v>290245006</v>
      </c>
      <c r="AS17" s="797" t="str">
        <f>IF('ТФ 5'!$S$16="","",'ТФ 5'!$S$16)</f>
        <v>ОСН, 22</v>
      </c>
      <c r="AT17" s="797" t="str">
        <f>IF('ТФ 5'!$T$16="","",'ТФ 5'!$T$16)</f>
        <v/>
      </c>
      <c r="AU17" s="797" t="str">
        <f>IF('ТФ 5'!$U$16="","",'ТФ 5'!$U$16)</f>
        <v>Производство (подъём / добыча) воды :: Транспортировка воды :: Сбыт (распределение) воды</v>
      </c>
      <c r="AV17" s="797" t="str">
        <f>IF('ТФ 5'!$V$16="","",'ТФ 5'!$V$16)</f>
        <v>[ГО: нет] [НДС: ОСН, 22] [Вид тарифа: льготный] [Дифференцирующий признак: степень благоустройства, МКД] [Вид воды: питьевая вода]</v>
      </c>
      <c r="AW17" s="797"/>
      <c r="AX17" s="797"/>
      <c r="AY17" s="358"/>
      <c r="AZ17" s="792"/>
      <c r="BA17" s="792"/>
      <c r="BB17" s="792"/>
      <c r="BC17" s="797"/>
      <c r="BD17" s="797"/>
      <c r="BE17" s="797"/>
      <c r="BF17" s="792"/>
      <c r="BG17" s="358"/>
      <c r="BH17" s="799"/>
      <c r="BI17" s="358"/>
      <c r="BJ17" s="358"/>
      <c r="BK17" s="358"/>
      <c r="BL17" s="801" t="s">
        <v>34</v>
      </c>
      <c r="BM17" s="802"/>
      <c r="BN17" s="358"/>
      <c r="BO17" s="358"/>
      <c r="BP17" s="332">
        <f>IF('ТФ 5'!$BQ$16="","",'ТФ 5'!$BQ$16)</f>
        <v>14.62</v>
      </c>
      <c r="BQ17" s="332">
        <f>IF('ТФ 5'!$BS$16="","",'ТФ 5'!$BS$16)</f>
        <v>14.86</v>
      </c>
      <c r="BR17" s="332">
        <f>IF('ТФ 5'!$BP$16="","",'ТФ 5'!$BP$16)</f>
        <v>53.45</v>
      </c>
      <c r="BS17" s="332">
        <f>IF('ТФ 5'!$BR$16="","",'ТФ 5'!$BR$16)</f>
        <v>54.34</v>
      </c>
      <c r="BT17" s="358"/>
      <c r="BU17" s="379"/>
      <c r="BV17" s="379"/>
      <c r="BW17" s="358"/>
      <c r="BX17" s="369" t="s">
        <v>49</v>
      </c>
      <c r="BY17" s="369" t="s">
        <v>49</v>
      </c>
      <c r="BZ17" s="347">
        <f>IF('НМ 5'!$AJ$17="","",'НМ 5'!$AJ$17)</f>
        <v>12</v>
      </c>
      <c r="CA17" s="347">
        <f>IF('НМ 5'!$AI$17="","",'НМ 5'!$AI$17)</f>
        <v>12</v>
      </c>
      <c r="CB17" s="358"/>
      <c r="CC17" s="358"/>
      <c r="CD17" s="358"/>
      <c r="CE17" s="379" t="str">
        <f>IF('НМ 5'!$AF$17="","",'НМ 5'!$AF$17)</f>
        <v>чел</v>
      </c>
      <c r="CF17" s="379" t="str">
        <f>IF('НМ 5'!$AE$17="","",'НМ 5'!$AE$17)</f>
        <v>чел</v>
      </c>
      <c r="CG17" s="358"/>
      <c r="CH17" s="358"/>
      <c r="CI17" s="358"/>
      <c r="CJ17" s="358"/>
      <c r="CK17" s="358"/>
      <c r="CL17" s="370">
        <f>IF('НМ 5'!$BL$17="","",'НМ 5'!$BL$17)</f>
        <v>5.56</v>
      </c>
      <c r="CM17" s="370">
        <f>IF(LEN('НМ 5'!$BX$17)=0,IF('НМ 5'!$BM$17="","",'НМ 5'!$BM$17),'НМ 5'!$BX$17)</f>
        <v>5.56</v>
      </c>
      <c r="CN17" s="358"/>
      <c r="CO17" s="364"/>
      <c r="CP17" s="364"/>
      <c r="CQ17" s="371">
        <v>45</v>
      </c>
      <c r="CR17" s="371">
        <v>42</v>
      </c>
      <c r="CS17" s="280"/>
      <c r="CT17" s="280"/>
      <c r="CU17" s="358"/>
      <c r="CV17" s="358"/>
      <c r="CW17" s="372" cm="1" t="str">
        <f t="array" ref="CW17:CW17">IF($AD17="да::ACTI",IF($U17="ЖП",IF(LEN(CL17)=0,0,CL17)*IF($CE17="м2",IF(LEN(CO17)=0,0,CO17),IF(LEN(CQ17)=0,0,CQ17)),0),0)</f>
        <v>250.2</v>
      </c>
      <c r="CX17" s="372" cm="1" t="str">
        <f t="array" ref="CX17:CX17">IF($AD17="да::ACTI",IF($U17="ЖП",IF(LEN(CM17)=0,0,CM17)*IF($CF17="м2",IF(LEN(CP17)=0,0,CP17),IF(LEN(CR17)=0,0,CR17)),0),0)</f>
        <v>233.52</v>
      </c>
      <c r="CY17" s="372">
        <f>IF($AD17="да::ACTI",IF($U17="ЖП",0,IF(LEN(CL17)=0,0,CL17)*IF($CE17="м2",IF(LEN(CO17)=0,0,CO17),IF(LEN(CQ17)=0,0,CQ17))),0)</f>
        <v>0</v>
      </c>
      <c r="CZ17" s="372">
        <f>IF($AD17="да::ACTI",IF($U17="ЖП",0,IF(LEN(CM17)=0,0,CM17)*IF($CF17="м2",IF(LEN(CP17)=0,0,CP17),IF(LEN(CR17)=0,0,CR17))),0)</f>
        <v>0</v>
      </c>
      <c r="DA17" s="358"/>
      <c r="DB17" s="358"/>
      <c r="DC17" s="276">
        <f>CW17*IF(LEN($BP17)=0,0,$BP17)/1000</f>
        <v>3.657924</v>
      </c>
      <c r="DD17" s="276">
        <f>IF(OR($CA17=0,LEN($CA17)=0,$BZ17=0,LEN($BZ17)=0),DC17,DC17*$BZ17/$CA17)</f>
        <v>3.657924</v>
      </c>
      <c r="DE17" s="276">
        <f>CX17*IF(LEN($BQ17)=0,0,$BQ17)/1000</f>
        <v>3.4701072</v>
      </c>
      <c r="DF17" s="276">
        <f>CW17*IF(LEN($BQ17)=0,0,$BQ17)*IF(OR(LEN($CL17)=0,$CL17=0),0,$CM17/$CL17)/1000</f>
        <v>3.717972</v>
      </c>
      <c r="DG17" s="280"/>
      <c r="DH17" s="276">
        <f>CY17*IF(LEN($BP17)=0,0,$BP17)/1000</f>
        <v>0</v>
      </c>
      <c r="DI17" s="276">
        <f>IF(OR($CA17=0,LEN($CA17)=0,$BZ17=0,LEN($BZ17)=0),DH17,DH17*$BZ17/$CA17)</f>
        <v>0</v>
      </c>
      <c r="DJ17" s="276">
        <f>CZ17*IF(LEN($BQ17)=0,0,$BQ17)/1000</f>
        <v>0</v>
      </c>
      <c r="DK17" s="276">
        <f>CY17*IF(LEN($BQ17)=0,0,$BQ17)*IF(OR(LEN($CL17)=0,$CL17=0),0,$CM17/$CL17)/1000</f>
        <v>0</v>
      </c>
      <c r="DL17" s="280"/>
      <c r="DM17" s="276">
        <f>SUM(DC17,DH17)</f>
        <v>3.657924</v>
      </c>
      <c r="DN17" s="276">
        <f>SUM(DD17,DI17)</f>
        <v>3.657924</v>
      </c>
      <c r="DO17" s="276">
        <f>SUM(DE17,DJ17)</f>
        <v>3.4701072</v>
      </c>
      <c r="DP17" s="276">
        <f>SUM(DF17,DK17)</f>
        <v>3.717972</v>
      </c>
      <c r="DQ17" s="280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7"/>
      <c r="EL17" s="367"/>
      <c r="EM17" s="244"/>
      <c r="EN17" s="367"/>
      <c r="EO17" s="367"/>
      <c r="EP17" s="370">
        <f>IF('НМ 5'!$BL$17="","",'НМ 5'!$BL$17)</f>
        <v>5.56</v>
      </c>
      <c r="EQ17" s="370">
        <f>IF('НМ 5'!$BM$17="","",'НМ 5'!$BM$17)</f>
        <v>5.56</v>
      </c>
      <c r="ER17" s="367"/>
      <c r="ES17" s="276" t="str">
        <f>IF(LEN(CO17)=0,"",CO17)</f>
        <v/>
      </c>
      <c r="ET17" s="276" t="str">
        <f>IF(LEN(CP17)=0,"",CP17)</f>
        <v/>
      </c>
      <c r="EU17" s="373">
        <f>IF(LEN(CQ17)=0,"",CQ17)</f>
        <v>45</v>
      </c>
      <c r="EV17" s="373">
        <f>IF(LEN(CR17)=0,"",CR17)</f>
        <v>42</v>
      </c>
      <c r="EW17" s="280"/>
      <c r="EX17" s="280"/>
      <c r="EY17" s="367"/>
      <c r="EZ17" s="367"/>
      <c r="FA17" s="372" t="str">
        <f t="array" ref="FA17:FA17">IF($AE17="ACTI",IF($U17="ЖП",IF(LEN(EP17)=0,0,EP17)*IF($CE17="м2",IF(LEN(ES17)=0,0,ES17),IF(LEN(EU17)=0,0,EU17))*IF(LEN($BZ17)=0,0,$BZ17),0),0)</f>
        <v>3002.4</v>
      </c>
      <c r="FB17" s="372" t="str">
        <f t="array" ref="FB17:FB17">IF($AE17="ACTI",IF($U17="ЖП",IF(LEN(EQ17)=0,0,EQ17)*IF($CF17="м2",IF(LEN(ET17)=0,0,ET17),IF(LEN(EV17)=0,0,EV17))*IF(LEN($CA17)=0,0,$CA17),0),0)</f>
        <v>2802.24</v>
      </c>
      <c r="FC17" s="372">
        <f>IF($AE17="ACTI",IF($U17="ЖП",0,IF(LEN(EP17)=0,0,EP17)*IF($CE17="м2",IF(LEN(ES17)=0,0,ES17),IF(LEN(EU17)=0,0,EU17))*IF(LEN($BZ17)=0,0,$BZ17)),0)</f>
        <v>0</v>
      </c>
      <c r="FD17" s="372">
        <f>IF($AE17="ACTI",IF($U17="ЖП",0,IF(LEN(EQ17)=0,0,EQ17)*IF($CF17="м2",IF(LEN(ET17)=0,0,ET17),IF(LEN(EV17)=0,0,EV17))*IF(LEN($CA17)=0,0,$CA17)),0)</f>
        <v>0</v>
      </c>
      <c r="FE17" s="367"/>
      <c r="FF17" s="367"/>
      <c r="FG17" s="276">
        <f>FA17*IF(LEN($BP17)=0,0,$BP17)/1000</f>
        <v>43.895088</v>
      </c>
      <c r="FH17" s="276">
        <f>IF(OR($CA17=0,LEN($CA17)=0,$BZ17=0,LEN($BZ17)=0),FG17,FG17*$BZ17/$CA17)</f>
        <v>43.895088</v>
      </c>
      <c r="FI17" s="276">
        <f>FB17*IF(LEN($BQ17)=0,0,$BQ17)/1000</f>
        <v>41.6412864</v>
      </c>
      <c r="FJ17" s="276">
        <f>FA17*IF(LEN($BQ17)=0,0,$BQ17)*IF(OR(LEN($EP17)=0,$EP17=0),0,$EQ17/$EP17)/1000</f>
        <v>44.615664</v>
      </c>
      <c r="FK17" s="280"/>
      <c r="FL17" s="276">
        <f>FC17*IF(LEN($BP17)=0,0,$BP17)/1000</f>
        <v>0</v>
      </c>
      <c r="FM17" s="276">
        <f>IF(OR($CA17=0,LEN($CA17)=0,$BZ17=0,LEN($BZ17)=0),FL17,FL17*$BZ17/$CA17)</f>
        <v>0</v>
      </c>
      <c r="FN17" s="276">
        <f>FD17*IF(LEN($BQ17)=0,0,$BQ17)/1000</f>
        <v>0</v>
      </c>
      <c r="FO17" s="276">
        <f>FC17*IF(LEN($BQ17)=0,0,$BQ17)*IF(OR(LEN($EP17)=0,$EP17=0),0,$EQ17/$EP17)/1000</f>
        <v>0</v>
      </c>
      <c r="FP17" s="280"/>
      <c r="FQ17" s="276">
        <f>SUM(FG17,FL17)</f>
        <v>43.895088</v>
      </c>
      <c r="FR17" s="276">
        <f>SUM(FH17,FM17)</f>
        <v>43.895088</v>
      </c>
      <c r="FS17" s="276">
        <f>SUM(FI17,FN17)</f>
        <v>41.6412864</v>
      </c>
      <c r="FT17" s="276">
        <f>SUM(FJ17,FO17)</f>
        <v>44.615664</v>
      </c>
      <c r="FU17" s="280"/>
      <c r="FV17" s="361"/>
      <c r="FW17" s="361"/>
      <c r="FX17" s="361"/>
      <c r="FY17" s="366"/>
      <c r="FZ17" s="366"/>
      <c r="GA17" s="361"/>
      <c r="GB17" s="361"/>
      <c r="GC17" s="366"/>
      <c r="GD17" s="366"/>
      <c r="GE17" s="366"/>
      <c r="GF17" s="366"/>
      <c r="GG17" s="366"/>
      <c r="GH17" s="366"/>
      <c r="GI17" s="366"/>
      <c r="GJ17" s="366"/>
      <c r="GK17" s="366"/>
      <c r="GL17" s="366"/>
      <c r="GM17" s="366"/>
      <c r="GN17" s="366"/>
      <c r="GO17" s="993"/>
      <c r="GP17" s="993"/>
      <c r="GQ17" s="993"/>
      <c r="GR17" s="993"/>
      <c r="GS17" s="993"/>
      <c r="GT17" s="993"/>
      <c r="GU17" s="993"/>
      <c r="GV17" s="993"/>
      <c r="GW17" s="993"/>
      <c r="GX17" s="993"/>
      <c r="GY17" s="993"/>
      <c r="GZ17" s="9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3"/>
      <c r="HM17" s="372">
        <f>CW17</f>
        <v>250.2</v>
      </c>
      <c r="HN17" s="372">
        <f>CX17</f>
        <v>233.52</v>
      </c>
      <c r="HO17" s="372">
        <f>CY17</f>
        <v>0</v>
      </c>
      <c r="HP17" s="372">
        <f>CZ17</f>
        <v>0</v>
      </c>
      <c r="HQ17" s="424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372">
        <f>FA17</f>
        <v>3002.4</v>
      </c>
      <c r="ID17" s="372">
        <f>FB17</f>
        <v>2802.24</v>
      </c>
      <c r="IE17" s="372">
        <f>FC17</f>
        <v>0</v>
      </c>
      <c r="IF17" s="372">
        <f>FD17</f>
        <v>0</v>
      </c>
      <c r="IG17" s="92"/>
      <c r="IH17" s="92"/>
      <c r="II17" s="92"/>
      <c r="IJ17" s="92"/>
      <c r="IK17" s="993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374">
        <f>IF(AND($U17="ЖП",$AE17="ACTI"),IF($CE17="м2",ES17,0),0)</f>
        <v>0</v>
      </c>
      <c r="JS17" s="374">
        <f>IF(AND($U17="ЖП",$AE17="ACTI"),IF($CF17="м2",ET17,0),0)</f>
        <v>0</v>
      </c>
      <c r="JT17" s="374">
        <f>IF(AND($U17="ЖП",$AE17="ACTI"),IF(AND(LEN($CE17)&gt;0,NOT($CE17="м2")),EU17,0),0)</f>
        <v>45</v>
      </c>
      <c r="JU17" s="374">
        <f>IF(AND($U17="ЖП",$AE17="ACTI"),IF(AND(LEN($CF17)&gt;0,NOT($CF17="м2")),EV17,0),0)</f>
        <v>42</v>
      </c>
      <c r="JV17" s="374">
        <f>IF(AND(NOT($U17="ЖП"),$AE17="ACTI"),IF($CE17="м2",ES17,0),0)</f>
        <v>0</v>
      </c>
      <c r="JW17" s="374">
        <f>IF(AND(NOT($U17="ЖП"),$AE17="ACTI"),IF($CF17="м2",ET17,0),0)</f>
        <v>0</v>
      </c>
      <c r="JX17" s="374">
        <f>IF(AND(NOT($U17="ЖП"),$AE17="ACTI"),IF(AND(LEN($CE17)&gt;0,NOT($CE17="м2")),EU17,0),0)</f>
        <v>0</v>
      </c>
      <c r="JY17" s="374">
        <f>IF(AND(NOT($U17="ЖП"),$AE17="ACTI"),IF(AND(LEN($CF17)&gt;0,NOT($CF17="м2")),EV17,0),0)</f>
        <v>0</v>
      </c>
      <c r="JZ17" s="92"/>
      <c r="KA17" s="92"/>
      <c r="KB17" s="92"/>
      <c r="KC17" s="92"/>
      <c r="KD17" s="374">
        <f>IF(AND($U17="ЖП",$AD17="да::ACTI"),IF($CE17="м2",CO17,CQ17),0)</f>
        <v>45</v>
      </c>
      <c r="KE17" s="374">
        <f>IF(AND($U17="ЖП",$AD17="да::ACTI"),IF($CF17="м2",CP17,CR17),0)</f>
        <v>42</v>
      </c>
      <c r="KF17" s="374">
        <f>IF(AND($U17="ЖП",$AE17="ACTI"),IF($CE17="м2",ES17,EU17),0)</f>
        <v>45</v>
      </c>
      <c r="KG17" s="374">
        <f>IF(AND($U17="ЖП",$AE17="ACTI"),IF($CF17="м2",ET17,EV17),0)</f>
        <v>42</v>
      </c>
      <c r="KH17" s="374">
        <f>IF(OR(LEN(CL17)=0,LEN(KD17)=0),0,CL17*KD17)</f>
        <v>250.2</v>
      </c>
      <c r="KI17" s="374">
        <f>IF(OR(LEN(CM17)=0,LEN(KE17)=0),0,CM17*KE17)</f>
        <v>233.52</v>
      </c>
      <c r="KJ17" s="374">
        <f>IF(OR(LEN(EP17)=0,LEN(KF17)=0),0,EP17*KF17)</f>
        <v>250.2</v>
      </c>
      <c r="KK17" s="374">
        <f>IF(OR(LEN(EQ17)=0,LEN(KG17)=0),0,EQ17*KG17)</f>
        <v>233.52</v>
      </c>
      <c r="KL17" s="374">
        <f>IF(AND(NOT($U17="ЖП"),$AD17="да::ACTI"),IF($CE17="м2",CO17,CQ17),0)</f>
        <v>0</v>
      </c>
      <c r="KM17" s="374">
        <f>IF(AND(NOT($U17="ЖП"),$AD17="да::ACTI"),IF($CF17="м2",CP17,CR17),0)</f>
        <v>0</v>
      </c>
      <c r="KN17" s="374">
        <f>IF(AND(NOT($U17="ЖП"),$AE17="ACTI"),IF($CE17="м2",ES17,EU17),0)</f>
        <v>0</v>
      </c>
      <c r="KO17" s="374">
        <f>IF(AND(NOT($U17="ЖП"),$AE17="ACTI"),IF($CF17="м2",ET17,EV17),0)</f>
        <v>0</v>
      </c>
      <c r="KP17" s="374">
        <f>IF(OR(LEN(CL17)=0,LEN(KL17)=0),0,CL17*KL17)</f>
        <v>0</v>
      </c>
      <c r="KQ17" s="374">
        <f>IF(OR(LEN(CM17)=0,LEN(KM17)=0),0,CM17*KM17)</f>
        <v>0</v>
      </c>
      <c r="KR17" s="374">
        <f>IF(OR(LEN(EP17)=0,LEN(KN17)=0),0,EP17*KN17)</f>
        <v>0</v>
      </c>
      <c r="KS17" s="374">
        <f>IF(OR(LEN(EQ17)=0,LEN(KO17)=0),0,EQ17*KO17)</f>
        <v>0</v>
      </c>
      <c r="KT17" s="422"/>
      <c r="KU17" s="422"/>
      <c r="KV17" s="422"/>
      <c r="KW17" s="422"/>
      <c r="KX17" s="422"/>
      <c r="KY17" s="422"/>
      <c r="KZ17" s="422"/>
      <c r="LA17" s="422"/>
      <c r="LB17" s="422"/>
      <c r="LC17" s="358"/>
      <c r="LD17" s="358"/>
      <c r="LE17" s="358"/>
      <c r="LF17" s="358"/>
      <c r="LG17" s="422"/>
      <c r="LH17" s="422"/>
      <c r="LI17" s="422"/>
      <c r="LJ17" s="422"/>
      <c r="LK17" s="422"/>
      <c r="LL17" s="422"/>
      <c r="LM17" s="422"/>
    </row>
    <row customHeight="1" ht="24">
      <c r="A18" s="614" t="s">
        <v>1153</v>
      </c>
      <c r="B18" s="614" t="s">
        <v>1660</v>
      </c>
      <c r="C18" s="503" t="s">
        <v>1281</v>
      </c>
      <c r="D18" s="418"/>
      <c r="E18" s="418"/>
      <c r="F18" s="244"/>
      <c r="G18" s="793">
        <f>ROW('НМ 5'!$A$18)</f>
        <v>18</v>
      </c>
      <c r="H18" s="793">
        <f>ROW('ТФ 5'!$A$17)</f>
        <v>17</v>
      </c>
      <c r="I18" s="244"/>
      <c r="J18" s="244"/>
      <c r="K18" s="794"/>
      <c r="L18" s="794"/>
      <c r="M18" s="357" t="str">
        <f>IF('НМ 5'!$M$18="","",'НМ 5'!$M$18)</f>
        <v>5</v>
      </c>
      <c r="N18" s="797" t="str">
        <f>IF('НМ 5'!$N$18="","",'НМ 5'!$N$18)</f>
        <v>Многоквартирные и жилые дома без водопровода, с отоплением от газовых котлов или с печным отоплением, а также с закрытой системой теплоснабжения при водоснабжении от уличных водоразборных колонок</v>
      </c>
      <c r="O18" s="358"/>
      <c r="P18" s="358"/>
      <c r="Q18" s="797" t="str">
        <f>IF('НМ 5'!$Q$18="","",'НМ 5'!$Q$18)</f>
        <v>По-умолчанию</v>
      </c>
      <c r="R18" s="358"/>
      <c r="S18" s="358"/>
      <c r="T18" s="795" t="str">
        <f>IF('НМ 5'!$T$18="","",'НМ 5'!$T$18)</f>
        <v>ЧД</v>
      </c>
      <c r="U18" s="795" t="str">
        <f>IF('НМ 5'!$U$18="","",'НМ 5'!$U$18)</f>
        <v>ЖП</v>
      </c>
      <c r="V18" s="358"/>
      <c r="W18" s="358"/>
      <c r="X18" s="796"/>
      <c r="Y18" s="358"/>
      <c r="Z18" s="358"/>
      <c r="AA18" s="358"/>
      <c r="AB18" s="358"/>
      <c r="AC18" s="799" t="s">
        <v>1333</v>
      </c>
      <c r="AD18" s="799" t="str">
        <f>BL18&amp;"::"&amp;AE18</f>
        <v>да::ACTI</v>
      </c>
      <c r="AE18" s="799" t="s">
        <v>1293</v>
      </c>
      <c r="AF18" s="358"/>
      <c r="AG18" s="358"/>
      <c r="AH18" s="358"/>
      <c r="AI18" s="358"/>
      <c r="AJ18" s="358"/>
      <c r="AK18" s="358"/>
      <c r="AL18" s="358"/>
      <c r="AM18" s="358"/>
      <c r="AN18" s="357" t="str">
        <f>IF('ТФ 5'!$N$17="","",'ТФ 5'!$N$17)</f>
        <v>1.2</v>
      </c>
      <c r="AO18" s="797" t="str">
        <f>IF('ТФ 5'!$O$17="","",'ТФ 5'!$O$17)</f>
        <v>МП ЗР "Севержилкомсервис"</v>
      </c>
      <c r="AP18" s="359"/>
      <c r="AQ18" s="797" t="str">
        <f>IF('ТФ 5'!$Q$17="","",'ТФ 5'!$Q$17)</f>
        <v>8300010685</v>
      </c>
      <c r="AR18" s="797" t="str">
        <f>IF('ТФ 5'!$R$17="","",'ТФ 5'!$R$17)</f>
        <v>298301001</v>
      </c>
      <c r="AS18" s="797" t="str">
        <f>IF('ТФ 5'!$S$17="","",'ТФ 5'!$S$17)</f>
        <v>ОСН, 22</v>
      </c>
      <c r="AT18" s="797" t="str">
        <f>IF('ТФ 5'!$T$17="","",'ТФ 5'!$T$17)</f>
        <v/>
      </c>
      <c r="AU18" s="797" t="str">
        <f>IF('ТФ 5'!$U$17="","",'ТФ 5'!$U$17)</f>
        <v>Производство (подъём / добыча) воды :: Очистка воды :: Транспортировка воды :: Сбыт (распределение) воды</v>
      </c>
      <c r="AV18" s="797" t="str">
        <f>IF('ТФ 5'!$V$17="","",'ТФ 5'!$V$17)</f>
        <v>[ГО: да] [НДС: ОСН, 22] [Вид тарифа: с учётом степени благоустройства] [Дифференцирующий признак: степень благоустройства, 6 | МКД и ЧД с водопользованием из водоразборных колонок] [Вид воды: техническая вода]</v>
      </c>
      <c r="AW18" s="797"/>
      <c r="AX18" s="797"/>
      <c r="AY18" s="358"/>
      <c r="AZ18" s="792"/>
      <c r="BA18" s="792"/>
      <c r="BB18" s="792"/>
      <c r="BC18" s="797"/>
      <c r="BD18" s="797"/>
      <c r="BE18" s="797"/>
      <c r="BF18" s="792"/>
      <c r="BG18" s="358"/>
      <c r="BH18" s="799"/>
      <c r="BI18" s="358"/>
      <c r="BJ18" s="358"/>
      <c r="BK18" s="358"/>
      <c r="BL18" s="801" t="s">
        <v>34</v>
      </c>
      <c r="BM18" s="802"/>
      <c r="BN18" s="358"/>
      <c r="BO18" s="358"/>
      <c r="BP18" s="332">
        <f>IF('ТФ 5'!$BQ$17="","",'ТФ 5'!$BQ$17)</f>
        <v>126.24</v>
      </c>
      <c r="BQ18" s="332">
        <f>IF('ТФ 5'!$BS$17="","",'ТФ 5'!$BS$17)</f>
        <v>128.34</v>
      </c>
      <c r="BR18" s="332">
        <f>IF('ТФ 5'!$BP$17="","",'ТФ 5'!$BP$17)</f>
        <v>2704.34</v>
      </c>
      <c r="BS18" s="332">
        <f>IF('ТФ 5'!$BR$17="","",'ТФ 5'!$BR$17)</f>
        <v>2159.4</v>
      </c>
      <c r="BT18" s="358"/>
      <c r="BU18" s="379"/>
      <c r="BV18" s="379"/>
      <c r="BW18" s="358"/>
      <c r="BX18" s="369" t="s">
        <v>49</v>
      </c>
      <c r="BY18" s="369" t="s">
        <v>49</v>
      </c>
      <c r="BZ18" s="347">
        <f>IF('НМ 5'!$AJ$18="","",'НМ 5'!$AJ$18)</f>
        <v>12</v>
      </c>
      <c r="CA18" s="347">
        <f>IF('НМ 5'!$AI$18="","",'НМ 5'!$AI$18)</f>
        <v>12</v>
      </c>
      <c r="CB18" s="358"/>
      <c r="CC18" s="358"/>
      <c r="CD18" s="358"/>
      <c r="CE18" s="379" t="str">
        <f>IF('НМ 5'!$AF$18="","",'НМ 5'!$AF$18)</f>
        <v>чел</v>
      </c>
      <c r="CF18" s="379" t="str">
        <f>IF('НМ 5'!$AE$18="","",'НМ 5'!$AE$18)</f>
        <v>чел</v>
      </c>
      <c r="CG18" s="358"/>
      <c r="CH18" s="358"/>
      <c r="CI18" s="358"/>
      <c r="CJ18" s="358"/>
      <c r="CK18" s="358"/>
      <c r="CL18" s="370">
        <f>IF('НМ 5'!$BL$18="","",'НМ 5'!$BL$18)</f>
        <v>0.32</v>
      </c>
      <c r="CM18" s="370">
        <f>IF(LEN('НМ 5'!$BX$18)=0,IF('НМ 5'!$BM$18="","",'НМ 5'!$BM$18),'НМ 5'!$BX$18)</f>
        <v>0.32</v>
      </c>
      <c r="CN18" s="358"/>
      <c r="CO18" s="364"/>
      <c r="CP18" s="364"/>
      <c r="CQ18" s="371">
        <v>261</v>
      </c>
      <c r="CR18" s="371">
        <v>268</v>
      </c>
      <c r="CS18" s="280"/>
      <c r="CT18" s="280"/>
      <c r="CU18" s="358"/>
      <c r="CV18" s="358"/>
      <c r="CW18" s="372" cm="1" t="str">
        <f t="array" ref="CW18:CW18">IF($AD18="да::ACTI",IF($U18="ЖП",IF(LEN(CL18)=0,0,CL18)*IF($CE18="м2",IF(LEN(CO18)=0,0,CO18),IF(LEN(CQ18)=0,0,CQ18)),0),0)</f>
        <v>83.52</v>
      </c>
      <c r="CX18" s="372" cm="1" t="str">
        <f t="array" ref="CX18:CX18">IF($AD18="да::ACTI",IF($U18="ЖП",IF(LEN(CM18)=0,0,CM18)*IF($CF18="м2",IF(LEN(CP18)=0,0,CP18),IF(LEN(CR18)=0,0,CR18)),0),0)</f>
        <v>85.76</v>
      </c>
      <c r="CY18" s="372">
        <f>IF($AD18="да::ACTI",IF($U18="ЖП",0,IF(LEN(CL18)=0,0,CL18)*IF($CE18="м2",IF(LEN(CO18)=0,0,CO18),IF(LEN(CQ18)=0,0,CQ18))),0)</f>
        <v>0</v>
      </c>
      <c r="CZ18" s="372">
        <f>IF($AD18="да::ACTI",IF($U18="ЖП",0,IF(LEN(CM18)=0,0,CM18)*IF($CF18="м2",IF(LEN(CP18)=0,0,CP18),IF(LEN(CR18)=0,0,CR18))),0)</f>
        <v>0</v>
      </c>
      <c r="DA18" s="358"/>
      <c r="DB18" s="358"/>
      <c r="DC18" s="276">
        <f>CW18*IF(LEN($BP18)=0,0,$BP18)/1000</f>
        <v>10.5435648</v>
      </c>
      <c r="DD18" s="276">
        <f>IF(OR($CA18=0,LEN($CA18)=0,$BZ18=0,LEN($BZ18)=0),DC18,DC18*$BZ18/$CA18)</f>
        <v>10.5435648</v>
      </c>
      <c r="DE18" s="276">
        <f>CX18*IF(LEN($BQ18)=0,0,$BQ18)/1000</f>
        <v>11.0064384</v>
      </c>
      <c r="DF18" s="276">
        <f>CW18*IF(LEN($BQ18)=0,0,$BQ18)*IF(OR(LEN($CL18)=0,$CL18=0),0,$CM18/$CL18)/1000</f>
        <v>10.7189568</v>
      </c>
      <c r="DG18" s="280"/>
      <c r="DH18" s="276">
        <f>CY18*IF(LEN($BP18)=0,0,$BP18)/1000</f>
        <v>0</v>
      </c>
      <c r="DI18" s="276">
        <f>IF(OR($CA18=0,LEN($CA18)=0,$BZ18=0,LEN($BZ18)=0),DH18,DH18*$BZ18/$CA18)</f>
        <v>0</v>
      </c>
      <c r="DJ18" s="276">
        <f>CZ18*IF(LEN($BQ18)=0,0,$BQ18)/1000</f>
        <v>0</v>
      </c>
      <c r="DK18" s="276">
        <f>CY18*IF(LEN($BQ18)=0,0,$BQ18)*IF(OR(LEN($CL18)=0,$CL18=0),0,$CM18/$CL18)/1000</f>
        <v>0</v>
      </c>
      <c r="DL18" s="280"/>
      <c r="DM18" s="276">
        <f>SUM(DC18,DH18)</f>
        <v>10.5435648</v>
      </c>
      <c r="DN18" s="276">
        <f>SUM(DD18,DI18)</f>
        <v>10.5435648</v>
      </c>
      <c r="DO18" s="276">
        <f>SUM(DE18,DJ18)</f>
        <v>11.0064384</v>
      </c>
      <c r="DP18" s="276">
        <f>SUM(DF18,DK18)</f>
        <v>10.7189568</v>
      </c>
      <c r="DQ18" s="280"/>
      <c r="DR18" s="366"/>
      <c r="DS18" s="366"/>
      <c r="DT18" s="366"/>
      <c r="DU18" s="366"/>
      <c r="DV18" s="366"/>
      <c r="DW18" s="366"/>
      <c r="DX18" s="366"/>
      <c r="DY18" s="366"/>
      <c r="DZ18" s="366"/>
      <c r="EA18" s="366"/>
      <c r="EB18" s="366"/>
      <c r="EC18" s="366"/>
      <c r="ED18" s="366"/>
      <c r="EE18" s="366"/>
      <c r="EF18" s="366"/>
      <c r="EG18" s="366"/>
      <c r="EH18" s="366"/>
      <c r="EI18" s="366"/>
      <c r="EJ18" s="366"/>
      <c r="EK18" s="367"/>
      <c r="EL18" s="367"/>
      <c r="EM18" s="244"/>
      <c r="EN18" s="367"/>
      <c r="EO18" s="367"/>
      <c r="EP18" s="370">
        <f>IF('НМ 5'!$BL$18="","",'НМ 5'!$BL$18)</f>
        <v>0.32</v>
      </c>
      <c r="EQ18" s="370">
        <f>IF('НМ 5'!$BM$18="","",'НМ 5'!$BM$18)</f>
        <v>0.32</v>
      </c>
      <c r="ER18" s="367"/>
      <c r="ES18" s="276" t="str">
        <f>IF(LEN(CO18)=0,"",CO18)</f>
        <v/>
      </c>
      <c r="ET18" s="276" t="str">
        <f>IF(LEN(CP18)=0,"",CP18)</f>
        <v/>
      </c>
      <c r="EU18" s="373">
        <f>IF(LEN(CQ18)=0,"",CQ18)</f>
        <v>261</v>
      </c>
      <c r="EV18" s="373">
        <f>IF(LEN(CR18)=0,"",CR18)</f>
        <v>268</v>
      </c>
      <c r="EW18" s="280"/>
      <c r="EX18" s="280"/>
      <c r="EY18" s="367"/>
      <c r="EZ18" s="367"/>
      <c r="FA18" s="372" t="str">
        <f t="array" ref="FA18:FA18">IF($AE18="ACTI",IF($U18="ЖП",IF(LEN(EP18)=0,0,EP18)*IF($CE18="м2",IF(LEN(ES18)=0,0,ES18),IF(LEN(EU18)=0,0,EU18))*IF(LEN($BZ18)=0,0,$BZ18),0),0)</f>
        <v>1002.24</v>
      </c>
      <c r="FB18" s="372" t="str">
        <f t="array" ref="FB18:FB18">IF($AE18="ACTI",IF($U18="ЖП",IF(LEN(EQ18)=0,0,EQ18)*IF($CF18="м2",IF(LEN(ET18)=0,0,ET18),IF(LEN(EV18)=0,0,EV18))*IF(LEN($CA18)=0,0,$CA18),0),0)</f>
        <v>1029.12</v>
      </c>
      <c r="FC18" s="372">
        <f>IF($AE18="ACTI",IF($U18="ЖП",0,IF(LEN(EP18)=0,0,EP18)*IF($CE18="м2",IF(LEN(ES18)=0,0,ES18),IF(LEN(EU18)=0,0,EU18))*IF(LEN($BZ18)=0,0,$BZ18)),0)</f>
        <v>0</v>
      </c>
      <c r="FD18" s="372">
        <f>IF($AE18="ACTI",IF($U18="ЖП",0,IF(LEN(EQ18)=0,0,EQ18)*IF($CF18="м2",IF(LEN(ET18)=0,0,ET18),IF(LEN(EV18)=0,0,EV18))*IF(LEN($CA18)=0,0,$CA18)),0)</f>
        <v>0</v>
      </c>
      <c r="FE18" s="367"/>
      <c r="FF18" s="367"/>
      <c r="FG18" s="276">
        <f>FA18*IF(LEN($BP18)=0,0,$BP18)/1000</f>
        <v>126.5227776</v>
      </c>
      <c r="FH18" s="276">
        <f>IF(OR($CA18=0,LEN($CA18)=0,$BZ18=0,LEN($BZ18)=0),FG18,FG18*$BZ18/$CA18)</f>
        <v>126.5227776</v>
      </c>
      <c r="FI18" s="276">
        <f>FB18*IF(LEN($BQ18)=0,0,$BQ18)/1000</f>
        <v>132.0772608</v>
      </c>
      <c r="FJ18" s="276">
        <f>FA18*IF(LEN($BQ18)=0,0,$BQ18)*IF(OR(LEN($EP18)=0,$EP18=0),0,$EQ18/$EP18)/1000</f>
        <v>128.6274816</v>
      </c>
      <c r="FK18" s="280"/>
      <c r="FL18" s="276">
        <f>FC18*IF(LEN($BP18)=0,0,$BP18)/1000</f>
        <v>0</v>
      </c>
      <c r="FM18" s="276">
        <f>IF(OR($CA18=0,LEN($CA18)=0,$BZ18=0,LEN($BZ18)=0),FL18,FL18*$BZ18/$CA18)</f>
        <v>0</v>
      </c>
      <c r="FN18" s="276">
        <f>FD18*IF(LEN($BQ18)=0,0,$BQ18)/1000</f>
        <v>0</v>
      </c>
      <c r="FO18" s="276">
        <f>FC18*IF(LEN($BQ18)=0,0,$BQ18)*IF(OR(LEN($EP18)=0,$EP18=0),0,$EQ18/$EP18)/1000</f>
        <v>0</v>
      </c>
      <c r="FP18" s="280"/>
      <c r="FQ18" s="276">
        <f>SUM(FG18,FL18)</f>
        <v>126.5227776</v>
      </c>
      <c r="FR18" s="276">
        <f>SUM(FH18,FM18)</f>
        <v>126.5227776</v>
      </c>
      <c r="FS18" s="276">
        <f>SUM(FI18,FN18)</f>
        <v>132.0772608</v>
      </c>
      <c r="FT18" s="276">
        <f>SUM(FJ18,FO18)</f>
        <v>128.6274816</v>
      </c>
      <c r="FU18" s="280"/>
      <c r="FV18" s="361"/>
      <c r="FW18" s="361"/>
      <c r="FX18" s="361"/>
      <c r="FY18" s="366"/>
      <c r="FZ18" s="366"/>
      <c r="GA18" s="361"/>
      <c r="GB18" s="361"/>
      <c r="GC18" s="366"/>
      <c r="GD18" s="366"/>
      <c r="GE18" s="366"/>
      <c r="GF18" s="366"/>
      <c r="GG18" s="366"/>
      <c r="GH18" s="366"/>
      <c r="GI18" s="366"/>
      <c r="GJ18" s="366"/>
      <c r="GK18" s="366"/>
      <c r="GL18" s="366"/>
      <c r="GM18" s="366"/>
      <c r="GN18" s="366"/>
      <c r="GO18" s="993"/>
      <c r="GP18" s="993"/>
      <c r="GQ18" s="993"/>
      <c r="GR18" s="993"/>
      <c r="GS18" s="993"/>
      <c r="GT18" s="993"/>
      <c r="GU18" s="993"/>
      <c r="GV18" s="993"/>
      <c r="GW18" s="993"/>
      <c r="GX18" s="993"/>
      <c r="GY18" s="993"/>
      <c r="GZ18" s="92"/>
      <c r="HA18" s="422"/>
      <c r="HB18" s="422"/>
      <c r="HC18" s="422"/>
      <c r="HD18" s="422"/>
      <c r="HE18" s="422"/>
      <c r="HF18" s="422"/>
      <c r="HG18" s="422"/>
      <c r="HH18" s="422"/>
      <c r="HI18" s="422"/>
      <c r="HJ18" s="422"/>
      <c r="HK18" s="422"/>
      <c r="HL18" s="423"/>
      <c r="HM18" s="372">
        <f>CW18</f>
        <v>83.52</v>
      </c>
      <c r="HN18" s="372">
        <f>CX18</f>
        <v>85.76</v>
      </c>
      <c r="HO18" s="372">
        <f>CY18</f>
        <v>0</v>
      </c>
      <c r="HP18" s="372">
        <f>CZ18</f>
        <v>0</v>
      </c>
      <c r="HQ18" s="424"/>
      <c r="HR18" s="422"/>
      <c r="HS18" s="422"/>
      <c r="HT18" s="422"/>
      <c r="HU18" s="422"/>
      <c r="HV18" s="422"/>
      <c r="HW18" s="422"/>
      <c r="HX18" s="422"/>
      <c r="HY18" s="422"/>
      <c r="HZ18" s="422"/>
      <c r="IA18" s="422"/>
      <c r="IB18" s="422"/>
      <c r="IC18" s="372">
        <f>FA18</f>
        <v>1002.24</v>
      </c>
      <c r="ID18" s="372">
        <f>FB18</f>
        <v>1029.12</v>
      </c>
      <c r="IE18" s="372">
        <f>FC18</f>
        <v>0</v>
      </c>
      <c r="IF18" s="372">
        <f>FD18</f>
        <v>0</v>
      </c>
      <c r="IG18" s="92"/>
      <c r="IH18" s="92"/>
      <c r="II18" s="92"/>
      <c r="IJ18" s="92"/>
      <c r="IK18" s="993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374">
        <f>IF(AND($U18="ЖП",$AE18="ACTI"),IF($CE18="м2",ES18,0),0)</f>
        <v>0</v>
      </c>
      <c r="JS18" s="374">
        <f>IF(AND($U18="ЖП",$AE18="ACTI"),IF($CF18="м2",ET18,0),0)</f>
        <v>0</v>
      </c>
      <c r="JT18" s="374">
        <f>IF(AND($U18="ЖП",$AE18="ACTI"),IF(AND(LEN($CE18)&gt;0,NOT($CE18="м2")),EU18,0),0)</f>
        <v>261</v>
      </c>
      <c r="JU18" s="374">
        <f>IF(AND($U18="ЖП",$AE18="ACTI"),IF(AND(LEN($CF18)&gt;0,NOT($CF18="м2")),EV18,0),0)</f>
        <v>268</v>
      </c>
      <c r="JV18" s="374">
        <f>IF(AND(NOT($U18="ЖП"),$AE18="ACTI"),IF($CE18="м2",ES18,0),0)</f>
        <v>0</v>
      </c>
      <c r="JW18" s="374">
        <f>IF(AND(NOT($U18="ЖП"),$AE18="ACTI"),IF($CF18="м2",ET18,0),0)</f>
        <v>0</v>
      </c>
      <c r="JX18" s="374">
        <f>IF(AND(NOT($U18="ЖП"),$AE18="ACTI"),IF(AND(LEN($CE18)&gt;0,NOT($CE18="м2")),EU18,0),0)</f>
        <v>0</v>
      </c>
      <c r="JY18" s="374">
        <f>IF(AND(NOT($U18="ЖП"),$AE18="ACTI"),IF(AND(LEN($CF18)&gt;0,NOT($CF18="м2")),EV18,0),0)</f>
        <v>0</v>
      </c>
      <c r="JZ18" s="92"/>
      <c r="KA18" s="92"/>
      <c r="KB18" s="92"/>
      <c r="KC18" s="92"/>
      <c r="KD18" s="374">
        <f>IF(AND($U18="ЖП",$AD18="да::ACTI"),IF($CE18="м2",CO18,CQ18),0)</f>
        <v>261</v>
      </c>
      <c r="KE18" s="374">
        <f>IF(AND($U18="ЖП",$AD18="да::ACTI"),IF($CF18="м2",CP18,CR18),0)</f>
        <v>268</v>
      </c>
      <c r="KF18" s="374">
        <f>IF(AND($U18="ЖП",$AE18="ACTI"),IF($CE18="м2",ES18,EU18),0)</f>
        <v>261</v>
      </c>
      <c r="KG18" s="374">
        <f>IF(AND($U18="ЖП",$AE18="ACTI"),IF($CF18="м2",ET18,EV18),0)</f>
        <v>268</v>
      </c>
      <c r="KH18" s="374">
        <f>IF(OR(LEN(CL18)=0,LEN(KD18)=0),0,CL18*KD18)</f>
        <v>83.52</v>
      </c>
      <c r="KI18" s="374">
        <f>IF(OR(LEN(CM18)=0,LEN(KE18)=0),0,CM18*KE18)</f>
        <v>85.76</v>
      </c>
      <c r="KJ18" s="374">
        <f>IF(OR(LEN(EP18)=0,LEN(KF18)=0),0,EP18*KF18)</f>
        <v>83.52</v>
      </c>
      <c r="KK18" s="374">
        <f>IF(OR(LEN(EQ18)=0,LEN(KG18)=0),0,EQ18*KG18)</f>
        <v>85.76</v>
      </c>
      <c r="KL18" s="374">
        <f>IF(AND(NOT($U18="ЖП"),$AD18="да::ACTI"),IF($CE18="м2",CO18,CQ18),0)</f>
        <v>0</v>
      </c>
      <c r="KM18" s="374">
        <f>IF(AND(NOT($U18="ЖП"),$AD18="да::ACTI"),IF($CF18="м2",CP18,CR18),0)</f>
        <v>0</v>
      </c>
      <c r="KN18" s="374">
        <f>IF(AND(NOT($U18="ЖП"),$AE18="ACTI"),IF($CE18="м2",ES18,EU18),0)</f>
        <v>0</v>
      </c>
      <c r="KO18" s="374">
        <f>IF(AND(NOT($U18="ЖП"),$AE18="ACTI"),IF($CF18="м2",ET18,EV18),0)</f>
        <v>0</v>
      </c>
      <c r="KP18" s="374">
        <f>IF(OR(LEN(CL18)=0,LEN(KL18)=0),0,CL18*KL18)</f>
        <v>0</v>
      </c>
      <c r="KQ18" s="374">
        <f>IF(OR(LEN(CM18)=0,LEN(KM18)=0),0,CM18*KM18)</f>
        <v>0</v>
      </c>
      <c r="KR18" s="374">
        <f>IF(OR(LEN(EP18)=0,LEN(KN18)=0),0,EP18*KN18)</f>
        <v>0</v>
      </c>
      <c r="KS18" s="374">
        <f>IF(OR(LEN(EQ18)=0,LEN(KO18)=0),0,EQ18*KO18)</f>
        <v>0</v>
      </c>
      <c r="KT18" s="422"/>
      <c r="KU18" s="422"/>
      <c r="KV18" s="422"/>
      <c r="KW18" s="422"/>
      <c r="KX18" s="422"/>
      <c r="KY18" s="422"/>
      <c r="KZ18" s="422"/>
      <c r="LA18" s="422"/>
      <c r="LB18" s="422"/>
      <c r="LC18" s="358"/>
      <c r="LD18" s="358"/>
      <c r="LE18" s="358"/>
      <c r="LF18" s="358"/>
      <c r="LG18" s="422"/>
      <c r="LH18" s="422"/>
      <c r="LI18" s="422"/>
      <c r="LJ18" s="422"/>
      <c r="LK18" s="422"/>
      <c r="LL18" s="422"/>
      <c r="LM18" s="422"/>
    </row>
    <row customHeight="1" ht="12">
      <c r="C19" s="161"/>
      <c r="D19" s="704"/>
      <c r="E19" s="690"/>
      <c r="F19" s="536"/>
      <c r="G19" s="536"/>
      <c r="H19" s="536"/>
      <c r="I19" s="536"/>
      <c r="J19" s="536"/>
      <c r="K19" s="184"/>
      <c r="L19" s="184"/>
      <c r="M19" s="184"/>
      <c r="N19" s="189" t="s">
        <v>1581</v>
      </c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4"/>
      <c r="AD19" s="184"/>
      <c r="AE19" s="184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4"/>
      <c r="BI19" s="184"/>
      <c r="BJ19" s="184"/>
      <c r="BK19" s="184"/>
      <c r="BL19" s="184"/>
      <c r="BM19" s="184"/>
      <c r="BN19" s="184"/>
      <c r="BO19" s="184"/>
      <c r="BP19" s="257"/>
      <c r="BQ19" s="257"/>
      <c r="BR19" s="257"/>
      <c r="BS19" s="257"/>
      <c r="BT19" s="257"/>
      <c r="BU19" s="257"/>
      <c r="BV19" s="257"/>
      <c r="BW19" s="257"/>
      <c r="BX19" s="184"/>
      <c r="BY19" s="184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184"/>
      <c r="EJ19" s="185"/>
      <c r="EM19" s="258"/>
      <c r="EP19" s="259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60"/>
      <c r="HA19" s="259"/>
      <c r="HB19" s="257"/>
      <c r="HC19" s="257"/>
      <c r="HD19" s="257"/>
      <c r="HE19" s="257"/>
      <c r="HF19" s="257"/>
      <c r="HG19" s="257"/>
      <c r="HH19" s="257"/>
      <c r="HI19" s="257"/>
      <c r="HJ19" s="257"/>
      <c r="HK19" s="257"/>
      <c r="HL19" s="257"/>
      <c r="HM19" s="257"/>
      <c r="HN19" s="257"/>
      <c r="HO19" s="257"/>
      <c r="HP19" s="257"/>
      <c r="HQ19" s="257"/>
      <c r="HR19" s="257"/>
      <c r="HS19" s="257"/>
      <c r="HT19" s="257"/>
      <c r="HU19" s="257"/>
      <c r="HV19" s="257"/>
      <c r="HW19" s="257"/>
      <c r="HX19" s="257"/>
      <c r="HY19" s="257"/>
      <c r="HZ19" s="257"/>
      <c r="IA19" s="257"/>
      <c r="IB19" s="257"/>
      <c r="IC19" s="257"/>
      <c r="ID19" s="257"/>
      <c r="IE19" s="257"/>
      <c r="IF19" s="260"/>
      <c r="LC19" s="259"/>
      <c r="LD19" s="257"/>
      <c r="LE19" s="257"/>
      <c r="LF19" s="260"/>
    </row>
    <row customHeight="1" ht="12" hidden="1">
      <c r="C20" s="161"/>
      <c r="E20" s="158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F21" s="545"/>
      <c r="G21" s="545"/>
      <c r="H21" s="545"/>
      <c r="I21" s="545"/>
      <c r="J21" s="545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255"/>
      <c r="BQ21" s="255"/>
      <c r="BR21" s="255"/>
      <c r="BS21" s="255"/>
      <c r="BT21" s="255"/>
      <c r="BU21" s="255"/>
      <c r="BV21" s="255"/>
      <c r="BW21" s="255"/>
      <c r="BX21" s="193"/>
      <c r="BY21" s="193"/>
      <c r="BZ21" s="277"/>
      <c r="CA21" s="277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  <c r="DD21" s="255"/>
      <c r="DE21" s="255"/>
      <c r="DF21" s="255"/>
      <c r="DG21" s="255"/>
      <c r="DH21" s="255"/>
      <c r="DI21" s="255"/>
      <c r="DJ21" s="255"/>
      <c r="DK21" s="255"/>
      <c r="DL21" s="255"/>
      <c r="DM21" s="255"/>
      <c r="DN21" s="255"/>
      <c r="DO21" s="255"/>
      <c r="DP21" s="255"/>
      <c r="DQ21" s="255"/>
      <c r="DR21" s="255"/>
      <c r="DS21" s="255"/>
      <c r="DT21" s="255"/>
      <c r="DU21" s="255"/>
      <c r="DV21" s="255"/>
      <c r="DW21" s="255"/>
      <c r="DX21" s="255"/>
      <c r="DY21" s="255"/>
      <c r="DZ21" s="255"/>
      <c r="EA21" s="255"/>
      <c r="EB21" s="255"/>
      <c r="EC21" s="255"/>
      <c r="ED21" s="255"/>
      <c r="EE21" s="255"/>
      <c r="EF21" s="255"/>
      <c r="EG21" s="255"/>
      <c r="EH21" s="255"/>
      <c r="EI21" s="194"/>
      <c r="EJ21" s="278"/>
      <c r="EM21" s="258"/>
      <c r="EP21" s="279"/>
      <c r="EQ21" s="255"/>
      <c r="ER21" s="255"/>
      <c r="ES21" s="255"/>
      <c r="ET21" s="255"/>
      <c r="EU21" s="255"/>
      <c r="EV21" s="255"/>
      <c r="EW21" s="255"/>
      <c r="EX21" s="255"/>
      <c r="EY21" s="255"/>
      <c r="EZ21" s="255"/>
      <c r="FA21" s="255"/>
      <c r="FB21" s="255"/>
      <c r="FC21" s="255"/>
      <c r="FD21" s="255"/>
      <c r="FE21" s="255"/>
      <c r="FF21" s="255"/>
      <c r="FG21" s="255"/>
      <c r="FH21" s="255"/>
      <c r="FI21" s="255"/>
      <c r="FJ21" s="255"/>
      <c r="FK21" s="255"/>
      <c r="FL21" s="255"/>
      <c r="FM21" s="255"/>
      <c r="FN21" s="255"/>
      <c r="FO21" s="255"/>
      <c r="FP21" s="255"/>
      <c r="FQ21" s="253" t="s">
        <v>1335</v>
      </c>
      <c r="FR21" s="146">
        <f>FQ23</f>
        <v>0</v>
      </c>
      <c r="FS21" s="253" t="s">
        <v>1335</v>
      </c>
      <c r="FT21" s="146">
        <f>FS23</f>
        <v>0</v>
      </c>
      <c r="FU21" s="255"/>
      <c r="FV21" s="255"/>
      <c r="FW21" s="255"/>
      <c r="FX21" s="255"/>
      <c r="FY21" s="255"/>
      <c r="FZ21" s="255"/>
      <c r="GA21" s="255"/>
      <c r="GB21" s="255"/>
      <c r="GC21" s="255"/>
      <c r="GD21" s="255"/>
      <c r="GE21" s="255"/>
      <c r="GF21" s="255"/>
      <c r="GG21" s="255"/>
      <c r="GH21" s="255"/>
      <c r="GI21" s="255"/>
      <c r="GJ21" s="255"/>
      <c r="GK21" s="255"/>
      <c r="GL21" s="255"/>
      <c r="GM21" s="255"/>
      <c r="GN21" s="256"/>
      <c r="HA21" s="279"/>
      <c r="HB21" s="255"/>
      <c r="HC21" s="255"/>
      <c r="HD21" s="255"/>
      <c r="HE21" s="255"/>
      <c r="HF21" s="255"/>
      <c r="HG21" s="255"/>
      <c r="HH21" s="255"/>
      <c r="HI21" s="255"/>
      <c r="HJ21" s="255"/>
      <c r="HK21" s="255"/>
      <c r="HL21" s="255"/>
      <c r="HM21" s="255"/>
      <c r="HN21" s="255"/>
      <c r="HO21" s="255"/>
      <c r="HP21" s="255"/>
      <c r="HQ21" s="255"/>
      <c r="HR21" s="255"/>
      <c r="HS21" s="255"/>
      <c r="HT21" s="255"/>
      <c r="HU21" s="255"/>
      <c r="HV21" s="255"/>
      <c r="HW21" s="255"/>
      <c r="HX21" s="255"/>
      <c r="HY21" s="255"/>
      <c r="HZ21" s="255"/>
      <c r="IA21" s="255"/>
      <c r="IB21" s="255"/>
      <c r="IC21" s="255"/>
      <c r="ID21" s="255"/>
      <c r="IE21" s="255"/>
      <c r="IF21" s="256"/>
      <c r="LC21" s="279"/>
      <c r="LD21" s="255"/>
      <c r="LE21" s="255"/>
      <c r="LF21" s="256"/>
    </row>
    <row customHeight="1" ht="12" hidden="1">
      <c r="C22" s="132"/>
      <c r="D22" s="222"/>
      <c r="F22" s="545"/>
      <c r="G22" s="545"/>
      <c r="H22" s="545"/>
      <c r="I22" s="545"/>
      <c r="J22" s="545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671" t="s">
        <v>137</v>
      </c>
      <c r="E23" s="689" t="s">
        <v>137</v>
      </c>
      <c r="F23" s="536"/>
      <c r="G23" s="536"/>
      <c r="H23" s="536"/>
      <c r="I23" s="536"/>
      <c r="J23" s="536"/>
      <c r="K23" s="536"/>
      <c r="L23" s="261"/>
      <c r="M23" s="261">
        <v>2</v>
      </c>
      <c r="N23" s="674" t="s">
        <v>1582</v>
      </c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675"/>
      <c r="AJ23" s="675"/>
      <c r="AK23" s="675"/>
      <c r="AL23" s="675"/>
      <c r="AM23" s="675"/>
      <c r="AN23" s="675"/>
      <c r="AO23" s="675"/>
      <c r="AP23" s="675"/>
      <c r="AQ23" s="675"/>
      <c r="AR23" s="675"/>
      <c r="AS23" s="675"/>
      <c r="AT23" s="675"/>
      <c r="AU23" s="675"/>
      <c r="AV23" s="675"/>
      <c r="AW23" s="675"/>
      <c r="AX23" s="675"/>
      <c r="AY23" s="675"/>
      <c r="AZ23" s="675"/>
      <c r="BA23" s="675"/>
      <c r="BB23" s="675"/>
      <c r="BC23" s="675"/>
      <c r="BD23" s="675"/>
      <c r="BE23" s="675"/>
      <c r="BF23" s="675"/>
      <c r="BG23" s="675"/>
      <c r="BH23" s="675"/>
      <c r="BI23" s="675"/>
      <c r="BJ23" s="675"/>
      <c r="BK23" s="675"/>
      <c r="BL23" s="675"/>
      <c r="BM23" s="675"/>
      <c r="BN23" s="675"/>
      <c r="BO23" s="675"/>
      <c r="BP23" s="262" t="str">
        <f>IF(CS23=0,"",DM23/CS23*1000)</f>
        <v/>
      </c>
      <c r="BQ23" s="262" t="str">
        <f>IF(CT23=0,"",DO23/CT23*1000)</f>
        <v/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3"/>
      <c r="CD23" s="263"/>
      <c r="CE23" s="263"/>
      <c r="CF23" s="263"/>
      <c r="CG23" s="263"/>
      <c r="CH23" s="263"/>
      <c r="CI23" s="263"/>
      <c r="CJ23" s="263"/>
      <c r="CK23" s="263"/>
      <c r="CL23" s="263"/>
      <c r="CM23" s="263"/>
      <c r="CN23" s="263"/>
      <c r="CO23" s="263"/>
      <c r="CP23" s="263"/>
      <c r="CQ23" s="263"/>
      <c r="CR23" s="263"/>
      <c r="CS23" s="264">
        <f>SUM(HM23,HO23)</f>
        <v>0</v>
      </c>
      <c r="CT23" s="264">
        <f>SUM(HN23,HP23)</f>
        <v>0</v>
      </c>
      <c r="CU23" s="265"/>
      <c r="CV23" s="265"/>
      <c r="CW23" s="264">
        <f>SUM(CW24:CW25)</f>
        <v>0</v>
      </c>
      <c r="CX23" s="264">
        <f>SUM(CX24:CX25)</f>
        <v>0</v>
      </c>
      <c r="CY23" s="264">
        <f>SUM(CY24:CY25)</f>
        <v>0</v>
      </c>
      <c r="CZ23" s="264">
        <f>SUM(CZ24:CZ25)</f>
        <v>0</v>
      </c>
      <c r="DA23" s="265"/>
      <c r="DB23" s="265"/>
      <c r="DC23" s="264">
        <f>SUM(DC24:DC25)</f>
        <v>0</v>
      </c>
      <c r="DD23" s="264">
        <f>SUM(DD24:DD25)</f>
        <v>0</v>
      </c>
      <c r="DE23" s="264">
        <f>SUM(DE24:DE25)</f>
        <v>0</v>
      </c>
      <c r="DF23" s="264">
        <f>SUM(DF24:DF25)</f>
        <v>0</v>
      </c>
      <c r="DG23" s="266"/>
      <c r="DH23" s="264">
        <f>SUM(DH24:DH25)</f>
        <v>0</v>
      </c>
      <c r="DI23" s="264">
        <f>SUM(DI24:DI25)</f>
        <v>0</v>
      </c>
      <c r="DJ23" s="264">
        <f>SUM(DJ24:DJ25)</f>
        <v>0</v>
      </c>
      <c r="DK23" s="264">
        <f>SUM(DK24:DK25)</f>
        <v>0</v>
      </c>
      <c r="DL23" s="266"/>
      <c r="DM23" s="264">
        <f>SUM(DC23,DH23)</f>
        <v>0</v>
      </c>
      <c r="DN23" s="264">
        <f>SUM(DD23,DI23)</f>
        <v>0</v>
      </c>
      <c r="DO23" s="264">
        <f>SUM(DE23,DJ23)</f>
        <v>0</v>
      </c>
      <c r="DP23" s="264">
        <f>SUM(DF23,DK23)</f>
        <v>0</v>
      </c>
      <c r="DQ23" s="266"/>
      <c r="DR23" s="267"/>
      <c r="DS23" s="267"/>
      <c r="DT23" s="267"/>
      <c r="DU23" s="268">
        <f>'СУБС ПИ'!$J$71</f>
        <v>0</v>
      </c>
      <c r="DV23" s="268">
        <f>'СУБС ПИ'!$L$71</f>
        <v>0</v>
      </c>
      <c r="DW23" s="267"/>
      <c r="DX23" s="267"/>
      <c r="DY23" s="267"/>
      <c r="DZ23" s="264">
        <f>IF(DD23=0,0,DF23/DD23*100)</f>
        <v>0</v>
      </c>
      <c r="EA23" s="264">
        <f>IF(DI23=0,0,DK23/DI23*100)</f>
        <v>0</v>
      </c>
      <c r="EB23" s="264">
        <f>IF(DN23=0,0,DP23/DN23*100)</f>
        <v>0</v>
      </c>
      <c r="EC23" s="266"/>
      <c r="ED23" s="266"/>
      <c r="EE23" s="266"/>
      <c r="EF23" s="266"/>
      <c r="EG23" s="266"/>
      <c r="EH23" s="266"/>
      <c r="EI23" s="177"/>
      <c r="EJ23" s="269"/>
      <c r="EM23" s="258"/>
      <c r="EP23" s="270"/>
      <c r="EQ23" s="263"/>
      <c r="ER23" s="263"/>
      <c r="ES23" s="263"/>
      <c r="ET23" s="263"/>
      <c r="EU23" s="263"/>
      <c r="EV23" s="263"/>
      <c r="EW23" s="264">
        <f>SUM(IC23,IE23)</f>
        <v>0</v>
      </c>
      <c r="EX23" s="264">
        <f>SUM(ID23,IF23)</f>
        <v>0</v>
      </c>
      <c r="EY23" s="265"/>
      <c r="EZ23" s="265"/>
      <c r="FA23" s="264">
        <f>SUM(FA24:FA25)</f>
        <v>0</v>
      </c>
      <c r="FB23" s="264">
        <f>SUM(FB24:FB25)</f>
        <v>0</v>
      </c>
      <c r="FC23" s="264">
        <f>SUM(FC24:FC25)</f>
        <v>0</v>
      </c>
      <c r="FD23" s="264">
        <f>SUM(FD24:FD25)</f>
        <v>0</v>
      </c>
      <c r="FE23" s="265"/>
      <c r="FF23" s="265"/>
      <c r="FG23" s="264">
        <f>SUM(FG24:FG25)</f>
        <v>0</v>
      </c>
      <c r="FH23" s="264">
        <f>SUM(FH24:FH25)</f>
        <v>0</v>
      </c>
      <c r="FI23" s="264">
        <f>SUM(FI24:FI25)</f>
        <v>0</v>
      </c>
      <c r="FJ23" s="264">
        <f>SUM(FJ24:FJ25)</f>
        <v>0</v>
      </c>
      <c r="FK23" s="266"/>
      <c r="FL23" s="264">
        <f>SUM(FL24:FL25)</f>
        <v>0</v>
      </c>
      <c r="FM23" s="264">
        <f>SUM(FM24:FM25)</f>
        <v>0</v>
      </c>
      <c r="FN23" s="264">
        <f>SUM(FN24:FN25)</f>
        <v>0</v>
      </c>
      <c r="FO23" s="264">
        <f>SUM(FO24:FO25)</f>
        <v>0</v>
      </c>
      <c r="FP23" s="266"/>
      <c r="FQ23" s="264">
        <f>SUM(FG23,FL23)</f>
        <v>0</v>
      </c>
      <c r="FR23" s="264">
        <f>SUM(FH23,FM23)</f>
        <v>0</v>
      </c>
      <c r="FS23" s="264">
        <f>SUM(FI23,FN23)</f>
        <v>0</v>
      </c>
      <c r="FT23" s="264">
        <f>SUM(FJ23,FO23)</f>
        <v>0</v>
      </c>
      <c r="FU23" s="266"/>
      <c r="FV23" s="267"/>
      <c r="FW23" s="267"/>
      <c r="FX23" s="267"/>
      <c r="FY23" s="268">
        <f>'СУБС ПИ'!$N$71</f>
        <v>0</v>
      </c>
      <c r="FZ23" s="268">
        <f>'СУБС ПИ'!$P$71</f>
        <v>0</v>
      </c>
      <c r="GA23" s="267"/>
      <c r="GB23" s="267"/>
      <c r="GC23" s="267"/>
      <c r="GD23" s="264">
        <f>IF(FH23=0,0,FJ23/FH23*100)</f>
        <v>0</v>
      </c>
      <c r="GE23" s="264">
        <f>IF(FM23=0,0,FO23/FM23*100)</f>
        <v>0</v>
      </c>
      <c r="GF23" s="264">
        <f>IF(FR23=0,0,FT23/FR23*100)</f>
        <v>0</v>
      </c>
      <c r="GG23" s="266"/>
      <c r="GH23" s="266"/>
      <c r="GI23" s="266"/>
      <c r="GJ23" s="266"/>
      <c r="GK23" s="266"/>
      <c r="GL23" s="266"/>
      <c r="GM23" s="265"/>
      <c r="GN23" s="271"/>
      <c r="HA23" s="262" t="str">
        <f>IF(SUM(KD24:KD25)=0,"",SUM(KH24:KH25)/SUM(KD24:KD25))</f>
        <v/>
      </c>
      <c r="HB23" s="262" t="str">
        <f>IF(SUM(KE24:KE25)=0,"",SUM(KI24:KI25)/SUM(KE24:KE25))</f>
        <v/>
      </c>
      <c r="HC23" s="262" t="str">
        <f>IF(SUM(KL24:KL25)=0,"",SUM(KP24:KP25)/SUM(KL24:KL25))</f>
        <v/>
      </c>
      <c r="HD23" s="262" t="str">
        <f>IF(SUM(KM24:KM25)=0,"",SUM(KQ24:KQ25)/SUM(KM24:KM25))</f>
        <v/>
      </c>
      <c r="HE23" s="266"/>
      <c r="HF23" s="266"/>
      <c r="HG23" s="272"/>
      <c r="HH23" s="272"/>
      <c r="HI23" s="273"/>
      <c r="HJ23" s="273"/>
      <c r="HK23" s="273"/>
      <c r="HL23" s="273"/>
      <c r="HM23" s="264">
        <f>SUM(HM24:HM25)</f>
        <v>0</v>
      </c>
      <c r="HN23" s="264">
        <f>SUM(HN24:HN25)</f>
        <v>0</v>
      </c>
      <c r="HO23" s="264">
        <f>SUM(HO24:HO25)</f>
        <v>0</v>
      </c>
      <c r="HP23" s="264">
        <f>SUM(HP24:HP25)</f>
        <v>0</v>
      </c>
      <c r="HQ23" s="262" t="str">
        <f>IF(SUM(KF24:KF25)=0,"",SUM(KJ24:KJ25)/SUM(KF24:KF25))</f>
        <v/>
      </c>
      <c r="HR23" s="262" t="str">
        <f>IF(SUM(KG24:KG25)=0,"",SUM(KK24:KK25)/SUM(KG24:KG25))</f>
        <v/>
      </c>
      <c r="HS23" s="262" t="str">
        <f>IF(SUM(KN24:KN25)=0,"",SUM(KR24:KR25)/SUM(KN24:KN25))</f>
        <v/>
      </c>
      <c r="HT23" s="262" t="str">
        <f>IF(SUM(KO24:KO25)=0,"",SUM(KS24:KS25)/SUM(KO24:KO25))</f>
        <v/>
      </c>
      <c r="HU23" s="266"/>
      <c r="HV23" s="266"/>
      <c r="HW23" s="264" t="str">
        <f>IF(LEN(HG23)=0,"",HG23)</f>
        <v/>
      </c>
      <c r="HX23" s="264" t="str">
        <f>IF(LEN(HH23)=0,"",HH23)</f>
        <v/>
      </c>
      <c r="HY23" s="274" t="str">
        <f>IF(LEN(HI23)=0,"",HI23)</f>
        <v/>
      </c>
      <c r="HZ23" s="274" t="str">
        <f>IF(LEN(HJ23)=0,"",HJ23)</f>
        <v/>
      </c>
      <c r="IA23" s="274" t="str">
        <f>IF(LEN(HK23)=0,"",HK23)</f>
        <v/>
      </c>
      <c r="IB23" s="274" t="str">
        <f>IF(LEN(HL23)=0,"",HL23)</f>
        <v/>
      </c>
      <c r="IC23" s="264">
        <f>SUM(IC24:IC25)</f>
        <v>0</v>
      </c>
      <c r="ID23" s="264">
        <f>SUM(ID24:ID25)</f>
        <v>0</v>
      </c>
      <c r="IE23" s="264">
        <f>SUM(IE24:IE25)</f>
        <v>0</v>
      </c>
      <c r="IF23" s="275">
        <f>SUM(IF24:IF25)</f>
        <v>0</v>
      </c>
      <c r="JR23" s="276">
        <f>SUM(JR24:JR25)</f>
        <v>0</v>
      </c>
      <c r="JS23" s="276">
        <f>SUM(JS24:JS25)</f>
        <v>0</v>
      </c>
      <c r="JT23" s="276">
        <f>SUM(JT24:JT25)</f>
        <v>0</v>
      </c>
      <c r="JU23" s="276">
        <f>SUM(JU24:JU25)</f>
        <v>0</v>
      </c>
      <c r="JV23" s="276">
        <f>SUM(JV24:JV25)</f>
        <v>0</v>
      </c>
      <c r="JW23" s="276">
        <f>SUM(JW24:JW25)</f>
        <v>0</v>
      </c>
      <c r="JX23" s="276">
        <f>SUM(JX24:JX25)</f>
        <v>0</v>
      </c>
      <c r="JY23" s="276">
        <f>SUM(JY24:JY25)</f>
        <v>0</v>
      </c>
      <c r="LC23" s="406"/>
      <c r="LD23" s="407"/>
      <c r="LE23" s="407"/>
      <c r="LF23" s="408"/>
    </row>
    <row customHeight="1" ht="12" hidden="1">
      <c r="C24" s="161"/>
      <c r="D24" s="672"/>
      <c r="E24" s="690"/>
      <c r="F24" s="536"/>
      <c r="G24" s="536"/>
      <c r="H24" s="536"/>
      <c r="I24" s="536"/>
      <c r="J24" s="536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D25" s="704"/>
      <c r="E25" s="690"/>
      <c r="F25" s="536"/>
      <c r="G25" s="536"/>
      <c r="H25" s="536"/>
      <c r="I25" s="536"/>
      <c r="J25" s="536"/>
      <c r="K25" s="184"/>
      <c r="L25" s="184"/>
      <c r="M25" s="184"/>
      <c r="N25" s="189" t="s">
        <v>1583</v>
      </c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4"/>
      <c r="AD25" s="184"/>
      <c r="AE25" s="184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4"/>
      <c r="BI25" s="184"/>
      <c r="BJ25" s="184"/>
      <c r="BK25" s="184"/>
      <c r="BL25" s="184"/>
      <c r="BM25" s="184"/>
      <c r="BN25" s="184"/>
      <c r="BO25" s="184"/>
      <c r="BP25" s="257"/>
      <c r="BQ25" s="257"/>
      <c r="BR25" s="257"/>
      <c r="BS25" s="257"/>
      <c r="BT25" s="257"/>
      <c r="BU25" s="257"/>
      <c r="BV25" s="257"/>
      <c r="BW25" s="257"/>
      <c r="BX25" s="184"/>
      <c r="BY25" s="184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184"/>
      <c r="EJ25" s="185"/>
      <c r="EM25" s="258"/>
      <c r="EP25" s="259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60"/>
      <c r="HA25" s="259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60"/>
      <c r="LC25" s="259"/>
      <c r="LD25" s="257"/>
      <c r="LE25" s="257"/>
      <c r="LF25" s="260"/>
    </row>
    <row customHeight="1" ht="12" hidden="1">
      <c r="C26" s="161"/>
      <c r="E26" s="158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F27" s="545"/>
      <c r="G27" s="545"/>
      <c r="H27" s="545"/>
      <c r="I27" s="545"/>
      <c r="J27" s="545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255"/>
      <c r="BQ27" s="255"/>
      <c r="BR27" s="255"/>
      <c r="BS27" s="255"/>
      <c r="BT27" s="255"/>
      <c r="BU27" s="255"/>
      <c r="BV27" s="255"/>
      <c r="BW27" s="255"/>
      <c r="BX27" s="193"/>
      <c r="BY27" s="193"/>
      <c r="BZ27" s="277"/>
      <c r="CA27" s="277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255"/>
      <c r="EB27" s="255"/>
      <c r="EC27" s="255"/>
      <c r="ED27" s="255"/>
      <c r="EE27" s="255"/>
      <c r="EF27" s="255"/>
      <c r="EG27" s="255"/>
      <c r="EH27" s="255"/>
      <c r="EI27" s="194"/>
      <c r="EJ27" s="278"/>
      <c r="EM27" s="258"/>
      <c r="EP27" s="279"/>
      <c r="EQ27" s="255"/>
      <c r="ER27" s="255"/>
      <c r="ES27" s="255"/>
      <c r="ET27" s="255"/>
      <c r="EU27" s="255"/>
      <c r="EV27" s="255"/>
      <c r="EW27" s="255"/>
      <c r="EX27" s="255"/>
      <c r="EY27" s="255"/>
      <c r="EZ27" s="255"/>
      <c r="FA27" s="255"/>
      <c r="FB27" s="255"/>
      <c r="FC27" s="255"/>
      <c r="FD27" s="255"/>
      <c r="FE27" s="255"/>
      <c r="FF27" s="255"/>
      <c r="FG27" s="255"/>
      <c r="FH27" s="255"/>
      <c r="FI27" s="255"/>
      <c r="FJ27" s="255"/>
      <c r="FK27" s="255"/>
      <c r="FL27" s="255"/>
      <c r="FM27" s="255"/>
      <c r="FN27" s="255"/>
      <c r="FO27" s="255"/>
      <c r="FP27" s="255"/>
      <c r="FQ27" s="253" t="s">
        <v>1335</v>
      </c>
      <c r="FR27" s="146">
        <f>FQ31</f>
        <v>0</v>
      </c>
      <c r="FS27" s="253" t="s">
        <v>1335</v>
      </c>
      <c r="FT27" s="146">
        <f>FS31</f>
        <v>0</v>
      </c>
      <c r="FU27" s="255"/>
      <c r="FV27" s="255"/>
      <c r="FW27" s="255"/>
      <c r="FX27" s="255"/>
      <c r="FY27" s="255"/>
      <c r="FZ27" s="255"/>
      <c r="GA27" s="255"/>
      <c r="GB27" s="255"/>
      <c r="GC27" s="255"/>
      <c r="GD27" s="255"/>
      <c r="GE27" s="255"/>
      <c r="GF27" s="255"/>
      <c r="GG27" s="255"/>
      <c r="GH27" s="255"/>
      <c r="GI27" s="255"/>
      <c r="GJ27" s="255"/>
      <c r="GK27" s="255"/>
      <c r="GL27" s="255"/>
      <c r="GM27" s="255"/>
      <c r="GN27" s="256"/>
      <c r="HA27" s="279"/>
      <c r="HB27" s="255"/>
      <c r="HC27" s="255"/>
      <c r="HD27" s="255"/>
      <c r="HE27" s="255"/>
      <c r="HF27" s="255"/>
      <c r="HG27" s="255"/>
      <c r="HH27" s="255"/>
      <c r="HI27" s="255"/>
      <c r="HJ27" s="255"/>
      <c r="HK27" s="255"/>
      <c r="HL27" s="255"/>
      <c r="HM27" s="255"/>
      <c r="HN27" s="255"/>
      <c r="HO27" s="255"/>
      <c r="HP27" s="255"/>
      <c r="HQ27" s="255"/>
      <c r="HR27" s="255"/>
      <c r="HS27" s="255"/>
      <c r="HT27" s="255"/>
      <c r="HU27" s="255"/>
      <c r="HV27" s="255"/>
      <c r="HW27" s="255"/>
      <c r="HX27" s="255"/>
      <c r="HY27" s="255"/>
      <c r="HZ27" s="255"/>
      <c r="IA27" s="255"/>
      <c r="IB27" s="255"/>
      <c r="IC27" s="255"/>
      <c r="ID27" s="255"/>
      <c r="IE27" s="255"/>
      <c r="IF27" s="256"/>
      <c r="LC27" s="279"/>
      <c r="LD27" s="255"/>
      <c r="LE27" s="255"/>
      <c r="LF27" s="256"/>
    </row>
    <row customHeight="1" ht="12" hidden="1">
      <c r="C28" s="132"/>
      <c r="D28" s="222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57"/>
      <c r="HF28" s="257"/>
      <c r="HG28" s="257"/>
      <c r="HH28" s="257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57"/>
      <c r="HV28" s="257"/>
      <c r="HW28" s="257"/>
      <c r="HX28" s="257"/>
      <c r="HY28" s="257"/>
      <c r="HZ28" s="257"/>
      <c r="IA28" s="257"/>
      <c r="IB28" s="257"/>
      <c r="IC28" s="257"/>
      <c r="ID28" s="257"/>
      <c r="IE28" s="257"/>
      <c r="IF28" s="260"/>
      <c r="LC28" s="259"/>
      <c r="LD28" s="257"/>
      <c r="LE28" s="257"/>
      <c r="LF28" s="260"/>
    </row>
    <row customHeight="1" ht="12">
      <c r="C29" s="161"/>
      <c r="D29" s="605" t="s">
        <v>144</v>
      </c>
      <c r="E29" s="541" t="s">
        <v>144</v>
      </c>
      <c r="F29" s="536"/>
      <c r="G29" s="536"/>
      <c r="H29" s="536"/>
      <c r="I29" s="536"/>
      <c r="J29" s="536"/>
      <c r="K29" s="536"/>
      <c r="L29" s="261"/>
      <c r="M29" s="261" t="s">
        <v>1151</v>
      </c>
      <c r="N29" s="692" t="s">
        <v>1584</v>
      </c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693"/>
      <c r="BB29" s="693"/>
      <c r="BC29" s="693"/>
      <c r="BD29" s="693"/>
      <c r="BE29" s="693"/>
      <c r="BF29" s="693"/>
      <c r="BG29" s="693"/>
      <c r="BH29" s="693"/>
      <c r="BI29" s="693"/>
      <c r="BJ29" s="693"/>
      <c r="BK29" s="693"/>
      <c r="BL29" s="693"/>
      <c r="BM29" s="693"/>
      <c r="BN29" s="693"/>
      <c r="BO29" s="693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SUM(CS31,CS35)</f>
        <v>0</v>
      </c>
      <c r="CT29" s="264">
        <f>SUM(CT31,CT35)</f>
        <v>0</v>
      </c>
      <c r="CU29" s="265"/>
      <c r="CV29" s="265"/>
      <c r="CW29" s="264">
        <f>SUM(CW31,CW35)</f>
        <v>0</v>
      </c>
      <c r="CX29" s="264">
        <f>SUM(CX31,CX35)</f>
        <v>0</v>
      </c>
      <c r="CY29" s="264">
        <f>SUM(CY31,CY35)</f>
        <v>0</v>
      </c>
      <c r="CZ29" s="264">
        <f>SUM(CZ31,CZ35)</f>
        <v>0</v>
      </c>
      <c r="DA29" s="265"/>
      <c r="DB29" s="265"/>
      <c r="DC29" s="264">
        <f>SUM(DC31,DC35,DC39)</f>
        <v>0</v>
      </c>
      <c r="DD29" s="264">
        <f>SUM(DD31,DD35,DD39)</f>
        <v>0</v>
      </c>
      <c r="DE29" s="264">
        <f>SUM(DE31,DE35,DE39)</f>
        <v>0</v>
      </c>
      <c r="DF29" s="264">
        <f>SUM(DF31,DF35,DF39)</f>
        <v>0</v>
      </c>
      <c r="DG29" s="266"/>
      <c r="DH29" s="264">
        <f>SUM(DH31,DH35,DH39)</f>
        <v>0</v>
      </c>
      <c r="DI29" s="264">
        <f>SUM(DI31,DI35,DI39)</f>
        <v>0</v>
      </c>
      <c r="DJ29" s="264">
        <f>SUM(DJ31,DJ35,DJ39)</f>
        <v>0</v>
      </c>
      <c r="DK29" s="264">
        <f>SUM(DK31,DK35,DK39)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4">
        <f>SUM(DU31,DU35,DU39)</f>
        <v>0</v>
      </c>
      <c r="DV29" s="264">
        <f>SUM(DV31,DV35,DV39)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SUM(EW31,EW35)</f>
        <v>0</v>
      </c>
      <c r="EX29" s="264">
        <f>SUM(EX31,EX35)</f>
        <v>0</v>
      </c>
      <c r="EY29" s="265"/>
      <c r="EZ29" s="265"/>
      <c r="FA29" s="264">
        <f>SUM(FA31,FA35)</f>
        <v>0</v>
      </c>
      <c r="FB29" s="264">
        <f>SUM(FB31,FB35)</f>
        <v>0</v>
      </c>
      <c r="FC29" s="264">
        <f>SUM(FC31,FC35)</f>
        <v>0</v>
      </c>
      <c r="FD29" s="264">
        <f>SUM(FD31,FD35)</f>
        <v>0</v>
      </c>
      <c r="FE29" s="265"/>
      <c r="FF29" s="265"/>
      <c r="FG29" s="264">
        <f>SUM(FG31,FG35,FG39)</f>
        <v>0</v>
      </c>
      <c r="FH29" s="264">
        <f>SUM(FH31,FH35,FH39)</f>
        <v>0</v>
      </c>
      <c r="FI29" s="264">
        <f>SUM(FI31,FI35,FI39)</f>
        <v>0</v>
      </c>
      <c r="FJ29" s="264">
        <f>SUM(FJ31,FJ35,FJ39)</f>
        <v>0</v>
      </c>
      <c r="FK29" s="266"/>
      <c r="FL29" s="264">
        <f>SUM(FL31,FL35,FL39)</f>
        <v>0</v>
      </c>
      <c r="FM29" s="264">
        <f>SUM(FM31,FM35,FM39)</f>
        <v>0</v>
      </c>
      <c r="FN29" s="264">
        <f>SUM(FN31,FN35,FN39)</f>
        <v>0</v>
      </c>
      <c r="FO29" s="264">
        <f>SUM(FO31,FO35,FO39)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4">
        <f>SUM(FY31,FY35,FY39)</f>
        <v>0</v>
      </c>
      <c r="FZ29" s="264">
        <f>SUM(FZ31,FZ35,FZ39)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409"/>
      <c r="HB29" s="410"/>
      <c r="HC29" s="410"/>
      <c r="HD29" s="410"/>
      <c r="HE29" s="411"/>
      <c r="HF29" s="412"/>
      <c r="HG29" s="413">
        <f>SUM(HG31,HG35)</f>
        <v>0</v>
      </c>
      <c r="HH29" s="414">
        <f>SUM(HH31,HH35)</f>
        <v>0</v>
      </c>
      <c r="HI29" s="274">
        <f>SUM(HI31,HI35)</f>
        <v>0</v>
      </c>
      <c r="HJ29" s="274">
        <f>SUM(HJ31,HJ35)</f>
        <v>0</v>
      </c>
      <c r="HK29" s="274">
        <f>SUM(HK31,HK35)</f>
        <v>0</v>
      </c>
      <c r="HL29" s="274">
        <f>SUM(HL31,HL35)</f>
        <v>0</v>
      </c>
      <c r="HM29" s="264">
        <f>SUM(HM31,HM35)</f>
        <v>0</v>
      </c>
      <c r="HN29" s="264">
        <f>SUM(HN31,HN35)</f>
        <v>0</v>
      </c>
      <c r="HO29" s="264">
        <f>SUM(HO31,HO35)</f>
        <v>0</v>
      </c>
      <c r="HP29" s="264">
        <f>SUM(HP31,HP35)</f>
        <v>0</v>
      </c>
      <c r="HQ29" s="410"/>
      <c r="HR29" s="410"/>
      <c r="HS29" s="410"/>
      <c r="HT29" s="410"/>
      <c r="HU29" s="411"/>
      <c r="HV29" s="412"/>
      <c r="HW29" s="413">
        <f>SUM(HW31,HW35)</f>
        <v>0</v>
      </c>
      <c r="HX29" s="414">
        <f>SUM(HX31,HX35)</f>
        <v>0</v>
      </c>
      <c r="HY29" s="274">
        <f>SUM(HY31,HY35)</f>
        <v>0</v>
      </c>
      <c r="HZ29" s="274">
        <f>SUM(HZ31,HZ35)</f>
        <v>0</v>
      </c>
      <c r="IA29" s="274">
        <f>SUM(IA31,IA35)</f>
        <v>0</v>
      </c>
      <c r="IB29" s="274">
        <f>SUM(IB31,IB35)</f>
        <v>0</v>
      </c>
      <c r="IC29" s="264">
        <f>SUM(IC31,IC35)</f>
        <v>0</v>
      </c>
      <c r="ID29" s="264">
        <f>SUM(ID31,ID35)</f>
        <v>0</v>
      </c>
      <c r="IE29" s="264">
        <f>SUM(IE31,IE35)</f>
        <v>0</v>
      </c>
      <c r="IF29" s="275">
        <f>SUM(IF31,IF35)</f>
        <v>0</v>
      </c>
      <c r="JR29" s="280"/>
      <c r="JS29" s="280"/>
      <c r="JT29" s="280"/>
      <c r="JU29" s="280"/>
      <c r="JV29" s="280"/>
      <c r="JW29" s="280"/>
      <c r="JX29" s="280"/>
      <c r="JY29" s="280"/>
      <c r="LC29" s="406"/>
      <c r="LD29" s="407"/>
      <c r="LE29" s="407"/>
      <c r="LF29" s="408"/>
    </row>
    <row customHeight="1" ht="12" hidden="1">
      <c r="C30" s="161"/>
      <c r="D30" s="673"/>
      <c r="E30" s="281"/>
      <c r="F30" s="545"/>
      <c r="G30" s="545"/>
      <c r="H30" s="545"/>
      <c r="I30" s="545"/>
      <c r="J30" s="545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82"/>
      <c r="HF30" s="282"/>
      <c r="HG30" s="282"/>
      <c r="HH30" s="282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82"/>
      <c r="HV30" s="282"/>
      <c r="HW30" s="282"/>
      <c r="HX30" s="282"/>
      <c r="HY30" s="257"/>
      <c r="HZ30" s="257"/>
      <c r="IA30" s="257"/>
      <c r="IB30" s="257"/>
      <c r="IC30" s="257"/>
      <c r="ID30" s="257"/>
      <c r="IE30" s="257"/>
      <c r="IF30" s="260"/>
      <c r="LC30" s="283"/>
      <c r="LD30" s="282"/>
      <c r="LE30" s="282"/>
      <c r="LF30" s="284"/>
    </row>
    <row customHeight="1" ht="12">
      <c r="C31" s="161"/>
      <c r="D31" s="673"/>
      <c r="E31" s="689" t="s">
        <v>1306</v>
      </c>
      <c r="F31" s="536"/>
      <c r="G31" s="536"/>
      <c r="H31" s="536"/>
      <c r="I31" s="536"/>
      <c r="J31" s="536"/>
      <c r="K31" s="536"/>
      <c r="L31" s="261"/>
      <c r="M31" s="261" t="s">
        <v>1307</v>
      </c>
      <c r="N31" s="695" t="s">
        <v>1585</v>
      </c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  <c r="AN31" s="696"/>
      <c r="AO31" s="696"/>
      <c r="AP31" s="696"/>
      <c r="AQ31" s="696"/>
      <c r="AR31" s="696"/>
      <c r="AS31" s="696"/>
      <c r="AT31" s="696"/>
      <c r="AU31" s="696"/>
      <c r="AV31" s="696"/>
      <c r="AW31" s="696"/>
      <c r="AX31" s="696"/>
      <c r="AY31" s="696"/>
      <c r="AZ31" s="696"/>
      <c r="BA31" s="696"/>
      <c r="BB31" s="696"/>
      <c r="BC31" s="696"/>
      <c r="BD31" s="696"/>
      <c r="BE31" s="696"/>
      <c r="BF31" s="696"/>
      <c r="BG31" s="696"/>
      <c r="BH31" s="696"/>
      <c r="BI31" s="696"/>
      <c r="BJ31" s="696"/>
      <c r="BK31" s="696"/>
      <c r="BL31" s="696"/>
      <c r="BM31" s="696"/>
      <c r="BN31" s="696"/>
      <c r="BO31" s="696"/>
      <c r="BP31" s="262" t="str">
        <f>IF(CS31=0,"",DM31/CS31*1000)</f>
        <v/>
      </c>
      <c r="BQ31" s="262" t="str">
        <f>IF(CT31=0,"",DO31/CT31*1000)</f>
        <v/>
      </c>
      <c r="BR31" s="263"/>
      <c r="BS31" s="263"/>
      <c r="BT31" s="263"/>
      <c r="BU31" s="263"/>
      <c r="BV31" s="263"/>
      <c r="BW31" s="263"/>
      <c r="BX31" s="263"/>
      <c r="BY31" s="263"/>
      <c r="BZ31" s="263"/>
      <c r="CA31" s="263"/>
      <c r="CB31" s="263"/>
      <c r="CC31" s="263"/>
      <c r="CD31" s="263"/>
      <c r="CE31" s="263"/>
      <c r="CF31" s="263"/>
      <c r="CG31" s="263"/>
      <c r="CH31" s="263"/>
      <c r="CI31" s="263"/>
      <c r="CJ31" s="263"/>
      <c r="CK31" s="263"/>
      <c r="CL31" s="263"/>
      <c r="CM31" s="263"/>
      <c r="CN31" s="263"/>
      <c r="CO31" s="263"/>
      <c r="CP31" s="263"/>
      <c r="CQ31" s="263"/>
      <c r="CR31" s="263"/>
      <c r="CS31" s="264">
        <f>SUM(HM31,HO31)</f>
        <v>0</v>
      </c>
      <c r="CT31" s="264">
        <f>SUM(HN31,HP31)</f>
        <v>0</v>
      </c>
      <c r="CU31" s="265"/>
      <c r="CV31" s="265"/>
      <c r="CW31" s="264">
        <f>SUM(CW32:CW33)</f>
        <v>0</v>
      </c>
      <c r="CX31" s="264">
        <f>SUM(CX32:CX33)</f>
        <v>0</v>
      </c>
      <c r="CY31" s="264">
        <f>SUM(CY32:CY33)</f>
        <v>0</v>
      </c>
      <c r="CZ31" s="264">
        <f>SUM(CZ32:CZ33)</f>
        <v>0</v>
      </c>
      <c r="DA31" s="265"/>
      <c r="DB31" s="265"/>
      <c r="DC31" s="264">
        <f>SUM(DC32:DC33)</f>
        <v>0</v>
      </c>
      <c r="DD31" s="264">
        <f>SUM(DD32:DD33)</f>
        <v>0</v>
      </c>
      <c r="DE31" s="264">
        <f>SUM(DE32:DE33)</f>
        <v>0</v>
      </c>
      <c r="DF31" s="264">
        <f>SUM(DF32:DF33)</f>
        <v>0</v>
      </c>
      <c r="DG31" s="266"/>
      <c r="DH31" s="264">
        <f>SUM(DH32:DH33)</f>
        <v>0</v>
      </c>
      <c r="DI31" s="264">
        <f>SUM(DI32:DI33)</f>
        <v>0</v>
      </c>
      <c r="DJ31" s="264">
        <f>SUM(DJ32:DJ33)</f>
        <v>0</v>
      </c>
      <c r="DK31" s="264">
        <f>SUM(DK32:DK33)</f>
        <v>0</v>
      </c>
      <c r="DL31" s="266"/>
      <c r="DM31" s="264">
        <f>SUM(DC31,DH31)</f>
        <v>0</v>
      </c>
      <c r="DN31" s="264">
        <f>SUM(DD31,DI31)</f>
        <v>0</v>
      </c>
      <c r="DO31" s="264">
        <f>SUM(DE31,DJ31)</f>
        <v>0</v>
      </c>
      <c r="DP31" s="264">
        <f>SUM(DF31,DK31)</f>
        <v>0</v>
      </c>
      <c r="DQ31" s="266"/>
      <c r="DR31" s="267"/>
      <c r="DS31" s="267"/>
      <c r="DT31" s="267"/>
      <c r="DU31" s="268">
        <f>'СУБС ПИ'!$J$72</f>
        <v>0</v>
      </c>
      <c r="DV31" s="268">
        <f>'СУБС ПИ'!$L$72</f>
        <v>0</v>
      </c>
      <c r="DW31" s="267"/>
      <c r="DX31" s="267"/>
      <c r="DY31" s="267"/>
      <c r="DZ31" s="264">
        <f>IF(DD31=0,0,DF31/DD31*100)</f>
        <v>0</v>
      </c>
      <c r="EA31" s="264">
        <f>IF(DI31=0,0,DK31/DI31*100)</f>
        <v>0</v>
      </c>
      <c r="EB31" s="264">
        <f>IF(DN31=0,0,DP31/DN31*100)</f>
        <v>0</v>
      </c>
      <c r="EC31" s="266"/>
      <c r="ED31" s="266"/>
      <c r="EE31" s="266"/>
      <c r="EF31" s="266"/>
      <c r="EG31" s="266"/>
      <c r="EH31" s="266"/>
      <c r="EI31" s="177"/>
      <c r="EJ31" s="269"/>
      <c r="EM31" s="258"/>
      <c r="EP31" s="270"/>
      <c r="EQ31" s="263"/>
      <c r="ER31" s="263"/>
      <c r="ES31" s="263"/>
      <c r="ET31" s="263"/>
      <c r="EU31" s="263"/>
      <c r="EV31" s="263"/>
      <c r="EW31" s="264">
        <f>SUM(IC31,IE31)</f>
        <v>0</v>
      </c>
      <c r="EX31" s="264">
        <f>SUM(ID31,IF31)</f>
        <v>0</v>
      </c>
      <c r="EY31" s="265"/>
      <c r="EZ31" s="265"/>
      <c r="FA31" s="264">
        <f>SUM(FA32:FA33)</f>
        <v>0</v>
      </c>
      <c r="FB31" s="264">
        <f>SUM(FB32:FB33)</f>
        <v>0</v>
      </c>
      <c r="FC31" s="264">
        <f>SUM(FC32:FC33)</f>
        <v>0</v>
      </c>
      <c r="FD31" s="264">
        <f>SUM(FD32:FD33)</f>
        <v>0</v>
      </c>
      <c r="FE31" s="265"/>
      <c r="FF31" s="265"/>
      <c r="FG31" s="264">
        <f>SUM(FG32:FG33)</f>
        <v>0</v>
      </c>
      <c r="FH31" s="264">
        <f>SUM(FH32:FH33)</f>
        <v>0</v>
      </c>
      <c r="FI31" s="264">
        <f>SUM(FI32:FI33)</f>
        <v>0</v>
      </c>
      <c r="FJ31" s="264">
        <f>SUM(FJ32:FJ33)</f>
        <v>0</v>
      </c>
      <c r="FK31" s="266"/>
      <c r="FL31" s="264">
        <f>SUM(FL32:FL33)</f>
        <v>0</v>
      </c>
      <c r="FM31" s="264">
        <f>SUM(FM32:FM33)</f>
        <v>0</v>
      </c>
      <c r="FN31" s="264">
        <f>SUM(FN32:FN33)</f>
        <v>0</v>
      </c>
      <c r="FO31" s="264">
        <f>SUM(FO32:FO33)</f>
        <v>0</v>
      </c>
      <c r="FP31" s="266"/>
      <c r="FQ31" s="264">
        <f>SUM(FG31,FL31)</f>
        <v>0</v>
      </c>
      <c r="FR31" s="264">
        <f>SUM(FH31,FM31)</f>
        <v>0</v>
      </c>
      <c r="FS31" s="264">
        <f>SUM(FI31,FN31)</f>
        <v>0</v>
      </c>
      <c r="FT31" s="264">
        <f>SUM(FJ31,FO31)</f>
        <v>0</v>
      </c>
      <c r="FU31" s="266"/>
      <c r="FV31" s="267"/>
      <c r="FW31" s="267"/>
      <c r="FX31" s="267"/>
      <c r="FY31" s="268">
        <f>'СУБС ПИ'!$N$72</f>
        <v>0</v>
      </c>
      <c r="FZ31" s="268">
        <f>'СУБС ПИ'!$P$72</f>
        <v>0</v>
      </c>
      <c r="GA31" s="267"/>
      <c r="GB31" s="267"/>
      <c r="GC31" s="267"/>
      <c r="GD31" s="264">
        <f>IF(FH31=0,0,FJ31/FH31*100)</f>
        <v>0</v>
      </c>
      <c r="GE31" s="264">
        <f>IF(FM31=0,0,FO31/FM31*100)</f>
        <v>0</v>
      </c>
      <c r="GF31" s="264">
        <f>IF(FR31=0,0,FT31/FR31*100)</f>
        <v>0</v>
      </c>
      <c r="GG31" s="266"/>
      <c r="GH31" s="266"/>
      <c r="GI31" s="266"/>
      <c r="GJ31" s="266"/>
      <c r="GK31" s="266"/>
      <c r="GL31" s="266"/>
      <c r="GM31" s="265"/>
      <c r="GN31" s="271"/>
      <c r="HA31" s="262" t="str">
        <f>IF(SUM(KD32:KD33)=0,"",SUM(KH32:KH33)/SUM(KD32:KD33))</f>
        <v/>
      </c>
      <c r="HB31" s="262" t="str">
        <f>IF(SUM(KE32:KE33)=0,"",SUM(KI32:KI33)/SUM(KE32:KE33))</f>
        <v/>
      </c>
      <c r="HC31" s="262" t="str">
        <f>IF(SUM(KL32:KL33)=0,"",SUM(KP32:KP33)/SUM(KL32:KL33))</f>
        <v/>
      </c>
      <c r="HD31" s="262" t="str">
        <f>IF(SUM(KM32:KM33)=0,"",SUM(KQ32:KQ33)/SUM(KM32:KM33))</f>
        <v/>
      </c>
      <c r="HE31" s="266"/>
      <c r="HF31" s="266"/>
      <c r="HG31" s="272"/>
      <c r="HH31" s="272"/>
      <c r="HI31" s="273"/>
      <c r="HJ31" s="273"/>
      <c r="HK31" s="273"/>
      <c r="HL31" s="273"/>
      <c r="HM31" s="264">
        <f>SUM(HM32:HM33)</f>
        <v>0</v>
      </c>
      <c r="HN31" s="264">
        <f>SUM(HN32:HN33)</f>
        <v>0</v>
      </c>
      <c r="HO31" s="264">
        <f>SUM(HO32:HO33)</f>
        <v>0</v>
      </c>
      <c r="HP31" s="264">
        <f>SUM(HP32:HP33)</f>
        <v>0</v>
      </c>
      <c r="HQ31" s="262" t="str">
        <f>IF(SUM(KF32:KF33)=0,"",SUM(KJ32:KJ33)/SUM(KF32:KF33))</f>
        <v/>
      </c>
      <c r="HR31" s="262" t="str">
        <f>IF(SUM(KG32:KG33)=0,"",SUM(KK32:KK33)/SUM(KG32:KG33))</f>
        <v/>
      </c>
      <c r="HS31" s="262" t="str">
        <f>IF(SUM(KN32:KN33)=0,"",SUM(KR32:KR33)/SUM(KN32:KN33))</f>
        <v/>
      </c>
      <c r="HT31" s="262" t="str">
        <f>IF(SUM(KO32:KO33)=0,"",SUM(KS32:KS33)/SUM(KO32:KO33))</f>
        <v/>
      </c>
      <c r="HU31" s="266"/>
      <c r="HV31" s="266"/>
      <c r="HW31" s="264" t="str">
        <f>IF(LEN(HG31)=0,"",HG31)</f>
        <v/>
      </c>
      <c r="HX31" s="264" t="str">
        <f>IF(LEN(HH31)=0,"",HH31)</f>
        <v/>
      </c>
      <c r="HY31" s="274" t="str">
        <f>IF(LEN(HI31)=0,"",HI31)</f>
        <v/>
      </c>
      <c r="HZ31" s="274" t="str">
        <f>IF(LEN(HJ31)=0,"",HJ31)</f>
        <v/>
      </c>
      <c r="IA31" s="274" t="str">
        <f>IF(LEN(HK31)=0,"",HK31)</f>
        <v/>
      </c>
      <c r="IB31" s="274" t="str">
        <f>IF(LEN(HL31)=0,"",HL31)</f>
        <v/>
      </c>
      <c r="IC31" s="264">
        <f>SUM(IC32:IC33)</f>
        <v>0</v>
      </c>
      <c r="ID31" s="264">
        <f>SUM(ID32:ID33)</f>
        <v>0</v>
      </c>
      <c r="IE31" s="264">
        <f>SUM(IE32:IE33)</f>
        <v>0</v>
      </c>
      <c r="IF31" s="275">
        <f>SUM(IF32:IF33)</f>
        <v>0</v>
      </c>
      <c r="JR31" s="276">
        <f>SUM(JR32:JR33)</f>
        <v>0</v>
      </c>
      <c r="JS31" s="276">
        <f>SUM(JS32:JS33)</f>
        <v>0</v>
      </c>
      <c r="JT31" s="276">
        <f>SUM(JT32:JT33)</f>
        <v>0</v>
      </c>
      <c r="JU31" s="276">
        <f>SUM(JU32:JU33)</f>
        <v>0</v>
      </c>
      <c r="JV31" s="276">
        <f>SUM(JV32:JV33)</f>
        <v>0</v>
      </c>
      <c r="JW31" s="276">
        <f>SUM(JW32:JW33)</f>
        <v>0</v>
      </c>
      <c r="JX31" s="276">
        <f>SUM(JX32:JX33)</f>
        <v>0</v>
      </c>
      <c r="JY31" s="276">
        <f>SUM(JY32:JY33)</f>
        <v>0</v>
      </c>
      <c r="LC31" s="406"/>
      <c r="LD31" s="407"/>
      <c r="LE31" s="407"/>
      <c r="LF31" s="408"/>
    </row>
    <row customHeight="1" ht="12" hidden="1">
      <c r="C32" s="161"/>
      <c r="D32" s="673"/>
      <c r="E32" s="690"/>
      <c r="F32" s="536"/>
      <c r="G32" s="536"/>
      <c r="H32" s="536"/>
      <c r="I32" s="536"/>
      <c r="J32" s="536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90"/>
      <c r="F33" s="536"/>
      <c r="G33" s="536"/>
      <c r="H33" s="536"/>
      <c r="I33" s="536"/>
      <c r="J33" s="536"/>
      <c r="K33" s="184"/>
      <c r="L33" s="184"/>
      <c r="M33" s="184"/>
      <c r="N33" s="189" t="s">
        <v>1586</v>
      </c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4"/>
      <c r="AD33" s="184"/>
      <c r="AE33" s="184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4"/>
      <c r="BI33" s="184"/>
      <c r="BJ33" s="184"/>
      <c r="BK33" s="184"/>
      <c r="BL33" s="184"/>
      <c r="BM33" s="184"/>
      <c r="BN33" s="184"/>
      <c r="BO33" s="184"/>
      <c r="BP33" s="257"/>
      <c r="BQ33" s="257"/>
      <c r="BR33" s="257"/>
      <c r="BS33" s="257"/>
      <c r="BT33" s="257"/>
      <c r="BU33" s="257"/>
      <c r="BV33" s="257"/>
      <c r="BW33" s="257"/>
      <c r="BX33" s="184"/>
      <c r="BY33" s="184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184"/>
      <c r="EJ33" s="185"/>
      <c r="EM33" s="258"/>
      <c r="EP33" s="259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60"/>
      <c r="HA33" s="259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60"/>
      <c r="LC33" s="259"/>
      <c r="LD33" s="257"/>
      <c r="LE33" s="257"/>
      <c r="LF33" s="260"/>
    </row>
    <row customHeight="1" ht="12" hidden="1">
      <c r="C34" s="161"/>
      <c r="D34" s="673"/>
      <c r="E34" s="158"/>
      <c r="F34" s="545"/>
      <c r="G34" s="545"/>
      <c r="H34" s="545"/>
      <c r="I34" s="545"/>
      <c r="J34" s="545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89" t="s">
        <v>1309</v>
      </c>
      <c r="F35" s="536"/>
      <c r="G35" s="536"/>
      <c r="H35" s="536"/>
      <c r="I35" s="536"/>
      <c r="J35" s="536"/>
      <c r="K35" s="536"/>
      <c r="L35" s="261"/>
      <c r="M35" s="261" t="s">
        <v>1310</v>
      </c>
      <c r="N35" s="698" t="s">
        <v>1587</v>
      </c>
      <c r="O35" s="699"/>
      <c r="P35" s="699"/>
      <c r="Q35" s="699"/>
      <c r="R35" s="699"/>
      <c r="S35" s="699"/>
      <c r="T35" s="699"/>
      <c r="U35" s="699"/>
      <c r="V35" s="699"/>
      <c r="W35" s="699"/>
      <c r="X35" s="699"/>
      <c r="Y35" s="699"/>
      <c r="Z35" s="699"/>
      <c r="AA35" s="699"/>
      <c r="AB35" s="699"/>
      <c r="AC35" s="699"/>
      <c r="AD35" s="699"/>
      <c r="AE35" s="699"/>
      <c r="AF35" s="699"/>
      <c r="AG35" s="699"/>
      <c r="AH35" s="699"/>
      <c r="AI35" s="699"/>
      <c r="AJ35" s="699"/>
      <c r="AK35" s="699"/>
      <c r="AL35" s="699"/>
      <c r="AM35" s="699"/>
      <c r="AN35" s="699"/>
      <c r="AO35" s="699"/>
      <c r="AP35" s="699"/>
      <c r="AQ35" s="699"/>
      <c r="AR35" s="699"/>
      <c r="AS35" s="699"/>
      <c r="AT35" s="699"/>
      <c r="AU35" s="699"/>
      <c r="AV35" s="699"/>
      <c r="AW35" s="699"/>
      <c r="AX35" s="699"/>
      <c r="AY35" s="699"/>
      <c r="AZ35" s="699"/>
      <c r="BA35" s="699"/>
      <c r="BB35" s="699"/>
      <c r="BC35" s="699"/>
      <c r="BD35" s="699"/>
      <c r="BE35" s="699"/>
      <c r="BF35" s="699"/>
      <c r="BG35" s="699"/>
      <c r="BH35" s="699"/>
      <c r="BI35" s="699"/>
      <c r="BJ35" s="699"/>
      <c r="BK35" s="699"/>
      <c r="BL35" s="699"/>
      <c r="BM35" s="699"/>
      <c r="BN35" s="699"/>
      <c r="BO35" s="699"/>
      <c r="BP35" s="265"/>
      <c r="BQ35" s="265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  <c r="CS35" s="264">
        <f>SUM(HM35,HO35)</f>
        <v>0</v>
      </c>
      <c r="CT35" s="264">
        <f>SUM(HN35,HP35)</f>
        <v>0</v>
      </c>
      <c r="CU35" s="265"/>
      <c r="CV35" s="265"/>
      <c r="CW35" s="264">
        <f>SUM(CW36:CW37)</f>
        <v>0</v>
      </c>
      <c r="CX35" s="264">
        <f>SUM(CX36:CX37)</f>
        <v>0</v>
      </c>
      <c r="CY35" s="264">
        <f>SUM(CY36:CY37)</f>
        <v>0</v>
      </c>
      <c r="CZ35" s="264">
        <f>SUM(CZ36:CZ37)</f>
        <v>0</v>
      </c>
      <c r="DA35" s="265"/>
      <c r="DB35" s="265"/>
      <c r="DC35" s="264">
        <f>SUM(DC36:DC37)</f>
        <v>0</v>
      </c>
      <c r="DD35" s="264">
        <f>SUM(DD36:DD37)</f>
        <v>0</v>
      </c>
      <c r="DE35" s="264">
        <f>SUM(DE36:DE37)</f>
        <v>0</v>
      </c>
      <c r="DF35" s="264">
        <f>SUM(DF36:DF37)</f>
        <v>0</v>
      </c>
      <c r="DG35" s="266"/>
      <c r="DH35" s="264">
        <f>SUM(DH36:DH37)</f>
        <v>0</v>
      </c>
      <c r="DI35" s="264">
        <f>SUM(DI36:DI37)</f>
        <v>0</v>
      </c>
      <c r="DJ35" s="264">
        <f>SUM(DJ36:DJ37)</f>
        <v>0</v>
      </c>
      <c r="DK35" s="264">
        <f>SUM(DK36:DK37)</f>
        <v>0</v>
      </c>
      <c r="DL35" s="266"/>
      <c r="DM35" s="264">
        <f>SUM(DC35,DH35)</f>
        <v>0</v>
      </c>
      <c r="DN35" s="264">
        <f>SUM(DD35,DI35)</f>
        <v>0</v>
      </c>
      <c r="DO35" s="264">
        <f>SUM(DE35,DJ35)</f>
        <v>0</v>
      </c>
      <c r="DP35" s="264">
        <f>SUM(DF35,DK35)</f>
        <v>0</v>
      </c>
      <c r="DQ35" s="266"/>
      <c r="DR35" s="267"/>
      <c r="DS35" s="267"/>
      <c r="DT35" s="267"/>
      <c r="DU35" s="268">
        <f>'СУБС ПИ'!$J$73</f>
        <v>0</v>
      </c>
      <c r="DV35" s="268">
        <f>'СУБС ПИ'!$L$73</f>
        <v>0</v>
      </c>
      <c r="DW35" s="267"/>
      <c r="DX35" s="267"/>
      <c r="DY35" s="267"/>
      <c r="DZ35" s="264">
        <f>IF(DD35=0,0,DF35/DD35*100)</f>
        <v>0</v>
      </c>
      <c r="EA35" s="264">
        <f>IF(DI35=0,0,DK35/DI35*100)</f>
        <v>0</v>
      </c>
      <c r="EB35" s="264">
        <f>IF(DN35=0,0,DP35/DN35*100)</f>
        <v>0</v>
      </c>
      <c r="EC35" s="266"/>
      <c r="ED35" s="266"/>
      <c r="EE35" s="266"/>
      <c r="EF35" s="266"/>
      <c r="EG35" s="266"/>
      <c r="EH35" s="266"/>
      <c r="EI35" s="177"/>
      <c r="EJ35" s="269"/>
      <c r="EM35" s="258"/>
      <c r="EP35" s="270"/>
      <c r="EQ35" s="263"/>
      <c r="ER35" s="263"/>
      <c r="ES35" s="263"/>
      <c r="ET35" s="263"/>
      <c r="EU35" s="263"/>
      <c r="EV35" s="263"/>
      <c r="EW35" s="264">
        <f>SUM(IC35,IE35)</f>
        <v>0</v>
      </c>
      <c r="EX35" s="264">
        <f>SUM(ID35,IF35)</f>
        <v>0</v>
      </c>
      <c r="EY35" s="265"/>
      <c r="EZ35" s="265"/>
      <c r="FA35" s="264">
        <f>SUM(FA36:FA37)</f>
        <v>0</v>
      </c>
      <c r="FB35" s="264">
        <f>SUM(FB36:FB37)</f>
        <v>0</v>
      </c>
      <c r="FC35" s="264">
        <f>SUM(FC36:FC37)</f>
        <v>0</v>
      </c>
      <c r="FD35" s="264">
        <f>SUM(FD36:FD37)</f>
        <v>0</v>
      </c>
      <c r="FE35" s="265"/>
      <c r="FF35" s="265"/>
      <c r="FG35" s="264">
        <f>SUM(FG36:FG37)</f>
        <v>0</v>
      </c>
      <c r="FH35" s="264">
        <f>SUM(FH36:FH37)</f>
        <v>0</v>
      </c>
      <c r="FI35" s="264">
        <f>SUM(FI36:FI37)</f>
        <v>0</v>
      </c>
      <c r="FJ35" s="264">
        <f>SUM(FJ36:FJ37)</f>
        <v>0</v>
      </c>
      <c r="FK35" s="266"/>
      <c r="FL35" s="264">
        <f>SUM(FL36:FL37)</f>
        <v>0</v>
      </c>
      <c r="FM35" s="264">
        <f>SUM(FM36:FM37)</f>
        <v>0</v>
      </c>
      <c r="FN35" s="264">
        <f>SUM(FN36:FN37)</f>
        <v>0</v>
      </c>
      <c r="FO35" s="264">
        <f>SUM(FO36:FO37)</f>
        <v>0</v>
      </c>
      <c r="FP35" s="266"/>
      <c r="FQ35" s="264">
        <f>SUM(FG35,FL35)</f>
        <v>0</v>
      </c>
      <c r="FR35" s="264">
        <f>SUM(FH35,FM35)</f>
        <v>0</v>
      </c>
      <c r="FS35" s="264">
        <f>SUM(FI35,FN35)</f>
        <v>0</v>
      </c>
      <c r="FT35" s="264">
        <f>SUM(FJ35,FO35)</f>
        <v>0</v>
      </c>
      <c r="FU35" s="266"/>
      <c r="FV35" s="267"/>
      <c r="FW35" s="267"/>
      <c r="FX35" s="267"/>
      <c r="FY35" s="268">
        <f>'СУБС ПИ'!$N$73</f>
        <v>0</v>
      </c>
      <c r="FZ35" s="268">
        <f>'СУБС ПИ'!$P$73</f>
        <v>0</v>
      </c>
      <c r="GA35" s="267"/>
      <c r="GB35" s="267"/>
      <c r="GC35" s="267"/>
      <c r="GD35" s="264">
        <f>IF(FH35=0,0,FJ35/FH35*100)</f>
        <v>0</v>
      </c>
      <c r="GE35" s="264">
        <f>IF(FM35=0,0,FO35/FM35*100)</f>
        <v>0</v>
      </c>
      <c r="GF35" s="264">
        <f>IF(FR35=0,0,FT35/FR35*100)</f>
        <v>0</v>
      </c>
      <c r="GG35" s="266"/>
      <c r="GH35" s="266"/>
      <c r="GI35" s="266"/>
      <c r="GJ35" s="266"/>
      <c r="GK35" s="266"/>
      <c r="GL35" s="266"/>
      <c r="GM35" s="265"/>
      <c r="GN35" s="271"/>
      <c r="HA35" s="285"/>
      <c r="HB35" s="285"/>
      <c r="HC35" s="285"/>
      <c r="HD35" s="285"/>
      <c r="HE35" s="266"/>
      <c r="HF35" s="266"/>
      <c r="HG35" s="272"/>
      <c r="HH35" s="272"/>
      <c r="HI35" s="273"/>
      <c r="HJ35" s="273"/>
      <c r="HK35" s="273"/>
      <c r="HL35" s="273"/>
      <c r="HM35" s="264">
        <f>SUM(HM36:HM37)</f>
        <v>0</v>
      </c>
      <c r="HN35" s="264">
        <f>SUM(HN36:HN37)</f>
        <v>0</v>
      </c>
      <c r="HO35" s="264">
        <f>SUM(HO36:HO37)</f>
        <v>0</v>
      </c>
      <c r="HP35" s="264">
        <f>SUM(HP36:HP37)</f>
        <v>0</v>
      </c>
      <c r="HQ35" s="285"/>
      <c r="HR35" s="285"/>
      <c r="HS35" s="285"/>
      <c r="HT35" s="285"/>
      <c r="HU35" s="266"/>
      <c r="HV35" s="266"/>
      <c r="HW35" s="264" t="str">
        <f>IF(LEN(HG35)=0,"",HG35)</f>
        <v/>
      </c>
      <c r="HX35" s="264" t="str">
        <f>IF(LEN(HH35)=0,"",HH35)</f>
        <v/>
      </c>
      <c r="HY35" s="274" t="str">
        <f>IF(LEN(HI35)=0,"",HI35)</f>
        <v/>
      </c>
      <c r="HZ35" s="274" t="str">
        <f>IF(LEN(HJ35)=0,"",HJ35)</f>
        <v/>
      </c>
      <c r="IA35" s="274" t="str">
        <f>IF(LEN(HK35)=0,"",HK35)</f>
        <v/>
      </c>
      <c r="IB35" s="274" t="str">
        <f>IF(LEN(HL35)=0,"",HL35)</f>
        <v/>
      </c>
      <c r="IC35" s="264">
        <f>SUM(IC36:IC37)</f>
        <v>0</v>
      </c>
      <c r="ID35" s="264">
        <f>SUM(ID36:ID37)</f>
        <v>0</v>
      </c>
      <c r="IE35" s="264">
        <f>SUM(IE36:IE37)</f>
        <v>0</v>
      </c>
      <c r="IF35" s="275">
        <f>SUM(IF36:IF37)</f>
        <v>0</v>
      </c>
      <c r="JR35" s="276">
        <f>SUM(JR36:JR37)</f>
        <v>0</v>
      </c>
      <c r="JS35" s="276">
        <f>SUM(JS36:JS37)</f>
        <v>0</v>
      </c>
      <c r="JT35" s="276">
        <f>SUM(JT36:JT37)</f>
        <v>0</v>
      </c>
      <c r="JU35" s="276">
        <f>SUM(JU36:JU37)</f>
        <v>0</v>
      </c>
      <c r="JV35" s="276">
        <f>SUM(JV36:JV37)</f>
        <v>0</v>
      </c>
      <c r="JW35" s="276">
        <f>SUM(JW36:JW37)</f>
        <v>0</v>
      </c>
      <c r="JX35" s="276">
        <f>SUM(JX36:JX37)</f>
        <v>0</v>
      </c>
      <c r="JY35" s="276">
        <f>SUM(JY36:JY37)</f>
        <v>0</v>
      </c>
      <c r="LC35" s="406"/>
      <c r="LD35" s="407"/>
      <c r="LE35" s="407"/>
      <c r="LF35" s="408"/>
    </row>
    <row customHeight="1" ht="12" hidden="1">
      <c r="C36" s="161"/>
      <c r="D36" s="673"/>
      <c r="E36" s="690"/>
      <c r="F36" s="536"/>
      <c r="G36" s="536"/>
      <c r="H36" s="536"/>
      <c r="I36" s="536"/>
      <c r="J36" s="536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90"/>
      <c r="F37" s="536"/>
      <c r="G37" s="536"/>
      <c r="H37" s="536"/>
      <c r="I37" s="536"/>
      <c r="J37" s="536"/>
      <c r="K37" s="184"/>
      <c r="L37" s="184"/>
      <c r="M37" s="184"/>
      <c r="N37" s="189" t="s">
        <v>1588</v>
      </c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4"/>
      <c r="AD37" s="184"/>
      <c r="AE37" s="184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4"/>
      <c r="BI37" s="184"/>
      <c r="BJ37" s="184"/>
      <c r="BK37" s="184"/>
      <c r="BL37" s="184"/>
      <c r="BM37" s="184"/>
      <c r="BN37" s="184"/>
      <c r="BO37" s="184"/>
      <c r="BP37" s="257"/>
      <c r="BQ37" s="257"/>
      <c r="BR37" s="257"/>
      <c r="BS37" s="257"/>
      <c r="BT37" s="257"/>
      <c r="BU37" s="257"/>
      <c r="BV37" s="257"/>
      <c r="BW37" s="257"/>
      <c r="BX37" s="184"/>
      <c r="BY37" s="184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184"/>
      <c r="EJ37" s="185"/>
      <c r="EM37" s="258"/>
      <c r="EP37" s="259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60"/>
      <c r="HA37" s="259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60"/>
      <c r="LC37" s="259"/>
      <c r="LD37" s="257"/>
      <c r="LE37" s="257"/>
      <c r="LF37" s="260"/>
    </row>
    <row customHeight="1" ht="12" hidden="1">
      <c r="C38" s="161"/>
      <c r="D38" s="673"/>
      <c r="E38" s="158"/>
      <c r="F38" s="545"/>
      <c r="G38" s="545"/>
      <c r="H38" s="545"/>
      <c r="I38" s="545"/>
      <c r="J38" s="545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89" t="s">
        <v>1313</v>
      </c>
      <c r="F39" s="536"/>
      <c r="G39" s="536"/>
      <c r="H39" s="536"/>
      <c r="I39" s="536"/>
      <c r="J39" s="536"/>
      <c r="K39" s="536"/>
      <c r="L39" s="261"/>
      <c r="M39" s="261" t="s">
        <v>1314</v>
      </c>
      <c r="N39" s="701" t="s">
        <v>1589</v>
      </c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  <c r="AO39" s="702"/>
      <c r="AP39" s="702"/>
      <c r="AQ39" s="702"/>
      <c r="AR39" s="702"/>
      <c r="AS39" s="702"/>
      <c r="AT39" s="702"/>
      <c r="AU39" s="702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265"/>
      <c r="BQ39" s="265"/>
      <c r="BR39" s="263"/>
      <c r="BS39" s="263"/>
      <c r="BT39" s="263"/>
      <c r="BU39" s="263"/>
      <c r="BV39" s="263"/>
      <c r="BW39" s="263"/>
      <c r="BX39" s="263"/>
      <c r="BY39" s="263"/>
      <c r="BZ39" s="263"/>
      <c r="CA39" s="263"/>
      <c r="CB39" s="263"/>
      <c r="CC39" s="263"/>
      <c r="CD39" s="263"/>
      <c r="CE39" s="263"/>
      <c r="CF39" s="263"/>
      <c r="CG39" s="263"/>
      <c r="CH39" s="263"/>
      <c r="CI39" s="263"/>
      <c r="CJ39" s="263"/>
      <c r="CK39" s="263"/>
      <c r="CL39" s="263"/>
      <c r="CM39" s="263"/>
      <c r="CN39" s="263"/>
      <c r="CO39" s="263"/>
      <c r="CP39" s="263"/>
      <c r="CQ39" s="263"/>
      <c r="CR39" s="263"/>
      <c r="CS39" s="266"/>
      <c r="CT39" s="266"/>
      <c r="CU39" s="265"/>
      <c r="CV39" s="265"/>
      <c r="CW39" s="266"/>
      <c r="CX39" s="266"/>
      <c r="CY39" s="266"/>
      <c r="CZ39" s="266"/>
      <c r="DA39" s="265"/>
      <c r="DB39" s="265"/>
      <c r="DC39" s="264">
        <f>SUMIF($AD40:$AD41,"да::ACTI",DC40:DC41)</f>
        <v>0</v>
      </c>
      <c r="DD39" s="264">
        <f>SUMIF($AD40:$AD41,"да::ACTI",DD40:DD41)</f>
        <v>0</v>
      </c>
      <c r="DE39" s="264">
        <f>SUMIF($AD40:$AD41,"да::ACTI",DE40:DE41)</f>
        <v>0</v>
      </c>
      <c r="DF39" s="264">
        <f>SUMIF($AD40:$AD41,"да::ACTI",DF40:DF41)</f>
        <v>0</v>
      </c>
      <c r="DG39" s="266"/>
      <c r="DH39" s="264">
        <f>SUMIF($AD40:$AD41,"да::ACTI",DH40:DH41)</f>
        <v>0</v>
      </c>
      <c r="DI39" s="264">
        <f>SUMIF($AD40:$AD41,"да::ACTI",DI40:DI41)</f>
        <v>0</v>
      </c>
      <c r="DJ39" s="264">
        <f>SUMIF($AD40:$AD41,"да::ACTI",DJ40:DJ41)</f>
        <v>0</v>
      </c>
      <c r="DK39" s="264">
        <f>SUMIF($AD40:$AD41,"да::ACTI",DK40:DK41)</f>
        <v>0</v>
      </c>
      <c r="DL39" s="266"/>
      <c r="DM39" s="264">
        <f>SUM(DC39,DH39)</f>
        <v>0</v>
      </c>
      <c r="DN39" s="264">
        <f>SUM(DD39,DI39)</f>
        <v>0</v>
      </c>
      <c r="DO39" s="264">
        <f>SUM(DE39,DJ39)</f>
        <v>0</v>
      </c>
      <c r="DP39" s="264">
        <f>SUM(DF39,DK39)</f>
        <v>0</v>
      </c>
      <c r="DQ39" s="266"/>
      <c r="DR39" s="267"/>
      <c r="DS39" s="267"/>
      <c r="DT39" s="267"/>
      <c r="DU39" s="268">
        <f>'СУБС ПИ'!$J$74</f>
        <v>0</v>
      </c>
      <c r="DV39" s="268">
        <f>'СУБС ПИ'!$L$74</f>
        <v>0</v>
      </c>
      <c r="DW39" s="267"/>
      <c r="DX39" s="267"/>
      <c r="DY39" s="267"/>
      <c r="DZ39" s="264">
        <f>IF(DD39=0,0,DF39/DD39*100)</f>
        <v>0</v>
      </c>
      <c r="EA39" s="264">
        <f>IF(DI39=0,0,DK39/DI39*100)</f>
        <v>0</v>
      </c>
      <c r="EB39" s="264">
        <f>IF(DN39=0,0,DP39/DN39*100)</f>
        <v>0</v>
      </c>
      <c r="EC39" s="266"/>
      <c r="ED39" s="266"/>
      <c r="EE39" s="266"/>
      <c r="EF39" s="266"/>
      <c r="EG39" s="266"/>
      <c r="EH39" s="266"/>
      <c r="EI39" s="177"/>
      <c r="EJ39" s="269"/>
      <c r="EM39" s="258"/>
      <c r="EP39" s="270"/>
      <c r="EQ39" s="263"/>
      <c r="ER39" s="263"/>
      <c r="ES39" s="263"/>
      <c r="ET39" s="263"/>
      <c r="EU39" s="263"/>
      <c r="EV39" s="263"/>
      <c r="EW39" s="266"/>
      <c r="EX39" s="266"/>
      <c r="EY39" s="265"/>
      <c r="EZ39" s="265"/>
      <c r="FA39" s="266"/>
      <c r="FB39" s="266"/>
      <c r="FC39" s="266"/>
      <c r="FD39" s="266"/>
      <c r="FE39" s="265"/>
      <c r="FF39" s="265"/>
      <c r="FG39" s="264">
        <f>SUMIF($AD40:$AD41,"да::ACTI",FG40:FG41)</f>
        <v>0</v>
      </c>
      <c r="FH39" s="264">
        <f>SUMIF($AD40:$AD41,"да::ACTI",FH40:FH41)</f>
        <v>0</v>
      </c>
      <c r="FI39" s="264">
        <f>SUMIF($AD40:$AD41,"да::ACTI",FI40:FI41)</f>
        <v>0</v>
      </c>
      <c r="FJ39" s="264">
        <f>SUMIF($AD40:$AD41,"да::ACTI",FJ40:FJ41)</f>
        <v>0</v>
      </c>
      <c r="FK39" s="266"/>
      <c r="FL39" s="264">
        <f>SUMIF($AD40:$AD41,"да::ACTI",FL40:FL41)</f>
        <v>0</v>
      </c>
      <c r="FM39" s="264">
        <f>SUMIF($AD40:$AD41,"да::ACTI",FM40:FM41)</f>
        <v>0</v>
      </c>
      <c r="FN39" s="264">
        <f>SUMIF($AD40:$AD41,"да::ACTI",FN40:FN41)</f>
        <v>0</v>
      </c>
      <c r="FO39" s="264">
        <f>SUMIF($AD40:$AD41,"да::ACTI",FO40:FO41)</f>
        <v>0</v>
      </c>
      <c r="FP39" s="266"/>
      <c r="FQ39" s="264">
        <f>SUM(FG39,FL39)</f>
        <v>0</v>
      </c>
      <c r="FR39" s="264">
        <f>SUM(FH39,FM39)</f>
        <v>0</v>
      </c>
      <c r="FS39" s="264">
        <f>SUM(FI39,FN39)</f>
        <v>0</v>
      </c>
      <c r="FT39" s="264">
        <f>SUM(FJ39,FO39)</f>
        <v>0</v>
      </c>
      <c r="FU39" s="266"/>
      <c r="FV39" s="267"/>
      <c r="FW39" s="267"/>
      <c r="FX39" s="267"/>
      <c r="FY39" s="268">
        <f>'СУБС ПИ'!$N$74</f>
        <v>0</v>
      </c>
      <c r="FZ39" s="268">
        <f>'СУБС ПИ'!$P$74</f>
        <v>0</v>
      </c>
      <c r="GA39" s="267"/>
      <c r="GB39" s="267"/>
      <c r="GC39" s="267"/>
      <c r="GD39" s="264">
        <f>IF(FH39=0,0,FJ39/FH39*100)</f>
        <v>0</v>
      </c>
      <c r="GE39" s="264">
        <f>IF(FM39=0,0,FO39/FM39*100)</f>
        <v>0</v>
      </c>
      <c r="GF39" s="264">
        <f>IF(FR39=0,0,FT39/FR39*100)</f>
        <v>0</v>
      </c>
      <c r="GG39" s="266"/>
      <c r="GH39" s="266"/>
      <c r="GI39" s="266"/>
      <c r="GJ39" s="266"/>
      <c r="GK39" s="266"/>
      <c r="GL39" s="266"/>
      <c r="GM39" s="265"/>
      <c r="GN39" s="271"/>
      <c r="HA39" s="286"/>
      <c r="HB39" s="286"/>
      <c r="HC39" s="286"/>
      <c r="HD39" s="286"/>
      <c r="HE39" s="411"/>
      <c r="HF39" s="411"/>
      <c r="HG39" s="287">
        <f>HG35</f>
        <v>0</v>
      </c>
      <c r="HH39" s="287">
        <f>HH35</f>
        <v>0</v>
      </c>
      <c r="HI39" s="288">
        <f>HI35</f>
        <v>0</v>
      </c>
      <c r="HJ39" s="288">
        <f>HJ35</f>
        <v>0</v>
      </c>
      <c r="HK39" s="288">
        <f>HK35</f>
        <v>0</v>
      </c>
      <c r="HL39" s="288">
        <f>HL35</f>
        <v>0</v>
      </c>
      <c r="HM39" s="266"/>
      <c r="HN39" s="266"/>
      <c r="HO39" s="266"/>
      <c r="HP39" s="266"/>
      <c r="HQ39" s="286"/>
      <c r="HR39" s="286"/>
      <c r="HS39" s="286"/>
      <c r="HT39" s="286"/>
      <c r="HU39" s="411"/>
      <c r="HV39" s="411"/>
      <c r="HW39" s="287" t="str">
        <f>HW35</f>
        <v/>
      </c>
      <c r="HX39" s="287" t="str">
        <f>HX35</f>
        <v/>
      </c>
      <c r="HY39" s="288" t="str">
        <f>HY35</f>
        <v/>
      </c>
      <c r="HZ39" s="288" t="str">
        <f>HZ35</f>
        <v/>
      </c>
      <c r="IA39" s="288" t="str">
        <f>IA35</f>
        <v/>
      </c>
      <c r="IB39" s="288" t="str">
        <f>IB35</f>
        <v/>
      </c>
      <c r="IC39" s="266"/>
      <c r="ID39" s="266"/>
      <c r="IE39" s="266"/>
      <c r="IF39" s="271"/>
      <c r="JR39" s="280"/>
      <c r="JS39" s="280"/>
      <c r="JT39" s="280"/>
      <c r="JU39" s="280"/>
      <c r="JV39" s="280"/>
      <c r="JW39" s="280"/>
      <c r="JX39" s="280"/>
      <c r="JY39" s="280"/>
      <c r="LC39" s="406"/>
      <c r="LD39" s="407"/>
      <c r="LE39" s="407"/>
      <c r="LF39" s="408"/>
    </row>
    <row customHeight="1" ht="12" hidden="1">
      <c r="C40" s="161"/>
      <c r="D40" s="673"/>
      <c r="E40" s="690"/>
      <c r="F40" s="536"/>
      <c r="G40" s="536"/>
      <c r="H40" s="536"/>
      <c r="I40" s="536"/>
      <c r="J40" s="536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D41" s="673"/>
      <c r="E41" s="690"/>
      <c r="F41" s="536"/>
      <c r="G41" s="536"/>
      <c r="H41" s="536"/>
      <c r="I41" s="536"/>
      <c r="J41" s="536"/>
      <c r="K41" s="184"/>
      <c r="L41" s="184"/>
      <c r="M41" s="184"/>
      <c r="N41" s="189" t="s">
        <v>1590</v>
      </c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4"/>
      <c r="AD41" s="184"/>
      <c r="AE41" s="184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4"/>
      <c r="BI41" s="184"/>
      <c r="BJ41" s="184"/>
      <c r="BK41" s="184"/>
      <c r="BL41" s="184"/>
      <c r="BM41" s="184"/>
      <c r="BN41" s="184"/>
      <c r="BO41" s="184"/>
      <c r="BP41" s="257"/>
      <c r="BQ41" s="257"/>
      <c r="BR41" s="257"/>
      <c r="BS41" s="257"/>
      <c r="BT41" s="257"/>
      <c r="BU41" s="257"/>
      <c r="BV41" s="257"/>
      <c r="BW41" s="257"/>
      <c r="BX41" s="184"/>
      <c r="BY41" s="184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184"/>
      <c r="EJ41" s="185"/>
      <c r="EM41" s="258"/>
      <c r="EP41" s="259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60"/>
      <c r="HA41" s="259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60"/>
      <c r="LC41" s="259"/>
      <c r="LD41" s="257"/>
      <c r="LE41" s="257"/>
      <c r="LF41" s="260"/>
    </row>
    <row customHeight="1" ht="12" hidden="1">
      <c r="C42" s="161"/>
      <c r="E42" s="158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57"/>
      <c r="CR42" s="257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57"/>
      <c r="EV42" s="257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57"/>
      <c r="HJ42" s="257"/>
      <c r="HK42" s="257"/>
      <c r="HL42" s="257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57"/>
      <c r="HZ42" s="257"/>
      <c r="IA42" s="257"/>
      <c r="IB42" s="257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F43" s="545"/>
      <c r="G43" s="545"/>
      <c r="H43" s="545"/>
      <c r="I43" s="545"/>
      <c r="J43" s="545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255"/>
      <c r="BQ43" s="255"/>
      <c r="BR43" s="255"/>
      <c r="BS43" s="255"/>
      <c r="BT43" s="255"/>
      <c r="BU43" s="255"/>
      <c r="BV43" s="255"/>
      <c r="BW43" s="255"/>
      <c r="BX43" s="193"/>
      <c r="BY43" s="193"/>
      <c r="BZ43" s="277"/>
      <c r="CA43" s="277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194"/>
      <c r="EJ43" s="278"/>
      <c r="EM43" s="258"/>
      <c r="EP43" s="279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3">
        <v>2014.31</v>
      </c>
      <c r="FR43" s="146">
        <f>FQ45+FQ39</f>
        <v>2146.60355089</v>
      </c>
      <c r="FS43" s="253">
        <v>2331.2</v>
      </c>
      <c r="FT43" s="146">
        <f>FS45+FS39</f>
        <v>2578.62513276</v>
      </c>
      <c r="FU43" s="255"/>
      <c r="FV43" s="255"/>
      <c r="FW43" s="255"/>
      <c r="FX43" s="255"/>
      <c r="FY43" s="255"/>
      <c r="FZ43" s="255"/>
      <c r="GA43" s="255"/>
      <c r="GB43" s="255"/>
      <c r="GC43" s="255"/>
      <c r="GD43" s="255"/>
      <c r="GE43" s="255"/>
      <c r="GF43" s="255"/>
      <c r="GG43" s="255"/>
      <c r="GH43" s="255"/>
      <c r="GI43" s="255"/>
      <c r="GJ43" s="255"/>
      <c r="GK43" s="255"/>
      <c r="GL43" s="255"/>
      <c r="GM43" s="255"/>
      <c r="GN43" s="256"/>
      <c r="HA43" s="279"/>
      <c r="HB43" s="255"/>
      <c r="HC43" s="255"/>
      <c r="HD43" s="255"/>
      <c r="HE43" s="255"/>
      <c r="HF43" s="255"/>
      <c r="HG43" s="255"/>
      <c r="HH43" s="255"/>
      <c r="HI43" s="255"/>
      <c r="HJ43" s="255"/>
      <c r="HK43" s="255"/>
      <c r="HL43" s="255"/>
      <c r="HM43" s="255"/>
      <c r="HN43" s="255"/>
      <c r="HO43" s="255"/>
      <c r="HP43" s="255"/>
      <c r="HQ43" s="255"/>
      <c r="HR43" s="255"/>
      <c r="HS43" s="255"/>
      <c r="HT43" s="255"/>
      <c r="HU43" s="255"/>
      <c r="HV43" s="255"/>
      <c r="HW43" s="255"/>
      <c r="HX43" s="255"/>
      <c r="HY43" s="255"/>
      <c r="HZ43" s="255"/>
      <c r="IA43" s="255"/>
      <c r="IB43" s="255"/>
      <c r="IC43" s="255"/>
      <c r="ID43" s="255"/>
      <c r="IE43" s="255"/>
      <c r="IF43" s="256"/>
      <c r="LC43" s="279"/>
      <c r="LD43" s="255"/>
      <c r="LE43" s="255"/>
      <c r="LF43" s="256"/>
    </row>
    <row customHeight="1" ht="12" hidden="1">
      <c r="C44" s="132"/>
      <c r="D44" s="222"/>
      <c r="F44" s="545"/>
      <c r="G44" s="545"/>
      <c r="H44" s="545"/>
      <c r="I44" s="545"/>
      <c r="J44" s="545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9"/>
      <c r="CR44" s="289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9"/>
      <c r="EV44" s="289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9"/>
      <c r="HJ44" s="289"/>
      <c r="HK44" s="289"/>
      <c r="HL44" s="289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9"/>
      <c r="HZ44" s="289"/>
      <c r="IA44" s="289"/>
      <c r="IB44" s="289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671" t="s">
        <v>164</v>
      </c>
      <c r="E45" s="689" t="s">
        <v>164</v>
      </c>
      <c r="F45" s="536"/>
      <c r="G45" s="536"/>
      <c r="H45" s="536"/>
      <c r="I45" s="536"/>
      <c r="J45" s="536"/>
      <c r="K45" s="536"/>
      <c r="L45" s="261"/>
      <c r="M45" s="261">
        <v>4</v>
      </c>
      <c r="N45" s="677" t="s">
        <v>1591</v>
      </c>
      <c r="O45" s="678"/>
      <c r="P45" s="678"/>
      <c r="Q45" s="678"/>
      <c r="R45" s="678"/>
      <c r="S45" s="678"/>
      <c r="T45" s="678"/>
      <c r="U45" s="678"/>
      <c r="V45" s="678"/>
      <c r="W45" s="678"/>
      <c r="X45" s="678"/>
      <c r="Y45" s="678"/>
      <c r="Z45" s="678"/>
      <c r="AA45" s="678"/>
      <c r="AB45" s="678"/>
      <c r="AC45" s="678"/>
      <c r="AD45" s="678"/>
      <c r="AE45" s="678"/>
      <c r="AF45" s="678"/>
      <c r="AG45" s="678"/>
      <c r="AH45" s="678"/>
      <c r="AI45" s="678"/>
      <c r="AJ45" s="678"/>
      <c r="AK45" s="678"/>
      <c r="AL45" s="678"/>
      <c r="AM45" s="678"/>
      <c r="AN45" s="678"/>
      <c r="AO45" s="678"/>
      <c r="AP45" s="678"/>
      <c r="AQ45" s="678"/>
      <c r="AR45" s="678"/>
      <c r="AS45" s="678"/>
      <c r="AT45" s="678"/>
      <c r="AU45" s="678"/>
      <c r="AV45" s="678"/>
      <c r="AW45" s="678"/>
      <c r="AX45" s="678"/>
      <c r="AY45" s="678"/>
      <c r="AZ45" s="678"/>
      <c r="BA45" s="678"/>
      <c r="BB45" s="678"/>
      <c r="BC45" s="678"/>
      <c r="BD45" s="678"/>
      <c r="BE45" s="678"/>
      <c r="BF45" s="678"/>
      <c r="BG45" s="678"/>
      <c r="BH45" s="678"/>
      <c r="BI45" s="678"/>
      <c r="BJ45" s="678"/>
      <c r="BK45" s="678"/>
      <c r="BL45" s="678"/>
      <c r="BM45" s="678"/>
      <c r="BN45" s="678"/>
      <c r="BO45" s="678"/>
      <c r="BP45" s="262">
        <f>IF(CS45=0,"",DM45/CS45*1000)</f>
        <v>2628.86003834411</v>
      </c>
      <c r="BQ45" s="262">
        <f>IF(CT45=0,"",DO45/CT45*1000)</f>
        <v>2648.44041778586</v>
      </c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4">
        <f>SUM(HM45,HO45)</f>
        <v>81.6553</v>
      </c>
      <c r="CT45" s="264">
        <f>SUM(HN45,HP45)</f>
        <v>84.6223</v>
      </c>
      <c r="CU45" s="265"/>
      <c r="CV45" s="265"/>
      <c r="CW45" s="264">
        <f>SUM(CW46:CW50)</f>
        <v>81.6553</v>
      </c>
      <c r="CX45" s="264">
        <f>SUM(CX46:CX50)</f>
        <v>84.6223</v>
      </c>
      <c r="CY45" s="264">
        <f>SUM(CY46:CY50)</f>
        <v>0</v>
      </c>
      <c r="CZ45" s="264">
        <f>SUM(CZ46:CZ50)</f>
        <v>0</v>
      </c>
      <c r="DA45" s="265"/>
      <c r="DB45" s="265"/>
      <c r="DC45" s="264">
        <f>SUM(DC46:DC50)</f>
        <v>214.660355089</v>
      </c>
      <c r="DD45" s="264">
        <f>SUM(DD46:DD50)</f>
        <v>214.660355089</v>
      </c>
      <c r="DE45" s="264">
        <f>SUM(DE46:DE50)</f>
        <v>224.117119566</v>
      </c>
      <c r="DF45" s="264">
        <f>SUM(DF46:DF50)</f>
        <v>218.238276096</v>
      </c>
      <c r="DG45" s="266"/>
      <c r="DH45" s="264">
        <f>SUM(DH46:DH50)</f>
        <v>0</v>
      </c>
      <c r="DI45" s="264">
        <f>SUM(DI46:DI50)</f>
        <v>0</v>
      </c>
      <c r="DJ45" s="264">
        <f>SUM(DJ46:DJ50)</f>
        <v>0</v>
      </c>
      <c r="DK45" s="264">
        <f>SUM(DK46:DK50)</f>
        <v>0</v>
      </c>
      <c r="DL45" s="266"/>
      <c r="DM45" s="264">
        <f>SUM(DC45,DH45)</f>
        <v>214.660355089</v>
      </c>
      <c r="DN45" s="264">
        <f>SUM(DD45,DI45)</f>
        <v>214.660355089</v>
      </c>
      <c r="DO45" s="264">
        <f>SUM(DE45,DJ45)</f>
        <v>224.117119566</v>
      </c>
      <c r="DP45" s="264">
        <f>SUM(DF45,DK45)</f>
        <v>218.238276096</v>
      </c>
      <c r="DQ45" s="266"/>
      <c r="DR45" s="267"/>
      <c r="DS45" s="267"/>
      <c r="DT45" s="267"/>
      <c r="DU45" s="268">
        <f>'СУБС ПИ'!$J$75</f>
        <v>0</v>
      </c>
      <c r="DV45" s="268">
        <f>'СУБС ПИ'!$L$75</f>
        <v>0</v>
      </c>
      <c r="DW45" s="267"/>
      <c r="DX45" s="267"/>
      <c r="DY45" s="267"/>
      <c r="DZ45" s="264">
        <f>IF(DD45=0,0,DF45/DD45*100)</f>
        <v>101.666782394689</v>
      </c>
      <c r="EA45" s="264">
        <f>IF(DI45=0,0,DK45/DI45*100)</f>
        <v>0</v>
      </c>
      <c r="EB45" s="264">
        <f>IF(DN45=0,0,DP45/DN45*100)</f>
        <v>101.666782394689</v>
      </c>
      <c r="EC45" s="266"/>
      <c r="ED45" s="266"/>
      <c r="EE45" s="266"/>
      <c r="EF45" s="266"/>
      <c r="EG45" s="266"/>
      <c r="EH45" s="266"/>
      <c r="EI45" s="177"/>
      <c r="EJ45" s="269"/>
      <c r="EM45" s="258"/>
      <c r="EP45" s="270"/>
      <c r="EQ45" s="263"/>
      <c r="ER45" s="263"/>
      <c r="ES45" s="263"/>
      <c r="ET45" s="263"/>
      <c r="EU45" s="263"/>
      <c r="EV45" s="263"/>
      <c r="EW45" s="264">
        <f>SUM(IC45,IE45)</f>
        <v>816.553</v>
      </c>
      <c r="EX45" s="264">
        <f>SUM(ID45,IF45)</f>
        <v>1016.533</v>
      </c>
      <c r="EY45" s="265"/>
      <c r="EZ45" s="265"/>
      <c r="FA45" s="264">
        <f>SUM(FA46:FA50)</f>
        <v>816.553</v>
      </c>
      <c r="FB45" s="264">
        <f>SUM(FB46:FB50)</f>
        <v>1016.533</v>
      </c>
      <c r="FC45" s="264">
        <f>SUM(FC46:FC50)</f>
        <v>0</v>
      </c>
      <c r="FD45" s="264">
        <f>SUM(FD46:FD50)</f>
        <v>0</v>
      </c>
      <c r="FE45" s="265"/>
      <c r="FF45" s="265"/>
      <c r="FG45" s="264">
        <f>SUM(FG46:FG50)</f>
        <v>2146.60355089</v>
      </c>
      <c r="FH45" s="264">
        <f>SUM(FH46:FH50)</f>
        <v>2146.60355089</v>
      </c>
      <c r="FI45" s="264">
        <f>SUM(FI46:FI50)</f>
        <v>2578.62513276</v>
      </c>
      <c r="FJ45" s="264">
        <f>SUM(FJ46:FJ50)</f>
        <v>2182.38276096</v>
      </c>
      <c r="FK45" s="266"/>
      <c r="FL45" s="264">
        <f>SUM(FL46:FL50)</f>
        <v>0</v>
      </c>
      <c r="FM45" s="264">
        <f>SUM(FM46:FM50)</f>
        <v>0</v>
      </c>
      <c r="FN45" s="264">
        <f>SUM(FN46:FN50)</f>
        <v>0</v>
      </c>
      <c r="FO45" s="264">
        <f>SUM(FO46:FO50)</f>
        <v>0</v>
      </c>
      <c r="FP45" s="266"/>
      <c r="FQ45" s="264">
        <f>SUM(FG45,FL45)</f>
        <v>2146.60355089</v>
      </c>
      <c r="FR45" s="264">
        <f>SUM(FH45,FM45)</f>
        <v>2146.60355089</v>
      </c>
      <c r="FS45" s="264">
        <f>SUM(FI45,FN45)</f>
        <v>2578.62513276</v>
      </c>
      <c r="FT45" s="264">
        <f>SUM(FJ45,FO45)</f>
        <v>2182.38276096</v>
      </c>
      <c r="FU45" s="266"/>
      <c r="FV45" s="267"/>
      <c r="FW45" s="267"/>
      <c r="FX45" s="267"/>
      <c r="FY45" s="268">
        <f>'СУБС ПИ'!$N$75</f>
        <v>0</v>
      </c>
      <c r="FZ45" s="268">
        <f>'СУБС ПИ'!$P$75</f>
        <v>0</v>
      </c>
      <c r="GA45" s="267"/>
      <c r="GB45" s="267"/>
      <c r="GC45" s="267"/>
      <c r="GD45" s="264">
        <f>IF(FH45=0,0,FJ45/FH45*100)</f>
        <v>101.666782394689</v>
      </c>
      <c r="GE45" s="264">
        <f>IF(FM45=0,0,FO45/FM45*100)</f>
        <v>0</v>
      </c>
      <c r="GF45" s="264">
        <f>IF(FR45=0,0,FT45/FR45*100)</f>
        <v>101.666782394689</v>
      </c>
      <c r="GG45" s="266"/>
      <c r="GH45" s="266"/>
      <c r="GI45" s="266"/>
      <c r="GJ45" s="266"/>
      <c r="GK45" s="266"/>
      <c r="GL45" s="266"/>
      <c r="GM45" s="265"/>
      <c r="GN45" s="271"/>
      <c r="HA45" s="290">
        <f>IF(SUM(KD46:KD50)=0,"",SUM(KH46:KH50)/SUM(KD46:KD50))</f>
        <v>0.0462328260869565</v>
      </c>
      <c r="HB45" s="290">
        <f>IF(SUM(KE46:KE50)=0,"",SUM(KI46:KI50)/SUM(KE46:KE50))</f>
        <v>0.0462328260869565</v>
      </c>
      <c r="HC45" s="290" t="str">
        <f>IF(SUM(KL46:KL50)=0,"",SUM(KP46:KP50)/SUM(KL46:KL50))</f>
        <v/>
      </c>
      <c r="HD45" s="290" t="str">
        <f>IF(SUM(KM46:KM50)=0,"",SUM(KQ46:KQ50)/SUM(KM46:KM50))</f>
        <v/>
      </c>
      <c r="HE45" s="272">
        <v>2170.4</v>
      </c>
      <c r="HF45" s="272">
        <v>2170.4</v>
      </c>
      <c r="HG45" s="272"/>
      <c r="HH45" s="272"/>
      <c r="HI45" s="136">
        <v>113</v>
      </c>
      <c r="HJ45" s="136">
        <v>123</v>
      </c>
      <c r="HK45" s="136"/>
      <c r="HL45" s="136"/>
      <c r="HM45" s="264">
        <f>SUM(HM46:HM50)</f>
        <v>81.6553</v>
      </c>
      <c r="HN45" s="264">
        <f>SUM(HN46:HN50)</f>
        <v>84.6223</v>
      </c>
      <c r="HO45" s="264">
        <f>SUM(HO46:HO50)</f>
        <v>0</v>
      </c>
      <c r="HP45" s="264">
        <f>SUM(HP46:HP50)</f>
        <v>0</v>
      </c>
      <c r="HQ45" s="290">
        <f>IF(SUM(KF46:KF50)=0,"",SUM(KJ46:KJ50)/SUM(KF46:KF50))</f>
        <v>0.0462328260869565</v>
      </c>
      <c r="HR45" s="290">
        <f>IF(SUM(KG46:KG50)=0,"",SUM(KK46:KK50)/SUM(KG46:KG50))</f>
        <v>0.0462328260869565</v>
      </c>
      <c r="HS45" s="290" t="str">
        <f>IF(SUM(KN46:KN50)=0,"",SUM(KR46:KR50)/SUM(KN46:KN50))</f>
        <v/>
      </c>
      <c r="HT45" s="290" t="str">
        <f>IF(SUM(KO46:KO50)=0,"",SUM(KS46:KS50)/SUM(KO46:KO50))</f>
        <v/>
      </c>
      <c r="HU45" s="264">
        <f>IF(LEN(HE45)=0,"",HE45)</f>
        <v>2170.4</v>
      </c>
      <c r="HV45" s="264">
        <f>IF(LEN(HF45)=0,"",HF45)</f>
        <v>2170.4</v>
      </c>
      <c r="HW45" s="264" t="str">
        <f>IF(LEN(HG45)=0,"",HG45)</f>
        <v/>
      </c>
      <c r="HX45" s="264" t="str">
        <f>IF(LEN(HH45)=0,"",HH45)</f>
        <v/>
      </c>
      <c r="HY45" s="274">
        <f>IF(LEN(HI45)=0,"",HI45)</f>
        <v>113</v>
      </c>
      <c r="HZ45" s="274">
        <f>IF(LEN(HJ45)=0,"",HJ45)</f>
        <v>123</v>
      </c>
      <c r="IA45" s="274" t="str">
        <f>IF(LEN(HK45)=0,"",HK45)</f>
        <v/>
      </c>
      <c r="IB45" s="274" t="str">
        <f>IF(LEN(HL45)=0,"",HL45)</f>
        <v/>
      </c>
      <c r="IC45" s="264">
        <f>SUM(IC46:IC50)</f>
        <v>816.553</v>
      </c>
      <c r="ID45" s="264">
        <f>SUM(ID46:ID50)</f>
        <v>1016.533</v>
      </c>
      <c r="IE45" s="264">
        <f>SUM(IE46:IE50)</f>
        <v>0</v>
      </c>
      <c r="IF45" s="275">
        <f>SUM(IF46:IF50)</f>
        <v>0</v>
      </c>
      <c r="JR45" s="276">
        <f>SUM(JR46:JR50)</f>
        <v>1380</v>
      </c>
      <c r="JS45" s="276">
        <f>SUM(JS46:JS50)</f>
        <v>1380</v>
      </c>
      <c r="JT45" s="276">
        <f>SUM(JT46:JT50)</f>
        <v>0</v>
      </c>
      <c r="JU45" s="276">
        <f>SUM(JU46:JU50)</f>
        <v>0</v>
      </c>
      <c r="JV45" s="276">
        <f>SUM(JV46:JV50)</f>
        <v>0</v>
      </c>
      <c r="JW45" s="276">
        <f>SUM(JW46:JW50)</f>
        <v>0</v>
      </c>
      <c r="JX45" s="276">
        <f>SUM(JX46:JX50)</f>
        <v>0</v>
      </c>
      <c r="JY45" s="276">
        <f>SUM(JY46:JY50)</f>
        <v>0</v>
      </c>
      <c r="LC45" s="406"/>
      <c r="LD45" s="407"/>
      <c r="LE45" s="407"/>
      <c r="LF45" s="408"/>
    </row>
    <row customHeight="1" ht="12" hidden="1">
      <c r="C46" s="161"/>
      <c r="D46" s="672"/>
      <c r="E46" s="690"/>
      <c r="F46" s="536"/>
      <c r="G46" s="536"/>
      <c r="H46" s="536"/>
      <c r="I46" s="536"/>
      <c r="J46" s="536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82"/>
      <c r="CR46" s="282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82"/>
      <c r="EV46" s="282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82"/>
      <c r="HJ46" s="282"/>
      <c r="HK46" s="282"/>
      <c r="HL46" s="282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82"/>
      <c r="HZ46" s="282"/>
      <c r="IA46" s="282"/>
      <c r="IB46" s="282"/>
      <c r="IC46" s="257"/>
      <c r="ID46" s="257"/>
      <c r="IE46" s="257"/>
      <c r="IF46" s="260"/>
      <c r="LC46" s="259"/>
      <c r="LD46" s="257"/>
      <c r="LE46" s="257"/>
      <c r="LF46" s="260"/>
    </row>
    <row customHeight="1" ht="24">
      <c r="A47" s="614" t="s">
        <v>1132</v>
      </c>
      <c r="B47" s="614" t="s">
        <v>1318</v>
      </c>
      <c r="C47" s="503" t="s">
        <v>1281</v>
      </c>
      <c r="D47" s="418"/>
      <c r="E47" s="418"/>
      <c r="F47" s="244"/>
      <c r="G47" s="793">
        <f>ROW('НМ 5'!$A$14)</f>
        <v>14</v>
      </c>
      <c r="H47" s="793">
        <f>ROW('ТФ 5'!$A$38)</f>
        <v>38</v>
      </c>
      <c r="I47" s="244"/>
      <c r="J47" s="244"/>
      <c r="K47" s="794"/>
      <c r="L47" s="794"/>
      <c r="M47" s="357" t="str">
        <f>IF('НМ 5'!$M$14="","",'НМ 5'!$M$14)</f>
        <v>1</v>
      </c>
      <c r="N47" s="797" t="str">
        <f>IF('НМ 5'!$N$14="","",'НМ 5'!$N$14)</f>
        <v>Многоквартирные и жилые дома. Год постройки: до 1999 года постройки включительно. Материал стен: нет. Этажность: 1</v>
      </c>
      <c r="O47" s="358"/>
      <c r="P47" s="358"/>
      <c r="Q47" s="797" t="str">
        <f>IF('НМ 5'!$Q$14="","",'НМ 5'!$Q$14)</f>
        <v>поселок Амдерма, Канинский, Колгуевский, Коткинский, Омский, Пешский, Тиманский, Шоинский, Юшарский сельсоветы</v>
      </c>
      <c r="R47" s="358"/>
      <c r="S47" s="358"/>
      <c r="T47" s="795" t="str">
        <f>IF('НМ 5'!$T$14="","",'НМ 5'!$T$14)</f>
        <v>МКД</v>
      </c>
      <c r="U47" s="795" t="str">
        <f>IF('НМ 5'!$U$14="","",'НМ 5'!$U$14)</f>
        <v>ЖП</v>
      </c>
      <c r="V47" s="358"/>
      <c r="W47" s="358"/>
      <c r="X47" s="796"/>
      <c r="Y47" s="358"/>
      <c r="Z47" s="358"/>
      <c r="AA47" s="358"/>
      <c r="AB47" s="358"/>
      <c r="AC47" s="799" t="s">
        <v>1333</v>
      </c>
      <c r="AD47" s="799" t="str">
        <f>BL47&amp;"::"&amp;AE47</f>
        <v>да::ACTI</v>
      </c>
      <c r="AE47" s="799" t="s">
        <v>1293</v>
      </c>
      <c r="AF47" s="358"/>
      <c r="AG47" s="358"/>
      <c r="AH47" s="358"/>
      <c r="AI47" s="358"/>
      <c r="AJ47" s="358"/>
      <c r="AK47" s="358"/>
      <c r="AL47" s="358"/>
      <c r="AM47" s="358"/>
      <c r="AN47" s="357" t="str">
        <f>IF('ТФ 5'!$N$38="","",'ТФ 5'!$N$38)</f>
        <v>4.1</v>
      </c>
      <c r="AO47" s="797" t="str">
        <f>IF('ТФ 5'!$O$38="","",'ТФ 5'!$O$38)</f>
        <v>ФГБУ "ЦЖКУ" Минобороны России (Филиал по ВМФ)</v>
      </c>
      <c r="AP47" s="359"/>
      <c r="AQ47" s="797" t="str">
        <f>IF('ТФ 5'!$Q$38="","",'ТФ 5'!$Q$38)</f>
        <v>7729314745</v>
      </c>
      <c r="AR47" s="797" t="str">
        <f>IF('ТФ 5'!$R$38="","",'ТФ 5'!$R$38)</f>
        <v>290245006</v>
      </c>
      <c r="AS47" s="797" t="str">
        <f>IF('ТФ 5'!$S$38="","",'ТФ 5'!$S$38)</f>
        <v>ОСН, 22</v>
      </c>
      <c r="AT47" s="797" t="str">
        <f>IF('ТФ 5'!$T$38="","",'ТФ 5'!$T$38)</f>
        <v/>
      </c>
      <c r="AU47" s="797" t="str">
        <f>IF('ТФ 5'!$U$38="","",'ТФ 5'!$U$38)</f>
        <v>Некомбинированное производство :: Передача :: Сбыт</v>
      </c>
      <c r="AV47" s="797" t="str">
        <f>IF('ТФ 5'!$V$38="","",'ТФ 5'!$V$38)</f>
        <v>[ЕТО: нет] [НДС: ОСН, 22] [Вид тарифа: льготный] [Вид теплоносителя: Горячая вода. через тепловую сеть]</v>
      </c>
      <c r="AW47" s="797"/>
      <c r="AX47" s="797"/>
      <c r="AY47" s="358"/>
      <c r="AZ47" s="792"/>
      <c r="BA47" s="792"/>
      <c r="BB47" s="792"/>
      <c r="BC47" s="797"/>
      <c r="BD47" s="797"/>
      <c r="BE47" s="797"/>
      <c r="BF47" s="792"/>
      <c r="BG47" s="358"/>
      <c r="BH47" s="799"/>
      <c r="BI47" s="358"/>
      <c r="BJ47" s="358"/>
      <c r="BK47" s="358"/>
      <c r="BL47" s="801" t="s">
        <v>34</v>
      </c>
      <c r="BM47" s="802"/>
      <c r="BN47" s="358"/>
      <c r="BO47" s="358"/>
      <c r="BP47" s="332">
        <f>IF('ТФ 5'!$BQ$38="","",'ТФ 5'!$BQ$38)</f>
        <v>2819.13</v>
      </c>
      <c r="BQ47" s="332">
        <f>IF('ТФ 5'!$BS$38="","",'ТФ 5'!$BS$38)</f>
        <v>2866.12</v>
      </c>
      <c r="BR47" s="332">
        <f>IF('ТФ 5'!$BP$38="","",'ТФ 5'!$BP$38)</f>
        <v>9278.35</v>
      </c>
      <c r="BS47" s="332">
        <f>IF('ТФ 5'!$BR$38="","",'ТФ 5'!$BR$38)</f>
        <v>8943.36</v>
      </c>
      <c r="BT47" s="358"/>
      <c r="BU47" s="379"/>
      <c r="BV47" s="379"/>
      <c r="BW47" s="358"/>
      <c r="BX47" s="369" t="s">
        <v>49</v>
      </c>
      <c r="BY47" s="369" t="s">
        <v>49</v>
      </c>
      <c r="BZ47" s="347">
        <v>10</v>
      </c>
      <c r="CA47" s="347">
        <v>10</v>
      </c>
      <c r="CB47" s="358"/>
      <c r="CC47" s="358"/>
      <c r="CD47" s="358"/>
      <c r="CE47" s="379" t="str">
        <f>IF('НМ 5'!$AF$14="","",'НМ 5'!$AF$14)</f>
        <v>м2</v>
      </c>
      <c r="CF47" s="379" t="str">
        <f>IF('НМ 5'!$AE$14="","",'НМ 5'!$AE$14)</f>
        <v>м2</v>
      </c>
      <c r="CG47" s="358"/>
      <c r="CH47" s="358"/>
      <c r="CI47" s="358"/>
      <c r="CJ47" s="358"/>
      <c r="CK47" s="358"/>
      <c r="CL47" s="370">
        <f>IF('НМ 5'!$BL$14="","",'НМ 5'!$BL$14)</f>
        <v>0.049</v>
      </c>
      <c r="CM47" s="370">
        <f>IF(LEN('НМ 5'!$BX$14)=0,IF('НМ 5'!$BM$14="","",'НМ 5'!$BM$14),'НМ 5'!$BX$14)</f>
        <v>0.049</v>
      </c>
      <c r="CN47" s="358"/>
      <c r="CO47" s="364">
        <v>107.1</v>
      </c>
      <c r="CP47" s="364">
        <v>107.1</v>
      </c>
      <c r="CQ47" s="371">
        <v>3</v>
      </c>
      <c r="CR47" s="371">
        <v>5</v>
      </c>
      <c r="CS47" s="280"/>
      <c r="CT47" s="280"/>
      <c r="CU47" s="358"/>
      <c r="CV47" s="358"/>
      <c r="CW47" s="372" cm="1" t="str">
        <f t="array" ref="CW47:CW47">IF($AD47="да::ACTI",IF($U47="ЖП",IF(LEN(CL47)=0,0,CL47)*IF($CE47="м2",IF(LEN(CO47)=0,0,CO47),IF(LEN(CQ47)=0,0,CQ47)),0),0)</f>
        <v>5.2479</v>
      </c>
      <c r="CX47" s="372" cm="1" t="str">
        <f t="array" ref="CX47:CX47">IF($AD47="да::ACTI",IF($U47="ЖП",IF(LEN(CM47)=0,0,CM47)*IF($CF47="м2",IF(LEN(CP47)=0,0,CP47),IF(LEN(CR47)=0,0,CR47)),0),0)</f>
        <v>5.2479</v>
      </c>
      <c r="CY47" s="372">
        <f>IF($AD47="да::ACTI",IF($U47="ЖП",0,IF(LEN(CL47)=0,0,CL47)*IF($CE47="м2",IF(LEN(CO47)=0,0,CO47),IF(LEN(CQ47)=0,0,CQ47))),0)</f>
        <v>0</v>
      </c>
      <c r="CZ47" s="372">
        <f>IF($AD47="да::ACTI",IF($U47="ЖП",0,IF(LEN(CM47)=0,0,CM47)*IF($CF47="м2",IF(LEN(CP47)=0,0,CP47),IF(LEN(CR47)=0,0,CR47))),0)</f>
        <v>0</v>
      </c>
      <c r="DA47" s="358"/>
      <c r="DB47" s="358"/>
      <c r="DC47" s="276">
        <f>CW47*IF(LEN($BP47)=0,0,$BP47)/1000</f>
        <v>14.794512327</v>
      </c>
      <c r="DD47" s="276">
        <f>IF(OR($CA47=0,LEN($CA47)=0,$BZ47=0,LEN($BZ47)=0),DC47,DC47*$BZ47/$CA47)</f>
        <v>14.794512327</v>
      </c>
      <c r="DE47" s="276">
        <f>CX47*IF(LEN($BQ47)=0,0,$BQ47)/1000</f>
        <v>15.041111148</v>
      </c>
      <c r="DF47" s="276">
        <f>CW47*IF(LEN($BQ47)=0,0,$BQ47)*IF(OR(LEN($CL47)=0,$CL47=0),0,$CM47/$CL47)/1000</f>
        <v>15.041111148</v>
      </c>
      <c r="DG47" s="280"/>
      <c r="DH47" s="276">
        <f>CY47*IF(LEN($BP47)=0,0,$BP47)/1000</f>
        <v>0</v>
      </c>
      <c r="DI47" s="276">
        <f>IF(OR($CA47=0,LEN($CA47)=0,$BZ47=0,LEN($BZ47)=0),DH47,DH47*$BZ47/$CA47)</f>
        <v>0</v>
      </c>
      <c r="DJ47" s="276">
        <f>CZ47*IF(LEN($BQ47)=0,0,$BQ47)/1000</f>
        <v>0</v>
      </c>
      <c r="DK47" s="276">
        <f>CY47*IF(LEN($BQ47)=0,0,$BQ47)*IF(OR(LEN($CL47)=0,$CL47=0),0,$CM47/$CL47)/1000</f>
        <v>0</v>
      </c>
      <c r="DL47" s="280"/>
      <c r="DM47" s="276">
        <f>SUM(DC47,DH47)</f>
        <v>14.794512327</v>
      </c>
      <c r="DN47" s="276">
        <f>SUM(DD47,DI47)</f>
        <v>14.794512327</v>
      </c>
      <c r="DO47" s="276">
        <f>SUM(DE47,DJ47)</f>
        <v>15.041111148</v>
      </c>
      <c r="DP47" s="276">
        <f>SUM(DF47,DK47)</f>
        <v>15.041111148</v>
      </c>
      <c r="DQ47" s="280"/>
      <c r="DR47" s="366"/>
      <c r="DS47" s="366"/>
      <c r="DT47" s="366"/>
      <c r="DU47" s="366"/>
      <c r="DV47" s="366"/>
      <c r="DW47" s="366"/>
      <c r="DX47" s="366"/>
      <c r="DY47" s="366"/>
      <c r="DZ47" s="366"/>
      <c r="EA47" s="366"/>
      <c r="EB47" s="366"/>
      <c r="EC47" s="366"/>
      <c r="ED47" s="366"/>
      <c r="EE47" s="366"/>
      <c r="EF47" s="366"/>
      <c r="EG47" s="366"/>
      <c r="EH47" s="366"/>
      <c r="EI47" s="366"/>
      <c r="EJ47" s="366"/>
      <c r="EK47" s="367"/>
      <c r="EL47" s="367"/>
      <c r="EM47" s="244"/>
      <c r="EN47" s="367"/>
      <c r="EO47" s="367"/>
      <c r="EP47" s="370">
        <f>IF('НМ 5'!$BL$14="","",'НМ 5'!$BL$14)</f>
        <v>0.049</v>
      </c>
      <c r="EQ47" s="370">
        <f>IF('НМ 5'!$BM$14="","",'НМ 5'!$BM$14)</f>
        <v>0.049</v>
      </c>
      <c r="ER47" s="367"/>
      <c r="ES47" s="276">
        <f>IF(LEN(CO47)=0,"",CO47)</f>
        <v>107.1</v>
      </c>
      <c r="ET47" s="276">
        <f>IF(LEN(CP47)=0,"",CP47)</f>
        <v>107.1</v>
      </c>
      <c r="EU47" s="373">
        <f>IF(LEN(CQ47)=0,"",CQ47)</f>
        <v>3</v>
      </c>
      <c r="EV47" s="373">
        <f>IF(LEN(CR47)=0,"",CR47)</f>
        <v>5</v>
      </c>
      <c r="EW47" s="280"/>
      <c r="EX47" s="280"/>
      <c r="EY47" s="367"/>
      <c r="EZ47" s="367"/>
      <c r="FA47" s="372" t="str">
        <f t="array" ref="FA47:FA47">IF($AE47="ACTI",IF($U47="ЖП",IF(LEN(EP47)=0,0,EP47)*IF($CE47="м2",IF(LEN(ES47)=0,0,ES47),IF(LEN(EU47)=0,0,EU47))*IF(LEN($BZ47)=0,0,$BZ47),0),0)</f>
        <v>52.479</v>
      </c>
      <c r="FB47" s="372" t="str">
        <f t="array" ref="FB47:FB47">IF($AE47="ACTI",IF($U47="ЖП",IF(LEN(EQ47)=0,0,EQ47)*IF($CF47="м2",IF(LEN(ET47)=0,0,ET47),IF(LEN(EV47)=0,0,EV47))*IF(LEN($CA47)=0,0,$CA47),0),0)</f>
        <v>52.479</v>
      </c>
      <c r="FC47" s="372">
        <f>IF($AE47="ACTI",IF($U47="ЖП",0,IF(LEN(EP47)=0,0,EP47)*IF($CE47="м2",IF(LEN(ES47)=0,0,ES47),IF(LEN(EU47)=0,0,EU47))*IF(LEN($BZ47)=0,0,$BZ47)),0)</f>
        <v>0</v>
      </c>
      <c r="FD47" s="372">
        <f>IF($AE47="ACTI",IF($U47="ЖП",0,IF(LEN(EQ47)=0,0,EQ47)*IF($CF47="м2",IF(LEN(ET47)=0,0,ET47),IF(LEN(EV47)=0,0,EV47))*IF(LEN($CA47)=0,0,$CA47)),0)</f>
        <v>0</v>
      </c>
      <c r="FE47" s="367"/>
      <c r="FF47" s="367"/>
      <c r="FG47" s="276">
        <f>FA47*IF(LEN($BP47)=0,0,$BP47)/1000</f>
        <v>147.94512327</v>
      </c>
      <c r="FH47" s="276">
        <f>IF(OR($CA47=0,LEN($CA47)=0,$BZ47=0,LEN($BZ47)=0),FG47,FG47*$BZ47/$CA47)</f>
        <v>147.94512327</v>
      </c>
      <c r="FI47" s="276">
        <f>FB47*IF(LEN($BQ47)=0,0,$BQ47)/1000</f>
        <v>150.41111148</v>
      </c>
      <c r="FJ47" s="276">
        <f>FA47*IF(LEN($BQ47)=0,0,$BQ47)*IF(OR(LEN($EP47)=0,$EP47=0),0,$EQ47/$EP47)/1000</f>
        <v>150.41111148</v>
      </c>
      <c r="FK47" s="280"/>
      <c r="FL47" s="276">
        <f>FC47*IF(LEN($BP47)=0,0,$BP47)/1000</f>
        <v>0</v>
      </c>
      <c r="FM47" s="276">
        <f>IF(OR($CA47=0,LEN($CA47)=0,$BZ47=0,LEN($BZ47)=0),FL47,FL47*$BZ47/$CA47)</f>
        <v>0</v>
      </c>
      <c r="FN47" s="276">
        <f>FD47*IF(LEN($BQ47)=0,0,$BQ47)/1000</f>
        <v>0</v>
      </c>
      <c r="FO47" s="276">
        <f>FC47*IF(LEN($BQ47)=0,0,$BQ47)*IF(OR(LEN($EP47)=0,$EP47=0),0,$EQ47/$EP47)/1000</f>
        <v>0</v>
      </c>
      <c r="FP47" s="280"/>
      <c r="FQ47" s="276">
        <f>SUM(FG47,FL47)</f>
        <v>147.94512327</v>
      </c>
      <c r="FR47" s="276">
        <f>SUM(FH47,FM47)</f>
        <v>147.94512327</v>
      </c>
      <c r="FS47" s="276">
        <f>SUM(FI47,FN47)</f>
        <v>150.41111148</v>
      </c>
      <c r="FT47" s="276">
        <f>SUM(FJ47,FO47)</f>
        <v>150.41111148</v>
      </c>
      <c r="FU47" s="280"/>
      <c r="FV47" s="361"/>
      <c r="FW47" s="361"/>
      <c r="FX47" s="361"/>
      <c r="FY47" s="366"/>
      <c r="FZ47" s="366"/>
      <c r="GA47" s="361"/>
      <c r="GB47" s="361"/>
      <c r="GC47" s="366"/>
      <c r="GD47" s="366"/>
      <c r="GE47" s="366"/>
      <c r="GF47" s="366"/>
      <c r="GG47" s="366"/>
      <c r="GH47" s="366"/>
      <c r="GI47" s="366"/>
      <c r="GJ47" s="366"/>
      <c r="GK47" s="366"/>
      <c r="GL47" s="366"/>
      <c r="GM47" s="366"/>
      <c r="GN47" s="366"/>
      <c r="GO47" s="993"/>
      <c r="GP47" s="993"/>
      <c r="GQ47" s="993"/>
      <c r="GR47" s="993"/>
      <c r="GS47" s="993"/>
      <c r="GT47" s="993"/>
      <c r="GU47" s="993"/>
      <c r="GV47" s="993"/>
      <c r="GW47" s="993"/>
      <c r="GX47" s="993"/>
      <c r="GY47" s="993"/>
      <c r="GZ47" s="92"/>
      <c r="HA47" s="422"/>
      <c r="HB47" s="422"/>
      <c r="HC47" s="422"/>
      <c r="HD47" s="422"/>
      <c r="HE47" s="422"/>
      <c r="HF47" s="422"/>
      <c r="HG47" s="422"/>
      <c r="HH47" s="422"/>
      <c r="HI47" s="422"/>
      <c r="HJ47" s="422"/>
      <c r="HK47" s="422"/>
      <c r="HL47" s="423"/>
      <c r="HM47" s="372">
        <f>CW47</f>
        <v>5.2479</v>
      </c>
      <c r="HN47" s="372">
        <f>CX47</f>
        <v>5.2479</v>
      </c>
      <c r="HO47" s="372">
        <f>CY47</f>
        <v>0</v>
      </c>
      <c r="HP47" s="372">
        <f>CZ47</f>
        <v>0</v>
      </c>
      <c r="HQ47" s="424"/>
      <c r="HR47" s="422"/>
      <c r="HS47" s="422"/>
      <c r="HT47" s="422"/>
      <c r="HU47" s="422"/>
      <c r="HV47" s="422"/>
      <c r="HW47" s="422"/>
      <c r="HX47" s="422"/>
      <c r="HY47" s="422"/>
      <c r="HZ47" s="422"/>
      <c r="IA47" s="422"/>
      <c r="IB47" s="422"/>
      <c r="IC47" s="372">
        <f>FA47</f>
        <v>52.479</v>
      </c>
      <c r="ID47" s="372">
        <f>FB47</f>
        <v>52.479</v>
      </c>
      <c r="IE47" s="372">
        <f>FC47</f>
        <v>0</v>
      </c>
      <c r="IF47" s="372">
        <f>FD47</f>
        <v>0</v>
      </c>
      <c r="IG47" s="92"/>
      <c r="IH47" s="92"/>
      <c r="II47" s="92"/>
      <c r="IJ47" s="92"/>
      <c r="IK47" s="993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374">
        <f>IF(AND($U47="ЖП",$AE47="ACTI"),IF($CE47="м2",ES47,0),0)</f>
        <v>107.1</v>
      </c>
      <c r="JS47" s="374">
        <f>IF(AND($U47="ЖП",$AE47="ACTI"),IF($CF47="м2",ET47,0),0)</f>
        <v>107.1</v>
      </c>
      <c r="JT47" s="374">
        <f>IF(AND($U47="ЖП",$AE47="ACTI"),IF(AND(LEN($CE47)&gt;0,NOT($CE47="м2")),EU47,0),0)</f>
        <v>0</v>
      </c>
      <c r="JU47" s="374">
        <f>IF(AND($U47="ЖП",$AE47="ACTI"),IF(AND(LEN($CF47)&gt;0,NOT($CF47="м2")),EV47,0),0)</f>
        <v>0</v>
      </c>
      <c r="JV47" s="374">
        <f>IF(AND(NOT($U47="ЖП"),$AE47="ACTI"),IF($CE47="м2",ES47,0),0)</f>
        <v>0</v>
      </c>
      <c r="JW47" s="374">
        <f>IF(AND(NOT($U47="ЖП"),$AE47="ACTI"),IF($CF47="м2",ET47,0),0)</f>
        <v>0</v>
      </c>
      <c r="JX47" s="374">
        <f>IF(AND(NOT($U47="ЖП"),$AE47="ACTI"),IF(AND(LEN($CE47)&gt;0,NOT($CE47="м2")),EU47,0),0)</f>
        <v>0</v>
      </c>
      <c r="JY47" s="374">
        <f>IF(AND(NOT($U47="ЖП"),$AE47="ACTI"),IF(AND(LEN($CF47)&gt;0,NOT($CF47="м2")),EV47,0),0)</f>
        <v>0</v>
      </c>
      <c r="JZ47" s="92"/>
      <c r="KA47" s="92"/>
      <c r="KB47" s="92"/>
      <c r="KC47" s="92"/>
      <c r="KD47" s="374">
        <f>IF(AND($U47="ЖП",$AD47="да::ACTI"),IF($CE47="м2",CO47,CQ47),0)</f>
        <v>107.1</v>
      </c>
      <c r="KE47" s="374">
        <f>IF(AND($U47="ЖП",$AD47="да::ACTI"),IF($CF47="м2",CP47,CR47),0)</f>
        <v>107.1</v>
      </c>
      <c r="KF47" s="374">
        <f>IF(AND($U47="ЖП",$AE47="ACTI"),IF($CE47="м2",ES47,EU47),0)</f>
        <v>107.1</v>
      </c>
      <c r="KG47" s="374">
        <f>IF(AND($U47="ЖП",$AE47="ACTI"),IF($CF47="м2",ET47,EV47),0)</f>
        <v>107.1</v>
      </c>
      <c r="KH47" s="374">
        <f>IF(OR(LEN(CL47)=0,LEN(KD47)=0),0,CL47*KD47)</f>
        <v>5.2479</v>
      </c>
      <c r="KI47" s="374">
        <f>IF(OR(LEN(CM47)=0,LEN(KE47)=0),0,CM47*KE47)</f>
        <v>5.2479</v>
      </c>
      <c r="KJ47" s="374">
        <f>IF(OR(LEN(EP47)=0,LEN(KF47)=0),0,EP47*KF47)</f>
        <v>5.2479</v>
      </c>
      <c r="KK47" s="374">
        <f>IF(OR(LEN(EQ47)=0,LEN(KG47)=0),0,EQ47*KG47)</f>
        <v>5.2479</v>
      </c>
      <c r="KL47" s="374">
        <f>IF(AND(NOT($U47="ЖП"),$AD47="да::ACTI"),IF($CE47="м2",CO47,CQ47),0)</f>
        <v>0</v>
      </c>
      <c r="KM47" s="374">
        <f>IF(AND(NOT($U47="ЖП"),$AD47="да::ACTI"),IF($CF47="м2",CP47,CR47),0)</f>
        <v>0</v>
      </c>
      <c r="KN47" s="374">
        <f>IF(AND(NOT($U47="ЖП"),$AE47="ACTI"),IF($CE47="м2",ES47,EU47),0)</f>
        <v>0</v>
      </c>
      <c r="KO47" s="374">
        <f>IF(AND(NOT($U47="ЖП"),$AE47="ACTI"),IF($CF47="м2",ET47,EV47),0)</f>
        <v>0</v>
      </c>
      <c r="KP47" s="374">
        <f>IF(OR(LEN(CL47)=0,LEN(KL47)=0),0,CL47*KL47)</f>
        <v>0</v>
      </c>
      <c r="KQ47" s="374">
        <f>IF(OR(LEN(CM47)=0,LEN(KM47)=0),0,CM47*KM47)</f>
        <v>0</v>
      </c>
      <c r="KR47" s="374">
        <f>IF(OR(LEN(EP47)=0,LEN(KN47)=0),0,EP47*KN47)</f>
        <v>0</v>
      </c>
      <c r="KS47" s="374">
        <f>IF(OR(LEN(EQ47)=0,LEN(KO47)=0),0,EQ47*KO47)</f>
        <v>0</v>
      </c>
      <c r="KT47" s="422"/>
      <c r="KU47" s="422"/>
      <c r="KV47" s="422"/>
      <c r="KW47" s="422"/>
      <c r="KX47" s="422"/>
      <c r="KY47" s="422"/>
      <c r="KZ47" s="422"/>
      <c r="LA47" s="422"/>
      <c r="LB47" s="422"/>
      <c r="LC47" s="358"/>
      <c r="LD47" s="358"/>
      <c r="LE47" s="358"/>
      <c r="LF47" s="358"/>
      <c r="LG47" s="422"/>
      <c r="LH47" s="422"/>
      <c r="LI47" s="422"/>
      <c r="LJ47" s="422"/>
      <c r="LK47" s="422"/>
      <c r="LL47" s="422"/>
      <c r="LM47" s="422"/>
    </row>
    <row customHeight="1" ht="24">
      <c r="A48" s="614" t="s">
        <v>1150</v>
      </c>
      <c r="B48" s="614" t="s">
        <v>1318</v>
      </c>
      <c r="C48" s="503" t="s">
        <v>1281</v>
      </c>
      <c r="D48" s="418"/>
      <c r="E48" s="418"/>
      <c r="F48" s="244"/>
      <c r="G48" s="793">
        <f>ROW('НМ 5'!$A$15)</f>
        <v>15</v>
      </c>
      <c r="H48" s="793">
        <f>ROW('ТФ 5'!$A$38)</f>
        <v>38</v>
      </c>
      <c r="I48" s="244"/>
      <c r="J48" s="244"/>
      <c r="K48" s="794"/>
      <c r="L48" s="794"/>
      <c r="M48" s="357" t="str">
        <f>IF('НМ 5'!$M$15="","",'НМ 5'!$M$15)</f>
        <v>2</v>
      </c>
      <c r="N48" s="797" t="str">
        <f>IF('НМ 5'!$N$15="","",'НМ 5'!$N$15)</f>
        <v>Многоквартирные и жилые дома. Год постройки: до 1999 года постройки включительно. Материал стен: нет. Этажность: 2</v>
      </c>
      <c r="O48" s="358"/>
      <c r="P48" s="358"/>
      <c r="Q48" s="797" t="str">
        <f>IF('НМ 5'!$Q$15="","",'НМ 5'!$Q$15)</f>
        <v>поселок Амдерма, Канинский, Колгуевский, Коткинский, Омский, Пешский, Тиманский, Шоинский, Юшарский сельсоветы</v>
      </c>
      <c r="R48" s="358"/>
      <c r="S48" s="358"/>
      <c r="T48" s="795" t="str">
        <f>IF('НМ 5'!$T$15="","",'НМ 5'!$T$15)</f>
        <v>МКД</v>
      </c>
      <c r="U48" s="795" t="str">
        <f>IF('НМ 5'!$U$15="","",'НМ 5'!$U$15)</f>
        <v>ЖП</v>
      </c>
      <c r="V48" s="358"/>
      <c r="W48" s="358"/>
      <c r="X48" s="796"/>
      <c r="Y48" s="358"/>
      <c r="Z48" s="358"/>
      <c r="AA48" s="358"/>
      <c r="AB48" s="358"/>
      <c r="AC48" s="799" t="s">
        <v>1333</v>
      </c>
      <c r="AD48" s="799" t="str">
        <f>BL48&amp;"::"&amp;AE48</f>
        <v>да::ACTI</v>
      </c>
      <c r="AE48" s="799" t="s">
        <v>1293</v>
      </c>
      <c r="AF48" s="358"/>
      <c r="AG48" s="358"/>
      <c r="AH48" s="358"/>
      <c r="AI48" s="358"/>
      <c r="AJ48" s="358"/>
      <c r="AK48" s="358"/>
      <c r="AL48" s="358"/>
      <c r="AM48" s="358"/>
      <c r="AN48" s="357" t="str">
        <f>IF('ТФ 5'!$N$38="","",'ТФ 5'!$N$38)</f>
        <v>4.1</v>
      </c>
      <c r="AO48" s="797" t="str">
        <f>IF('ТФ 5'!$O$38="","",'ТФ 5'!$O$38)</f>
        <v>ФГБУ "ЦЖКУ" Минобороны России (Филиал по ВМФ)</v>
      </c>
      <c r="AP48" s="359"/>
      <c r="AQ48" s="797" t="str">
        <f>IF('ТФ 5'!$Q$38="","",'ТФ 5'!$Q$38)</f>
        <v>7729314745</v>
      </c>
      <c r="AR48" s="797" t="str">
        <f>IF('ТФ 5'!$R$38="","",'ТФ 5'!$R$38)</f>
        <v>290245006</v>
      </c>
      <c r="AS48" s="797" t="str">
        <f>IF('ТФ 5'!$S$38="","",'ТФ 5'!$S$38)</f>
        <v>ОСН, 22</v>
      </c>
      <c r="AT48" s="797" t="str">
        <f>IF('ТФ 5'!$T$38="","",'ТФ 5'!$T$38)</f>
        <v/>
      </c>
      <c r="AU48" s="797" t="str">
        <f>IF('ТФ 5'!$U$38="","",'ТФ 5'!$U$38)</f>
        <v>Некомбинированное производство :: Передача :: Сбыт</v>
      </c>
      <c r="AV48" s="797" t="str">
        <f>IF('ТФ 5'!$V$38="","",'ТФ 5'!$V$38)</f>
        <v>[ЕТО: нет] [НДС: ОСН, 22] [Вид тарифа: льготный] [Вид теплоносителя: Горячая вода. через тепловую сеть]</v>
      </c>
      <c r="AW48" s="797"/>
      <c r="AX48" s="797"/>
      <c r="AY48" s="358"/>
      <c r="AZ48" s="792"/>
      <c r="BA48" s="792"/>
      <c r="BB48" s="792"/>
      <c r="BC48" s="797"/>
      <c r="BD48" s="797"/>
      <c r="BE48" s="797"/>
      <c r="BF48" s="792"/>
      <c r="BG48" s="358"/>
      <c r="BH48" s="799"/>
      <c r="BI48" s="358"/>
      <c r="BJ48" s="358"/>
      <c r="BK48" s="358"/>
      <c r="BL48" s="801" t="s">
        <v>34</v>
      </c>
      <c r="BM48" s="802"/>
      <c r="BN48" s="358"/>
      <c r="BO48" s="358"/>
      <c r="BP48" s="332">
        <f>IF('ТФ 5'!$BQ$38="","",'ТФ 5'!$BQ$38)</f>
        <v>2819.13</v>
      </c>
      <c r="BQ48" s="332">
        <f>IF('ТФ 5'!$BS$38="","",'ТФ 5'!$BS$38)</f>
        <v>2866.12</v>
      </c>
      <c r="BR48" s="332">
        <f>IF('ТФ 5'!$BP$38="","",'ТФ 5'!$BP$38)</f>
        <v>9278.35</v>
      </c>
      <c r="BS48" s="332">
        <f>IF('ТФ 5'!$BR$38="","",'ТФ 5'!$BR$38)</f>
        <v>8943.36</v>
      </c>
      <c r="BT48" s="358"/>
      <c r="BU48" s="379"/>
      <c r="BV48" s="379"/>
      <c r="BW48" s="358"/>
      <c r="BX48" s="369" t="s">
        <v>49</v>
      </c>
      <c r="BY48" s="369" t="s">
        <v>49</v>
      </c>
      <c r="BZ48" s="347">
        <v>10</v>
      </c>
      <c r="CA48" s="347">
        <v>10</v>
      </c>
      <c r="CB48" s="358"/>
      <c r="CC48" s="358"/>
      <c r="CD48" s="358"/>
      <c r="CE48" s="379" t="str">
        <f>IF('НМ 5'!$AF$15="","",'НМ 5'!$AF$15)</f>
        <v>м2</v>
      </c>
      <c r="CF48" s="379" t="str">
        <f>IF('НМ 5'!$AE$15="","",'НМ 5'!$AE$15)</f>
        <v>м2</v>
      </c>
      <c r="CG48" s="358"/>
      <c r="CH48" s="358"/>
      <c r="CI48" s="358"/>
      <c r="CJ48" s="358"/>
      <c r="CK48" s="358"/>
      <c r="CL48" s="370">
        <f>IF('НМ 5'!$BL$15="","",'НМ 5'!$BL$15)</f>
        <v>0.046</v>
      </c>
      <c r="CM48" s="370">
        <f>IF(LEN('НМ 5'!$BX$15)=0,IF('НМ 5'!$BM$15="","",'НМ 5'!$BM$15),'НМ 5'!$BX$15)</f>
        <v>0.046</v>
      </c>
      <c r="CN48" s="358"/>
      <c r="CO48" s="364">
        <v>1272.9</v>
      </c>
      <c r="CP48" s="364">
        <v>1272.9</v>
      </c>
      <c r="CQ48" s="371">
        <v>70</v>
      </c>
      <c r="CR48" s="371">
        <v>64</v>
      </c>
      <c r="CS48" s="280"/>
      <c r="CT48" s="280"/>
      <c r="CU48" s="358"/>
      <c r="CV48" s="358"/>
      <c r="CW48" s="372" cm="1" t="str">
        <f t="array" ref="CW48:CW48">IF($AD48="да::ACTI",IF($U48="ЖП",IF(LEN(CL48)=0,0,CL48)*IF($CE48="м2",IF(LEN(CO48)=0,0,CO48),IF(LEN(CQ48)=0,0,CQ48)),0),0)</f>
        <v>58.5534</v>
      </c>
      <c r="CX48" s="372" cm="1" t="str">
        <f t="array" ref="CX48:CX48">IF($AD48="да::ACTI",IF($U48="ЖП",IF(LEN(CM48)=0,0,CM48)*IF($CF48="м2",IF(LEN(CP48)=0,0,CP48),IF(LEN(CR48)=0,0,CR48)),0),0)</f>
        <v>58.5534</v>
      </c>
      <c r="CY48" s="372">
        <f>IF($AD48="да::ACTI",IF($U48="ЖП",0,IF(LEN(CL48)=0,0,CL48)*IF($CE48="м2",IF(LEN(CO48)=0,0,CO48),IF(LEN(CQ48)=0,0,CQ48))),0)</f>
        <v>0</v>
      </c>
      <c r="CZ48" s="372">
        <f>IF($AD48="да::ACTI",IF($U48="ЖП",0,IF(LEN(CM48)=0,0,CM48)*IF($CF48="м2",IF(LEN(CP48)=0,0,CP48),IF(LEN(CR48)=0,0,CR48))),0)</f>
        <v>0</v>
      </c>
      <c r="DA48" s="358"/>
      <c r="DB48" s="358"/>
      <c r="DC48" s="276">
        <f>CW48*IF(LEN($BP48)=0,0,$BP48)/1000</f>
        <v>165.069646542</v>
      </c>
      <c r="DD48" s="276">
        <f>IF(OR($CA48=0,LEN($CA48)=0,$BZ48=0,LEN($BZ48)=0),DC48,DC48*$BZ48/$CA48)</f>
        <v>165.069646542</v>
      </c>
      <c r="DE48" s="276">
        <f>CX48*IF(LEN($BQ48)=0,0,$BQ48)/1000</f>
        <v>167.821070808</v>
      </c>
      <c r="DF48" s="276">
        <f>CW48*IF(LEN($BQ48)=0,0,$BQ48)*IF(OR(LEN($CL48)=0,$CL48=0),0,$CM48/$CL48)/1000</f>
        <v>167.821070808</v>
      </c>
      <c r="DG48" s="280"/>
      <c r="DH48" s="276">
        <f>CY48*IF(LEN($BP48)=0,0,$BP48)/1000</f>
        <v>0</v>
      </c>
      <c r="DI48" s="276">
        <f>IF(OR($CA48=0,LEN($CA48)=0,$BZ48=0,LEN($BZ48)=0),DH48,DH48*$BZ48/$CA48)</f>
        <v>0</v>
      </c>
      <c r="DJ48" s="276">
        <f>CZ48*IF(LEN($BQ48)=0,0,$BQ48)/1000</f>
        <v>0</v>
      </c>
      <c r="DK48" s="276">
        <f>CY48*IF(LEN($BQ48)=0,0,$BQ48)*IF(OR(LEN($CL48)=0,$CL48=0),0,$CM48/$CL48)/1000</f>
        <v>0</v>
      </c>
      <c r="DL48" s="280"/>
      <c r="DM48" s="276">
        <f>SUM(DC48,DH48)</f>
        <v>165.069646542</v>
      </c>
      <c r="DN48" s="276">
        <f>SUM(DD48,DI48)</f>
        <v>165.069646542</v>
      </c>
      <c r="DO48" s="276">
        <f>SUM(DE48,DJ48)</f>
        <v>167.821070808</v>
      </c>
      <c r="DP48" s="276">
        <f>SUM(DF48,DK48)</f>
        <v>167.821070808</v>
      </c>
      <c r="DQ48" s="280"/>
      <c r="DR48" s="366"/>
      <c r="DS48" s="366"/>
      <c r="DT48" s="366"/>
      <c r="DU48" s="366"/>
      <c r="DV48" s="366"/>
      <c r="DW48" s="366"/>
      <c r="DX48" s="366"/>
      <c r="DY48" s="366"/>
      <c r="DZ48" s="366"/>
      <c r="EA48" s="366"/>
      <c r="EB48" s="366"/>
      <c r="EC48" s="366"/>
      <c r="ED48" s="366"/>
      <c r="EE48" s="366"/>
      <c r="EF48" s="366"/>
      <c r="EG48" s="366"/>
      <c r="EH48" s="366"/>
      <c r="EI48" s="366"/>
      <c r="EJ48" s="366"/>
      <c r="EK48" s="367"/>
      <c r="EL48" s="367"/>
      <c r="EM48" s="244"/>
      <c r="EN48" s="367"/>
      <c r="EO48" s="367"/>
      <c r="EP48" s="370">
        <f>IF('НМ 5'!$BL$15="","",'НМ 5'!$BL$15)</f>
        <v>0.046</v>
      </c>
      <c r="EQ48" s="370">
        <f>IF('НМ 5'!$BM$15="","",'НМ 5'!$BM$15)</f>
        <v>0.046</v>
      </c>
      <c r="ER48" s="367"/>
      <c r="ES48" s="276">
        <f>IF(LEN(CO48)=0,"",CO48)</f>
        <v>1272.9</v>
      </c>
      <c r="ET48" s="276">
        <f>IF(LEN(CP48)=0,"",CP48)</f>
        <v>1272.9</v>
      </c>
      <c r="EU48" s="373">
        <f>IF(LEN(CQ48)=0,"",CQ48)</f>
        <v>70</v>
      </c>
      <c r="EV48" s="373">
        <f>IF(LEN(CR48)=0,"",CR48)</f>
        <v>64</v>
      </c>
      <c r="EW48" s="280"/>
      <c r="EX48" s="280"/>
      <c r="EY48" s="367"/>
      <c r="EZ48" s="367"/>
      <c r="FA48" s="372" t="str">
        <f t="array" ref="FA48:FA48">IF($AE48="ACTI",IF($U48="ЖП",IF(LEN(EP48)=0,0,EP48)*IF($CE48="м2",IF(LEN(ES48)=0,0,ES48),IF(LEN(EU48)=0,0,EU48))*IF(LEN($BZ48)=0,0,$BZ48),0),0)</f>
        <v>585.534</v>
      </c>
      <c r="FB48" s="372" t="str">
        <f t="array" ref="FB48:FB48">IF($AE48="ACTI",IF($U48="ЖП",IF(LEN(EQ48)=0,0,EQ48)*IF($CF48="м2",IF(LEN(ET48)=0,0,ET48),IF(LEN(EV48)=0,0,EV48))*IF(LEN($CA48)=0,0,$CA48),0),0)</f>
        <v>585.534</v>
      </c>
      <c r="FC48" s="372">
        <f>IF($AE48="ACTI",IF($U48="ЖП",0,IF(LEN(EP48)=0,0,EP48)*IF($CE48="м2",IF(LEN(ES48)=0,0,ES48),IF(LEN(EU48)=0,0,EU48))*IF(LEN($BZ48)=0,0,$BZ48)),0)</f>
        <v>0</v>
      </c>
      <c r="FD48" s="372">
        <f>IF($AE48="ACTI",IF($U48="ЖП",0,IF(LEN(EQ48)=0,0,EQ48)*IF($CF48="м2",IF(LEN(ET48)=0,0,ET48),IF(LEN(EV48)=0,0,EV48))*IF(LEN($CA48)=0,0,$CA48)),0)</f>
        <v>0</v>
      </c>
      <c r="FE48" s="367"/>
      <c r="FF48" s="367"/>
      <c r="FG48" s="276">
        <f>FA48*IF(LEN($BP48)=0,0,$BP48)/1000</f>
        <v>1650.69646542</v>
      </c>
      <c r="FH48" s="276">
        <f>IF(OR($CA48=0,LEN($CA48)=0,$BZ48=0,LEN($BZ48)=0),FG48,FG48*$BZ48/$CA48)</f>
        <v>1650.69646542</v>
      </c>
      <c r="FI48" s="276">
        <f>FB48*IF(LEN($BQ48)=0,0,$BQ48)/1000</f>
        <v>1678.21070808</v>
      </c>
      <c r="FJ48" s="276">
        <f>FA48*IF(LEN($BQ48)=0,0,$BQ48)*IF(OR(LEN($EP48)=0,$EP48=0),0,$EQ48/$EP48)/1000</f>
        <v>1678.21070808</v>
      </c>
      <c r="FK48" s="280"/>
      <c r="FL48" s="276">
        <f>FC48*IF(LEN($BP48)=0,0,$BP48)/1000</f>
        <v>0</v>
      </c>
      <c r="FM48" s="276">
        <f>IF(OR($CA48=0,LEN($CA48)=0,$BZ48=0,LEN($BZ48)=0),FL48,FL48*$BZ48/$CA48)</f>
        <v>0</v>
      </c>
      <c r="FN48" s="276">
        <f>FD48*IF(LEN($BQ48)=0,0,$BQ48)/1000</f>
        <v>0</v>
      </c>
      <c r="FO48" s="276">
        <f>FC48*IF(LEN($BQ48)=0,0,$BQ48)*IF(OR(LEN($EP48)=0,$EP48=0),0,$EQ48/$EP48)/1000</f>
        <v>0</v>
      </c>
      <c r="FP48" s="280"/>
      <c r="FQ48" s="276">
        <f>SUM(FG48,FL48)</f>
        <v>1650.69646542</v>
      </c>
      <c r="FR48" s="276">
        <f>SUM(FH48,FM48)</f>
        <v>1650.69646542</v>
      </c>
      <c r="FS48" s="276">
        <f>SUM(FI48,FN48)</f>
        <v>1678.21070808</v>
      </c>
      <c r="FT48" s="276">
        <f>SUM(FJ48,FO48)</f>
        <v>1678.21070808</v>
      </c>
      <c r="FU48" s="280"/>
      <c r="FV48" s="361"/>
      <c r="FW48" s="361"/>
      <c r="FX48" s="361"/>
      <c r="FY48" s="366"/>
      <c r="FZ48" s="366"/>
      <c r="GA48" s="361"/>
      <c r="GB48" s="361"/>
      <c r="GC48" s="366"/>
      <c r="GD48" s="366"/>
      <c r="GE48" s="366"/>
      <c r="GF48" s="366"/>
      <c r="GG48" s="366"/>
      <c r="GH48" s="366"/>
      <c r="GI48" s="366"/>
      <c r="GJ48" s="366"/>
      <c r="GK48" s="366"/>
      <c r="GL48" s="366"/>
      <c r="GM48" s="366"/>
      <c r="GN48" s="366"/>
      <c r="GO48" s="993"/>
      <c r="GP48" s="993"/>
      <c r="GQ48" s="993"/>
      <c r="GR48" s="993"/>
      <c r="GS48" s="993"/>
      <c r="GT48" s="993"/>
      <c r="GU48" s="993"/>
      <c r="GV48" s="993"/>
      <c r="GW48" s="993"/>
      <c r="GX48" s="993"/>
      <c r="GY48" s="993"/>
      <c r="GZ48" s="92"/>
      <c r="HA48" s="422"/>
      <c r="HB48" s="422"/>
      <c r="HC48" s="422"/>
      <c r="HD48" s="422"/>
      <c r="HE48" s="422"/>
      <c r="HF48" s="422"/>
      <c r="HG48" s="422"/>
      <c r="HH48" s="422"/>
      <c r="HI48" s="422"/>
      <c r="HJ48" s="422"/>
      <c r="HK48" s="422"/>
      <c r="HL48" s="423"/>
      <c r="HM48" s="372">
        <f>CW48</f>
        <v>58.5534</v>
      </c>
      <c r="HN48" s="372">
        <f>CX48</f>
        <v>58.5534</v>
      </c>
      <c r="HO48" s="372">
        <f>CY48</f>
        <v>0</v>
      </c>
      <c r="HP48" s="372">
        <f>CZ48</f>
        <v>0</v>
      </c>
      <c r="HQ48" s="424"/>
      <c r="HR48" s="422"/>
      <c r="HS48" s="422"/>
      <c r="HT48" s="422"/>
      <c r="HU48" s="422"/>
      <c r="HV48" s="422"/>
      <c r="HW48" s="422"/>
      <c r="HX48" s="422"/>
      <c r="HY48" s="422"/>
      <c r="HZ48" s="422"/>
      <c r="IA48" s="422"/>
      <c r="IB48" s="422"/>
      <c r="IC48" s="372">
        <f>FA48</f>
        <v>585.534</v>
      </c>
      <c r="ID48" s="372">
        <f>FB48</f>
        <v>585.534</v>
      </c>
      <c r="IE48" s="372">
        <f>FC48</f>
        <v>0</v>
      </c>
      <c r="IF48" s="372">
        <f>FD48</f>
        <v>0</v>
      </c>
      <c r="IG48" s="92"/>
      <c r="IH48" s="92"/>
      <c r="II48" s="92"/>
      <c r="IJ48" s="92"/>
      <c r="IK48" s="993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374">
        <f>IF(AND($U48="ЖП",$AE48="ACTI"),IF($CE48="м2",ES48,0),0)</f>
        <v>1272.9</v>
      </c>
      <c r="JS48" s="374">
        <f>IF(AND($U48="ЖП",$AE48="ACTI"),IF($CF48="м2",ET48,0),0)</f>
        <v>1272.9</v>
      </c>
      <c r="JT48" s="374">
        <f>IF(AND($U48="ЖП",$AE48="ACTI"),IF(AND(LEN($CE48)&gt;0,NOT($CE48="м2")),EU48,0),0)</f>
        <v>0</v>
      </c>
      <c r="JU48" s="374">
        <f>IF(AND($U48="ЖП",$AE48="ACTI"),IF(AND(LEN($CF48)&gt;0,NOT($CF48="м2")),EV48,0),0)</f>
        <v>0</v>
      </c>
      <c r="JV48" s="374">
        <f>IF(AND(NOT($U48="ЖП"),$AE48="ACTI"),IF($CE48="м2",ES48,0),0)</f>
        <v>0</v>
      </c>
      <c r="JW48" s="374">
        <f>IF(AND(NOT($U48="ЖП"),$AE48="ACTI"),IF($CF48="м2",ET48,0),0)</f>
        <v>0</v>
      </c>
      <c r="JX48" s="374">
        <f>IF(AND(NOT($U48="ЖП"),$AE48="ACTI"),IF(AND(LEN($CE48)&gt;0,NOT($CE48="м2")),EU48,0),0)</f>
        <v>0</v>
      </c>
      <c r="JY48" s="374">
        <f>IF(AND(NOT($U48="ЖП"),$AE48="ACTI"),IF(AND(LEN($CF48)&gt;0,NOT($CF48="м2")),EV48,0),0)</f>
        <v>0</v>
      </c>
      <c r="JZ48" s="92"/>
      <c r="KA48" s="92"/>
      <c r="KB48" s="92"/>
      <c r="KC48" s="92"/>
      <c r="KD48" s="374">
        <f>IF(AND($U48="ЖП",$AD48="да::ACTI"),IF($CE48="м2",CO48,CQ48),0)</f>
        <v>1272.9</v>
      </c>
      <c r="KE48" s="374">
        <f>IF(AND($U48="ЖП",$AD48="да::ACTI"),IF($CF48="м2",CP48,CR48),0)</f>
        <v>1272.9</v>
      </c>
      <c r="KF48" s="374">
        <f>IF(AND($U48="ЖП",$AE48="ACTI"),IF($CE48="м2",ES48,EU48),0)</f>
        <v>1272.9</v>
      </c>
      <c r="KG48" s="374">
        <f>IF(AND($U48="ЖП",$AE48="ACTI"),IF($CF48="м2",ET48,EV48),0)</f>
        <v>1272.9</v>
      </c>
      <c r="KH48" s="374">
        <f>IF(OR(LEN(CL48)=0,LEN(KD48)=0),0,CL48*KD48)</f>
        <v>58.5534</v>
      </c>
      <c r="KI48" s="374">
        <f>IF(OR(LEN(CM48)=0,LEN(KE48)=0),0,CM48*KE48)</f>
        <v>58.5534</v>
      </c>
      <c r="KJ48" s="374">
        <f>IF(OR(LEN(EP48)=0,LEN(KF48)=0),0,EP48*KF48)</f>
        <v>58.5534</v>
      </c>
      <c r="KK48" s="374">
        <f>IF(OR(LEN(EQ48)=0,LEN(KG48)=0),0,EQ48*KG48)</f>
        <v>58.5534</v>
      </c>
      <c r="KL48" s="374">
        <f>IF(AND(NOT($U48="ЖП"),$AD48="да::ACTI"),IF($CE48="м2",CO48,CQ48),0)</f>
        <v>0</v>
      </c>
      <c r="KM48" s="374">
        <f>IF(AND(NOT($U48="ЖП"),$AD48="да::ACTI"),IF($CF48="м2",CP48,CR48),0)</f>
        <v>0</v>
      </c>
      <c r="KN48" s="374">
        <f>IF(AND(NOT($U48="ЖП"),$AE48="ACTI"),IF($CE48="м2",ES48,EU48),0)</f>
        <v>0</v>
      </c>
      <c r="KO48" s="374">
        <f>IF(AND(NOT($U48="ЖП"),$AE48="ACTI"),IF($CF48="м2",ET48,EV48),0)</f>
        <v>0</v>
      </c>
      <c r="KP48" s="374">
        <f>IF(OR(LEN(CL48)=0,LEN(KL48)=0),0,CL48*KL48)</f>
        <v>0</v>
      </c>
      <c r="KQ48" s="374">
        <f>IF(OR(LEN(CM48)=0,LEN(KM48)=0),0,CM48*KM48)</f>
        <v>0</v>
      </c>
      <c r="KR48" s="374">
        <f>IF(OR(LEN(EP48)=0,LEN(KN48)=0),0,EP48*KN48)</f>
        <v>0</v>
      </c>
      <c r="KS48" s="374">
        <f>IF(OR(LEN(EQ48)=0,LEN(KO48)=0),0,EQ48*KO48)</f>
        <v>0</v>
      </c>
      <c r="KT48" s="422"/>
      <c r="KU48" s="422"/>
      <c r="KV48" s="422"/>
      <c r="KW48" s="422"/>
      <c r="KX48" s="422"/>
      <c r="KY48" s="422"/>
      <c r="KZ48" s="422"/>
      <c r="LA48" s="422"/>
      <c r="LB48" s="422"/>
      <c r="LC48" s="358"/>
      <c r="LD48" s="358"/>
      <c r="LE48" s="358"/>
      <c r="LF48" s="358"/>
      <c r="LG48" s="422"/>
      <c r="LH48" s="422"/>
      <c r="LI48" s="422"/>
      <c r="LJ48" s="422"/>
      <c r="LK48" s="422"/>
      <c r="LL48" s="422"/>
      <c r="LM48" s="422"/>
    </row>
    <row customHeight="1" ht="24">
      <c r="A49" s="614" t="s">
        <v>1151</v>
      </c>
      <c r="B49" s="614" t="s">
        <v>1673</v>
      </c>
      <c r="C49" s="503" t="s">
        <v>1281</v>
      </c>
      <c r="D49" s="418"/>
      <c r="E49" s="418"/>
      <c r="F49" s="244"/>
      <c r="G49" s="793">
        <f>ROW('НМ 5'!$A$16)</f>
        <v>16</v>
      </c>
      <c r="H49" s="793">
        <f>ROW('ТФ 5'!$A$39)</f>
        <v>39</v>
      </c>
      <c r="I49" s="244"/>
      <c r="J49" s="244"/>
      <c r="K49" s="794"/>
      <c r="L49" s="794"/>
      <c r="M49" s="357" t="str">
        <f>IF('НМ 5'!$M$16="","",'НМ 5'!$M$16)</f>
        <v>3</v>
      </c>
      <c r="N49" s="797" t="str">
        <f>IF('НМ 5'!$N$16="","",'НМ 5'!$N$16)</f>
        <v>Отопление</v>
      </c>
      <c r="O49" s="358"/>
      <c r="P49" s="358"/>
      <c r="Q49" s="797" t="str">
        <f>IF('НМ 5'!$Q$16="","",'НМ 5'!$Q$16)</f>
        <v>По-умолчанию</v>
      </c>
      <c r="R49" s="358"/>
      <c r="S49" s="358"/>
      <c r="T49" s="795" t="str">
        <f>IF('НМ 5'!$T$16="","",'НМ 5'!$T$16)</f>
        <v>МКД</v>
      </c>
      <c r="U49" s="795" t="str">
        <f>IF('НМ 5'!$U$16="","",'НМ 5'!$U$16)</f>
        <v>ЖП</v>
      </c>
      <c r="V49" s="358"/>
      <c r="W49" s="358"/>
      <c r="X49" s="796"/>
      <c r="Y49" s="358"/>
      <c r="Z49" s="358"/>
      <c r="AA49" s="358"/>
      <c r="AB49" s="358"/>
      <c r="AC49" s="799" t="s">
        <v>1333</v>
      </c>
      <c r="AD49" s="799" t="str">
        <f>BL49&amp;"::"&amp;AE49</f>
        <v>да::ACTI</v>
      </c>
      <c r="AE49" s="799" t="s">
        <v>1293</v>
      </c>
      <c r="AF49" s="358"/>
      <c r="AG49" s="358"/>
      <c r="AH49" s="358"/>
      <c r="AI49" s="358"/>
      <c r="AJ49" s="358"/>
      <c r="AK49" s="358"/>
      <c r="AL49" s="358"/>
      <c r="AM49" s="358"/>
      <c r="AN49" s="357" t="str">
        <f>IF('ТФ 5'!$N$39="","",'ТФ 5'!$N$39)</f>
        <v>4.2</v>
      </c>
      <c r="AO49" s="797" t="str">
        <f>IF('ТФ 5'!$O$39="","",'ТФ 5'!$O$39)</f>
        <v>МП ЗР "Севержилкомсервис"</v>
      </c>
      <c r="AP49" s="359"/>
      <c r="AQ49" s="797" t="str">
        <f>IF('ТФ 5'!$Q$39="","",'ТФ 5'!$Q$39)</f>
        <v>8300010685</v>
      </c>
      <c r="AR49" s="797" t="str">
        <f>IF('ТФ 5'!$R$39="","",'ТФ 5'!$R$39)</f>
        <v>298301001</v>
      </c>
      <c r="AS49" s="797" t="str">
        <f>IF('ТФ 5'!$S$39="","",'ТФ 5'!$S$39)</f>
        <v>ОСН, 22</v>
      </c>
      <c r="AT49" s="797" t="str">
        <f>IF('ТФ 5'!$T$39="","",'ТФ 5'!$T$39)</f>
        <v/>
      </c>
      <c r="AU49" s="797" t="str">
        <f>IF('ТФ 5'!$U$39="","",'ТФ 5'!$U$39)</f>
        <v>Некомбинированное производство :: Передача :: Сбыт</v>
      </c>
      <c r="AV49" s="797" t="str">
        <f>IF('ТФ 5'!$V$39="","",'ТФ 5'!$V$39)</f>
        <v>[ЕТО: да] [НДС: ОСН, 22] [Вид тарифа: льготный] [Вид теплоносителя: Горячая вода. через тепловую сеть]</v>
      </c>
      <c r="AW49" s="797"/>
      <c r="AX49" s="797"/>
      <c r="AY49" s="358"/>
      <c r="AZ49" s="792"/>
      <c r="BA49" s="792"/>
      <c r="BB49" s="792"/>
      <c r="BC49" s="797"/>
      <c r="BD49" s="797"/>
      <c r="BE49" s="797"/>
      <c r="BF49" s="792"/>
      <c r="BG49" s="358"/>
      <c r="BH49" s="799"/>
      <c r="BI49" s="358"/>
      <c r="BJ49" s="358"/>
      <c r="BK49" s="358"/>
      <c r="BL49" s="801" t="s">
        <v>34</v>
      </c>
      <c r="BM49" s="802"/>
      <c r="BN49" s="358"/>
      <c r="BO49" s="358"/>
      <c r="BP49" s="332">
        <f>IF('ТФ 5'!$BQ$39="","",'ТФ 5'!$BQ$39)</f>
        <v>1948.93</v>
      </c>
      <c r="BQ49" s="332">
        <f>IF('ТФ 5'!$BS$39="","",'ТФ 5'!$BS$39)</f>
        <v>1981.41</v>
      </c>
      <c r="BR49" s="332">
        <f>IF('ТФ 5'!$BP$39="","",'ТФ 5'!$BP$39)</f>
        <v>25393.13</v>
      </c>
      <c r="BS49" s="332">
        <f>IF('ТФ 5'!$BR$39="","",'ТФ 5'!$BR$39)</f>
        <v>25816.35</v>
      </c>
      <c r="BT49" s="358"/>
      <c r="BU49" s="379"/>
      <c r="BV49" s="379"/>
      <c r="BW49" s="358"/>
      <c r="BX49" s="360" t="s">
        <v>40</v>
      </c>
      <c r="BY49" s="360" t="s">
        <v>40</v>
      </c>
      <c r="BZ49" s="361"/>
      <c r="CA49" s="361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62"/>
      <c r="CM49" s="362"/>
      <c r="CN49" s="358"/>
      <c r="CO49" s="280"/>
      <c r="CP49" s="280"/>
      <c r="CQ49" s="363"/>
      <c r="CR49" s="363"/>
      <c r="CS49" s="364">
        <v>17.854</v>
      </c>
      <c r="CT49" s="364">
        <v>20.821</v>
      </c>
      <c r="CU49" s="358"/>
      <c r="CV49" s="358"/>
      <c r="CW49" s="365">
        <f>IF($AD49="да::ACTI",IF($U49="ЖП",CS49,0),0)</f>
        <v>17.854</v>
      </c>
      <c r="CX49" s="365">
        <f>IF($AD49="да::ACTI",IF($U49="ЖП",CT49,0),0)</f>
        <v>20.821</v>
      </c>
      <c r="CY49" s="365">
        <f>IF($AD49="да::ACTI",IF($U49="ЖП",0,CS49),0)</f>
        <v>0</v>
      </c>
      <c r="CZ49" s="365">
        <f>IF($AD49="да::ACTI",IF($U49="ЖП",0,CT49),0)</f>
        <v>0</v>
      </c>
      <c r="DA49" s="358"/>
      <c r="DB49" s="358"/>
      <c r="DC49" s="276">
        <f>CW49*IF(LEN($BP49)=0,0,$BP49)/1000</f>
        <v>34.79619622</v>
      </c>
      <c r="DD49" s="276">
        <f>IF(LEN($BQ49)=0,0,DC49)</f>
        <v>34.79619622</v>
      </c>
      <c r="DE49" s="276">
        <f>CX49*IF(LEN($BQ49)=0,0,$BQ49)/1000</f>
        <v>41.25493761</v>
      </c>
      <c r="DF49" s="276">
        <f>CW49*IF(LEN($BQ49)=0,0,$BQ49)/1000</f>
        <v>35.37609414</v>
      </c>
      <c r="DG49" s="280"/>
      <c r="DH49" s="276">
        <f>CY49*IF(LEN($BP49)=0,0,$BP49)/1000</f>
        <v>0</v>
      </c>
      <c r="DI49" s="276">
        <f>IF(LEN($BQ49)=0,0,DH49)</f>
        <v>0</v>
      </c>
      <c r="DJ49" s="276">
        <f>CZ49*IF(LEN($BQ49)=0,0,$BQ49)/1000</f>
        <v>0</v>
      </c>
      <c r="DK49" s="276">
        <f>CY49*IF(LEN($BQ49)=0,0,$BQ49)/1000</f>
        <v>0</v>
      </c>
      <c r="DL49" s="280"/>
      <c r="DM49" s="276">
        <f>SUM(DC49,DH49)</f>
        <v>34.79619622</v>
      </c>
      <c r="DN49" s="276">
        <f>SUM(DD49,DI49)</f>
        <v>34.79619622</v>
      </c>
      <c r="DO49" s="276">
        <f>SUM(DE49,DJ49)</f>
        <v>41.25493761</v>
      </c>
      <c r="DP49" s="276">
        <f>SUM(DF49,DK49)</f>
        <v>35.37609414</v>
      </c>
      <c r="DQ49" s="280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7"/>
      <c r="EL49" s="367"/>
      <c r="EM49" s="244"/>
      <c r="EN49" s="367"/>
      <c r="EO49" s="367"/>
      <c r="EP49" s="362"/>
      <c r="EQ49" s="362"/>
      <c r="ER49" s="367"/>
      <c r="ES49" s="280"/>
      <c r="ET49" s="280"/>
      <c r="EU49" s="363"/>
      <c r="EV49" s="363"/>
      <c r="EW49" s="364">
        <v>178.54</v>
      </c>
      <c r="EX49" s="364">
        <v>378.52</v>
      </c>
      <c r="EY49" s="367"/>
      <c r="EZ49" s="367"/>
      <c r="FA49" s="365">
        <f>IF($AE49="ACTI",IF($U49="ЖП",EW49,0),0)</f>
        <v>178.54</v>
      </c>
      <c r="FB49" s="365">
        <f>IF($AE49="ACTI",IF($U49="ЖП",EX49,0),0)</f>
        <v>378.52</v>
      </c>
      <c r="FC49" s="365">
        <f>IF($AE49="ACTI",IF($U49="ЖП",0,EW49),0)</f>
        <v>0</v>
      </c>
      <c r="FD49" s="365">
        <f>IF($AE49="ACTI",IF($U49="ЖП",0,EX49),0)</f>
        <v>0</v>
      </c>
      <c r="FE49" s="367"/>
      <c r="FF49" s="367"/>
      <c r="FG49" s="276">
        <f>FA49*IF(LEN($BP49)=0,0,$BP49)/1000</f>
        <v>347.9619622</v>
      </c>
      <c r="FH49" s="276">
        <f>IF(LEN($BQ49)=0,0,FG49)</f>
        <v>347.9619622</v>
      </c>
      <c r="FI49" s="276">
        <f>FB49*IF(LEN($BQ49)=0,0,$BQ49)/1000</f>
        <v>750.0033132</v>
      </c>
      <c r="FJ49" s="276">
        <f>FA49*IF(LEN($BQ49)=0,0,$BQ49)/1000</f>
        <v>353.7609414</v>
      </c>
      <c r="FK49" s="280"/>
      <c r="FL49" s="276">
        <f>FC49*IF(LEN($BP49)=0,0,$BP49)/1000</f>
        <v>0</v>
      </c>
      <c r="FM49" s="276">
        <f>IF(LEN($BQ49)=0,0,FL49)</f>
        <v>0</v>
      </c>
      <c r="FN49" s="276">
        <f>FD49*IF(LEN($BQ49)=0,0,$BQ49)/1000</f>
        <v>0</v>
      </c>
      <c r="FO49" s="276">
        <f>FC49*IF(LEN($BQ49)=0,0,$BQ49)/1000</f>
        <v>0</v>
      </c>
      <c r="FP49" s="280"/>
      <c r="FQ49" s="276">
        <f>SUM(FG49,FL49)</f>
        <v>347.9619622</v>
      </c>
      <c r="FR49" s="276">
        <f>SUM(FH49,FM49)</f>
        <v>347.9619622</v>
      </c>
      <c r="FS49" s="276">
        <f>SUM(FI49,FN49)</f>
        <v>750.0033132</v>
      </c>
      <c r="FT49" s="276">
        <f>SUM(FJ49,FO49)</f>
        <v>353.7609414</v>
      </c>
      <c r="FU49" s="280"/>
      <c r="FV49" s="361"/>
      <c r="FW49" s="361"/>
      <c r="FX49" s="361"/>
      <c r="FY49" s="366"/>
      <c r="FZ49" s="366"/>
      <c r="GA49" s="361"/>
      <c r="GB49" s="361"/>
      <c r="GC49" s="366"/>
      <c r="GD49" s="366"/>
      <c r="GE49" s="366"/>
      <c r="GF49" s="366"/>
      <c r="GG49" s="366"/>
      <c r="GH49" s="366"/>
      <c r="GI49" s="366"/>
      <c r="GJ49" s="366"/>
      <c r="GK49" s="366"/>
      <c r="GL49" s="366"/>
      <c r="GM49" s="366"/>
      <c r="GN49" s="366"/>
      <c r="GO49" s="993"/>
      <c r="GP49" s="993"/>
      <c r="GQ49" s="993"/>
      <c r="GR49" s="993"/>
      <c r="GS49" s="993"/>
      <c r="GT49" s="993"/>
      <c r="GU49" s="993"/>
      <c r="GV49" s="993"/>
      <c r="GW49" s="993"/>
      <c r="GX49" s="993"/>
      <c r="GY49" s="993"/>
      <c r="GZ49" s="92"/>
      <c r="HA49" s="422"/>
      <c r="HB49" s="422"/>
      <c r="HC49" s="422"/>
      <c r="HD49" s="422"/>
      <c r="HE49" s="422"/>
      <c r="HF49" s="422"/>
      <c r="HG49" s="422"/>
      <c r="HH49" s="422"/>
      <c r="HI49" s="422"/>
      <c r="HJ49" s="422"/>
      <c r="HK49" s="422"/>
      <c r="HL49" s="423"/>
      <c r="HM49" s="365">
        <f>CW49</f>
        <v>17.854</v>
      </c>
      <c r="HN49" s="365">
        <f>CX49</f>
        <v>20.821</v>
      </c>
      <c r="HO49" s="365">
        <f>CY49</f>
        <v>0</v>
      </c>
      <c r="HP49" s="365">
        <f>CZ49</f>
        <v>0</v>
      </c>
      <c r="HQ49" s="424"/>
      <c r="HR49" s="422"/>
      <c r="HS49" s="422"/>
      <c r="HT49" s="422"/>
      <c r="HU49" s="422"/>
      <c r="HV49" s="422"/>
      <c r="HW49" s="422"/>
      <c r="HX49" s="422"/>
      <c r="HY49" s="422"/>
      <c r="HZ49" s="422"/>
      <c r="IA49" s="422"/>
      <c r="IB49" s="422"/>
      <c r="IC49" s="365">
        <f>FA49</f>
        <v>178.54</v>
      </c>
      <c r="ID49" s="365">
        <f>FB49</f>
        <v>378.52</v>
      </c>
      <c r="IE49" s="365">
        <f>FC49</f>
        <v>0</v>
      </c>
      <c r="IF49" s="365">
        <f>FD49</f>
        <v>0</v>
      </c>
      <c r="IG49" s="92"/>
      <c r="IH49" s="92"/>
      <c r="II49" s="92"/>
      <c r="IJ49" s="92"/>
      <c r="IK49" s="993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368"/>
      <c r="JS49" s="368"/>
      <c r="JT49" s="368"/>
      <c r="JU49" s="368"/>
      <c r="JV49" s="368"/>
      <c r="JW49" s="368"/>
      <c r="JX49" s="368"/>
      <c r="JY49" s="368"/>
      <c r="JZ49" s="92"/>
      <c r="KA49" s="92"/>
      <c r="KB49" s="92"/>
      <c r="KC49" s="92"/>
      <c r="KD49" s="368"/>
      <c r="KE49" s="368"/>
      <c r="KF49" s="368"/>
      <c r="KG49" s="368"/>
      <c r="KH49" s="368"/>
      <c r="KI49" s="368"/>
      <c r="KJ49" s="368"/>
      <c r="KK49" s="368"/>
      <c r="KL49" s="368"/>
      <c r="KM49" s="368"/>
      <c r="KN49" s="368"/>
      <c r="KO49" s="368"/>
      <c r="KP49" s="368"/>
      <c r="KQ49" s="368"/>
      <c r="KR49" s="368"/>
      <c r="KS49" s="368"/>
      <c r="KT49" s="422"/>
      <c r="KU49" s="422"/>
      <c r="KV49" s="422"/>
      <c r="KW49" s="422"/>
      <c r="KX49" s="422"/>
      <c r="KY49" s="422"/>
      <c r="KZ49" s="422"/>
      <c r="LA49" s="422"/>
      <c r="LB49" s="422"/>
      <c r="LC49" s="358"/>
      <c r="LD49" s="358"/>
      <c r="LE49" s="358"/>
      <c r="LF49" s="358"/>
      <c r="LG49" s="422"/>
      <c r="LH49" s="422"/>
      <c r="LI49" s="422"/>
      <c r="LJ49" s="422"/>
      <c r="LK49" s="422"/>
      <c r="LL49" s="422"/>
      <c r="LM49" s="422"/>
    </row>
    <row customHeight="1" ht="12">
      <c r="C50" s="161"/>
      <c r="D50" s="704"/>
      <c r="E50" s="690"/>
      <c r="F50" s="536"/>
      <c r="G50" s="536"/>
      <c r="H50" s="536"/>
      <c r="I50" s="536"/>
      <c r="J50" s="536"/>
      <c r="K50" s="184"/>
      <c r="L50" s="184"/>
      <c r="M50" s="184"/>
      <c r="N50" s="189" t="s">
        <v>1592</v>
      </c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4"/>
      <c r="AD50" s="184"/>
      <c r="AE50" s="184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57"/>
      <c r="HF50" s="257"/>
      <c r="HG50" s="257"/>
      <c r="HH50" s="257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57"/>
      <c r="HV50" s="257"/>
      <c r="HW50" s="257"/>
      <c r="HX50" s="257"/>
      <c r="HY50" s="257"/>
      <c r="HZ50" s="257"/>
      <c r="IA50" s="257"/>
      <c r="IB50" s="257"/>
      <c r="IC50" s="257"/>
      <c r="ID50" s="257"/>
      <c r="IE50" s="257"/>
      <c r="IF50" s="260"/>
      <c r="LC50" s="259"/>
      <c r="LD50" s="257"/>
      <c r="LE50" s="257"/>
      <c r="LF50" s="260"/>
    </row>
    <row customHeight="1" ht="12" hidden="1">
      <c r="C51" s="161"/>
      <c r="E51" s="158"/>
      <c r="F51" s="545"/>
      <c r="G51" s="545"/>
      <c r="H51" s="545"/>
      <c r="I51" s="545"/>
      <c r="J51" s="545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257"/>
      <c r="BQ51" s="257"/>
      <c r="BR51" s="257"/>
      <c r="BS51" s="257"/>
      <c r="BT51" s="257"/>
      <c r="BU51" s="257"/>
      <c r="BV51" s="257"/>
      <c r="BW51" s="257"/>
      <c r="BX51" s="184"/>
      <c r="BY51" s="184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184"/>
      <c r="EJ51" s="185"/>
      <c r="EM51" s="258"/>
      <c r="EP51" s="259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257"/>
      <c r="FL51" s="257"/>
      <c r="FM51" s="257"/>
      <c r="FN51" s="257"/>
      <c r="FO51" s="257"/>
      <c r="FP51" s="257"/>
      <c r="FQ51" s="257"/>
      <c r="FR51" s="257"/>
      <c r="FS51" s="257"/>
      <c r="FT51" s="257"/>
      <c r="FU51" s="257"/>
      <c r="FV51" s="257"/>
      <c r="FW51" s="257"/>
      <c r="FX51" s="257"/>
      <c r="FY51" s="257"/>
      <c r="FZ51" s="257"/>
      <c r="GA51" s="257"/>
      <c r="GB51" s="257"/>
      <c r="GC51" s="257"/>
      <c r="GD51" s="257"/>
      <c r="GE51" s="257"/>
      <c r="GF51" s="257"/>
      <c r="GG51" s="257"/>
      <c r="GH51" s="257"/>
      <c r="GI51" s="257"/>
      <c r="GJ51" s="257"/>
      <c r="GK51" s="257"/>
      <c r="GL51" s="257"/>
      <c r="GM51" s="257"/>
      <c r="GN51" s="260"/>
      <c r="HA51" s="259"/>
      <c r="HB51" s="257"/>
      <c r="HC51" s="257"/>
      <c r="HD51" s="257"/>
      <c r="HE51" s="257"/>
      <c r="HF51" s="257"/>
      <c r="HG51" s="257"/>
      <c r="HH51" s="257"/>
      <c r="HI51" s="257"/>
      <c r="HJ51" s="257"/>
      <c r="HK51" s="257"/>
      <c r="HL51" s="257"/>
      <c r="HM51" s="257"/>
      <c r="HN51" s="257"/>
      <c r="HO51" s="257"/>
      <c r="HP51" s="257"/>
      <c r="HQ51" s="257"/>
      <c r="HR51" s="257"/>
      <c r="HS51" s="257"/>
      <c r="HT51" s="257"/>
      <c r="HU51" s="257"/>
      <c r="HV51" s="257"/>
      <c r="HW51" s="257"/>
      <c r="HX51" s="257"/>
      <c r="HY51" s="257"/>
      <c r="HZ51" s="257"/>
      <c r="IA51" s="257"/>
      <c r="IB51" s="257"/>
      <c r="IC51" s="257"/>
      <c r="ID51" s="257"/>
      <c r="IE51" s="257"/>
      <c r="IF51" s="260"/>
      <c r="LC51" s="259"/>
      <c r="LD51" s="257"/>
      <c r="LE51" s="257"/>
      <c r="LF51" s="260"/>
    </row>
    <row customHeight="1" ht="12">
      <c r="C52" s="161"/>
      <c r="F52" s="545"/>
      <c r="G52" s="545"/>
      <c r="H52" s="545"/>
      <c r="I52" s="545"/>
      <c r="J52" s="545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255"/>
      <c r="BQ52" s="255"/>
      <c r="BR52" s="255"/>
      <c r="BS52" s="255"/>
      <c r="BT52" s="255"/>
      <c r="BU52" s="255"/>
      <c r="BV52" s="255"/>
      <c r="BW52" s="255"/>
      <c r="BX52" s="193"/>
      <c r="BY52" s="193"/>
      <c r="BZ52" s="277"/>
      <c r="CA52" s="277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194"/>
      <c r="EJ52" s="278"/>
      <c r="EM52" s="258"/>
      <c r="EP52" s="279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6"/>
      <c r="HA52" s="279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6"/>
      <c r="LC52" s="279"/>
      <c r="LD52" s="255"/>
      <c r="LE52" s="255"/>
      <c r="LF52" s="256"/>
    </row>
    <row customHeight="1" ht="12" hidden="1">
      <c r="C53" s="132"/>
      <c r="D53" s="222"/>
      <c r="F53" s="545"/>
      <c r="G53" s="545"/>
      <c r="H53" s="545"/>
      <c r="I53" s="545"/>
      <c r="J53" s="545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89"/>
      <c r="HF53" s="289"/>
      <c r="HG53" s="289"/>
      <c r="HH53" s="289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89"/>
      <c r="HV53" s="289"/>
      <c r="HW53" s="289"/>
      <c r="HX53" s="289"/>
      <c r="HY53" s="257"/>
      <c r="HZ53" s="257"/>
      <c r="IA53" s="257"/>
      <c r="IB53" s="257"/>
      <c r="IC53" s="257"/>
      <c r="ID53" s="257"/>
      <c r="IE53" s="257"/>
      <c r="IF53" s="260"/>
      <c r="LC53" s="291"/>
      <c r="LD53" s="289"/>
      <c r="LE53" s="289"/>
      <c r="LF53" s="292"/>
    </row>
    <row customHeight="1" ht="12">
      <c r="C54" s="161"/>
      <c r="D54" s="671" t="s">
        <v>170</v>
      </c>
      <c r="E54" s="541" t="s">
        <v>170</v>
      </c>
      <c r="F54" s="536"/>
      <c r="G54" s="536"/>
      <c r="H54" s="536"/>
      <c r="I54" s="536"/>
      <c r="J54" s="536"/>
      <c r="K54" s="536"/>
      <c r="L54" s="261"/>
      <c r="M54" s="261">
        <v>5</v>
      </c>
      <c r="N54" s="790" t="s">
        <v>1593</v>
      </c>
      <c r="O54" s="791"/>
      <c r="P54" s="791"/>
      <c r="Q54" s="791"/>
      <c r="R54" s="791"/>
      <c r="S54" s="791"/>
      <c r="T54" s="791"/>
      <c r="U54" s="791"/>
      <c r="V54" s="791"/>
      <c r="W54" s="791"/>
      <c r="X54" s="791"/>
      <c r="Y54" s="791"/>
      <c r="Z54" s="791"/>
      <c r="AA54" s="791"/>
      <c r="AB54" s="791"/>
      <c r="AC54" s="791"/>
      <c r="AD54" s="791"/>
      <c r="AE54" s="791"/>
      <c r="AF54" s="791"/>
      <c r="AG54" s="791"/>
      <c r="AH54" s="791"/>
      <c r="AI54" s="791"/>
      <c r="AJ54" s="791"/>
      <c r="AK54" s="791"/>
      <c r="AL54" s="791"/>
      <c r="AM54" s="791"/>
      <c r="AN54" s="791"/>
      <c r="AO54" s="791"/>
      <c r="AP54" s="791"/>
      <c r="AQ54" s="791"/>
      <c r="AR54" s="791"/>
      <c r="AS54" s="791"/>
      <c r="AT54" s="791"/>
      <c r="AU54" s="791"/>
      <c r="AV54" s="791"/>
      <c r="AW54" s="791"/>
      <c r="AX54" s="791"/>
      <c r="AY54" s="791"/>
      <c r="AZ54" s="791"/>
      <c r="BA54" s="791"/>
      <c r="BB54" s="791"/>
      <c r="BC54" s="791"/>
      <c r="BD54" s="791"/>
      <c r="BE54" s="791"/>
      <c r="BF54" s="791"/>
      <c r="BG54" s="791"/>
      <c r="BH54" s="791"/>
      <c r="BI54" s="791"/>
      <c r="BJ54" s="791"/>
      <c r="BK54" s="791"/>
      <c r="BL54" s="791"/>
      <c r="BM54" s="791"/>
      <c r="BN54" s="791"/>
      <c r="BO54" s="791"/>
      <c r="BP54" s="262">
        <f>IF(CS54=0,"",DM54/CS54*1000)</f>
        <v>5.43</v>
      </c>
      <c r="BQ54" s="262">
        <f>IF(CT54=0,"",DO54/CT54*1000)</f>
        <v>5.52</v>
      </c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  <c r="CF54" s="263"/>
      <c r="CG54" s="263"/>
      <c r="CH54" s="263"/>
      <c r="CI54" s="263"/>
      <c r="CJ54" s="263"/>
      <c r="CK54" s="263"/>
      <c r="CL54" s="263"/>
      <c r="CM54" s="263"/>
      <c r="CN54" s="263"/>
      <c r="CO54" s="263"/>
      <c r="CP54" s="263"/>
      <c r="CQ54" s="263"/>
      <c r="CR54" s="263"/>
      <c r="CS54" s="264">
        <f>SUM(CS56,CS62)</f>
        <v>37511</v>
      </c>
      <c r="CT54" s="264">
        <f>SUM(CT56,CT62)</f>
        <v>41155</v>
      </c>
      <c r="CU54" s="265"/>
      <c r="CV54" s="265"/>
      <c r="CW54" s="264">
        <f>SUM(CW56,CW62)</f>
        <v>37511</v>
      </c>
      <c r="CX54" s="264">
        <f>SUM(CX56,CX62)</f>
        <v>41155</v>
      </c>
      <c r="CY54" s="264">
        <f>SUM(CY56,CY62)</f>
        <v>0</v>
      </c>
      <c r="CZ54" s="264">
        <f>SUM(CZ56,CZ62)</f>
        <v>0</v>
      </c>
      <c r="DA54" s="265"/>
      <c r="DB54" s="265"/>
      <c r="DC54" s="264">
        <f>SUM(DC56,DC62)</f>
        <v>203.68473</v>
      </c>
      <c r="DD54" s="264">
        <f>SUM(DD56,DD62)</f>
        <v>203.68473</v>
      </c>
      <c r="DE54" s="264">
        <f>SUM(DE56,DE62)</f>
        <v>227.1756</v>
      </c>
      <c r="DF54" s="264">
        <f>SUM(DF56,DF62)</f>
        <v>207.06072</v>
      </c>
      <c r="DG54" s="266"/>
      <c r="DH54" s="264">
        <f>SUM(DH56,DH62)</f>
        <v>0</v>
      </c>
      <c r="DI54" s="264">
        <f>SUM(DI56,DI62)</f>
        <v>0</v>
      </c>
      <c r="DJ54" s="264">
        <f>SUM(DJ56,DJ62)</f>
        <v>0</v>
      </c>
      <c r="DK54" s="264">
        <f>SUM(DK56,DK62)</f>
        <v>0</v>
      </c>
      <c r="DL54" s="266"/>
      <c r="DM54" s="264">
        <f>SUM(DC54,DH54)</f>
        <v>203.68473</v>
      </c>
      <c r="DN54" s="264">
        <f>SUM(DD54,DI54)</f>
        <v>203.68473</v>
      </c>
      <c r="DO54" s="264">
        <f>SUM(DE54,DJ54)</f>
        <v>227.1756</v>
      </c>
      <c r="DP54" s="264">
        <f>SUM(DF54,DK54)</f>
        <v>207.06072</v>
      </c>
      <c r="DQ54" s="266"/>
      <c r="DR54" s="267"/>
      <c r="DS54" s="267"/>
      <c r="DT54" s="267"/>
      <c r="DU54" s="264">
        <f>SUM(DU56,DU62)</f>
        <v>0</v>
      </c>
      <c r="DV54" s="264">
        <f>SUM(DV56,DV62)</f>
        <v>0</v>
      </c>
      <c r="DW54" s="267"/>
      <c r="DX54" s="267"/>
      <c r="DY54" s="267"/>
      <c r="DZ54" s="264">
        <f>IF(DD54=0,0,DF54/DD54*100)</f>
        <v>101.657458563536</v>
      </c>
      <c r="EA54" s="264">
        <f>IF(DI54=0,0,DK54/DI54*100)</f>
        <v>0</v>
      </c>
      <c r="EB54" s="264">
        <f>IF(DN54=0,0,DP54/DN54*100)</f>
        <v>101.657458563536</v>
      </c>
      <c r="EC54" s="266"/>
      <c r="ED54" s="266"/>
      <c r="EE54" s="266"/>
      <c r="EF54" s="266"/>
      <c r="EG54" s="266"/>
      <c r="EH54" s="266"/>
      <c r="EI54" s="177"/>
      <c r="EJ54" s="269"/>
      <c r="EM54" s="258"/>
      <c r="EP54" s="270"/>
      <c r="EQ54" s="263"/>
      <c r="ER54" s="263"/>
      <c r="ES54" s="263"/>
      <c r="ET54" s="263"/>
      <c r="EU54" s="263"/>
      <c r="EV54" s="263"/>
      <c r="EW54" s="264">
        <f>SUM(EW56,EW62)</f>
        <v>369517</v>
      </c>
      <c r="EX54" s="264">
        <f>SUM(EX56,EX62)</f>
        <v>369517</v>
      </c>
      <c r="EY54" s="265"/>
      <c r="EZ54" s="265"/>
      <c r="FA54" s="264">
        <f>SUM(FA56,FA62)</f>
        <v>369517</v>
      </c>
      <c r="FB54" s="264">
        <f>SUM(FB56,FB62)</f>
        <v>369517</v>
      </c>
      <c r="FC54" s="264">
        <f>SUM(FC56,FC62)</f>
        <v>0</v>
      </c>
      <c r="FD54" s="264">
        <f>SUM(FD56,FD62)</f>
        <v>0</v>
      </c>
      <c r="FE54" s="265"/>
      <c r="FF54" s="265"/>
      <c r="FG54" s="264">
        <f>SUM(FG56,FG62)</f>
        <v>2006.47731</v>
      </c>
      <c r="FH54" s="264">
        <f>SUM(FH56,FH62)</f>
        <v>2006.47731</v>
      </c>
      <c r="FI54" s="264">
        <f>SUM(FI56,FI62)</f>
        <v>2039.73384</v>
      </c>
      <c r="FJ54" s="264">
        <f>SUM(FJ56,FJ62)</f>
        <v>2039.73384</v>
      </c>
      <c r="FK54" s="266"/>
      <c r="FL54" s="264">
        <f>SUM(FL56,FL62)</f>
        <v>0</v>
      </c>
      <c r="FM54" s="264">
        <f>SUM(FM56,FM62)</f>
        <v>0</v>
      </c>
      <c r="FN54" s="264">
        <f>SUM(FN56,FN62)</f>
        <v>0</v>
      </c>
      <c r="FO54" s="264">
        <f>SUM(FO56,FO62)</f>
        <v>0</v>
      </c>
      <c r="FP54" s="266"/>
      <c r="FQ54" s="264">
        <f>SUM(FG54,FL54)</f>
        <v>2006.47731</v>
      </c>
      <c r="FR54" s="264">
        <f>SUM(FH54,FM54)</f>
        <v>2006.47731</v>
      </c>
      <c r="FS54" s="264">
        <f>SUM(FI54,FN54)</f>
        <v>2039.73384</v>
      </c>
      <c r="FT54" s="264">
        <f>SUM(FJ54,FO54)</f>
        <v>2039.73384</v>
      </c>
      <c r="FU54" s="266"/>
      <c r="FV54" s="267"/>
      <c r="FW54" s="267"/>
      <c r="FX54" s="267"/>
      <c r="FY54" s="264">
        <f>SUM(FY56,FY62)</f>
        <v>0</v>
      </c>
      <c r="FZ54" s="264">
        <f>SUM(FZ56,FZ62)</f>
        <v>0</v>
      </c>
      <c r="GA54" s="267"/>
      <c r="GB54" s="267"/>
      <c r="GC54" s="267"/>
      <c r="GD54" s="264">
        <f>IF(FH54=0,0,FJ54/FH54*100)</f>
        <v>101.657458563536</v>
      </c>
      <c r="GE54" s="264">
        <f>IF(FM54=0,0,FO54/FM54*100)</f>
        <v>0</v>
      </c>
      <c r="GF54" s="264">
        <f>IF(FR54=0,0,FT54/FR54*100)</f>
        <v>101.657458563536</v>
      </c>
      <c r="GG54" s="266"/>
      <c r="GH54" s="266"/>
      <c r="GI54" s="266"/>
      <c r="GJ54" s="266"/>
      <c r="GK54" s="266"/>
      <c r="GL54" s="266"/>
      <c r="GM54" s="265"/>
      <c r="GN54" s="271"/>
      <c r="HA54" s="409"/>
      <c r="HB54" s="410"/>
      <c r="HC54" s="410"/>
      <c r="HD54" s="410"/>
      <c r="HE54" s="411"/>
      <c r="HF54" s="411"/>
      <c r="HG54" s="413">
        <f>SUM(HG56,HG62)</f>
        <v>0</v>
      </c>
      <c r="HH54" s="413">
        <f>SUM(HH56,HH62)</f>
        <v>0</v>
      </c>
      <c r="HI54" s="274">
        <f>SUM(HI56,HI62)</f>
        <v>314</v>
      </c>
      <c r="HJ54" s="274">
        <f>SUM(HJ56,HJ62)</f>
        <v>247</v>
      </c>
      <c r="HK54" s="274">
        <f>SUM(HK56,HK62)</f>
        <v>0</v>
      </c>
      <c r="HL54" s="274">
        <f>SUM(HL56,HL62)</f>
        <v>0</v>
      </c>
      <c r="HM54" s="264">
        <f>SUM(HM56,HM62)</f>
        <v>37511</v>
      </c>
      <c r="HN54" s="264">
        <f>SUM(HN56,HN62)</f>
        <v>41155</v>
      </c>
      <c r="HO54" s="264">
        <f>SUM(HO56,HO62)</f>
        <v>0</v>
      </c>
      <c r="HP54" s="264">
        <f>SUM(HP56,HP62)</f>
        <v>0</v>
      </c>
      <c r="HQ54" s="410"/>
      <c r="HR54" s="410"/>
      <c r="HS54" s="410"/>
      <c r="HT54" s="410"/>
      <c r="HU54" s="411"/>
      <c r="HV54" s="411"/>
      <c r="HW54" s="413">
        <f>SUM(HW56,HW62)</f>
        <v>0</v>
      </c>
      <c r="HX54" s="413">
        <f>SUM(HX56,HX62)</f>
        <v>0</v>
      </c>
      <c r="HY54" s="274">
        <f>SUM(HY56,HY62)</f>
        <v>314</v>
      </c>
      <c r="HZ54" s="274">
        <f>SUM(HZ56,HZ62)</f>
        <v>247</v>
      </c>
      <c r="IA54" s="274">
        <f>SUM(IA56,IA62)</f>
        <v>0</v>
      </c>
      <c r="IB54" s="274">
        <f>SUM(IB56,IB62)</f>
        <v>0</v>
      </c>
      <c r="IC54" s="264">
        <f>SUM(IC56,IC62)</f>
        <v>369517</v>
      </c>
      <c r="ID54" s="264">
        <f>SUM(ID56,ID62)</f>
        <v>369517</v>
      </c>
      <c r="IE54" s="264">
        <f>SUM(IE56,IE62)</f>
        <v>0</v>
      </c>
      <c r="IF54" s="275">
        <f>SUM(IF56,IF62)</f>
        <v>0</v>
      </c>
      <c r="JR54" s="280"/>
      <c r="JS54" s="280"/>
      <c r="JT54" s="280"/>
      <c r="JU54" s="280"/>
      <c r="JV54" s="280"/>
      <c r="JW54" s="280"/>
      <c r="JX54" s="280"/>
      <c r="JY54" s="280"/>
      <c r="LC54" s="406"/>
      <c r="LD54" s="407"/>
      <c r="LE54" s="407"/>
      <c r="LF54" s="408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EM55" s="258"/>
      <c r="EP55" s="259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60"/>
      <c r="HA55" s="259"/>
      <c r="HB55" s="257"/>
      <c r="HC55" s="257"/>
      <c r="HD55" s="257"/>
      <c r="HE55" s="282"/>
      <c r="HF55" s="282"/>
      <c r="HG55" s="282"/>
      <c r="HH55" s="282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82"/>
      <c r="HV55" s="282"/>
      <c r="HW55" s="282"/>
      <c r="HX55" s="282"/>
      <c r="HY55" s="257"/>
      <c r="HZ55" s="257"/>
      <c r="IA55" s="257"/>
      <c r="IB55" s="257"/>
      <c r="IC55" s="257"/>
      <c r="ID55" s="257"/>
      <c r="IE55" s="257"/>
      <c r="IF55" s="260"/>
      <c r="LC55" s="283"/>
      <c r="LD55" s="282"/>
      <c r="LE55" s="282"/>
      <c r="LF55" s="284"/>
    </row>
    <row customHeight="1" ht="12">
      <c r="C56" s="161"/>
      <c r="D56" s="672"/>
      <c r="E56" s="689" t="s">
        <v>1328</v>
      </c>
      <c r="F56" s="536"/>
      <c r="G56" s="536"/>
      <c r="H56" s="536"/>
      <c r="I56" s="536"/>
      <c r="J56" s="536"/>
      <c r="K56" s="536"/>
      <c r="L56" s="261"/>
      <c r="M56" s="261" t="s">
        <v>1329</v>
      </c>
      <c r="N56" s="683" t="s">
        <v>1594</v>
      </c>
      <c r="O56" s="684"/>
      <c r="P56" s="684"/>
      <c r="Q56" s="684"/>
      <c r="R56" s="684"/>
      <c r="S56" s="684"/>
      <c r="T56" s="684"/>
      <c r="U56" s="684"/>
      <c r="V56" s="684"/>
      <c r="W56" s="684"/>
      <c r="X56" s="684"/>
      <c r="Y56" s="684"/>
      <c r="Z56" s="684"/>
      <c r="AA56" s="684"/>
      <c r="AB56" s="684"/>
      <c r="AC56" s="684"/>
      <c r="AD56" s="684"/>
      <c r="AE56" s="684"/>
      <c r="AF56" s="684"/>
      <c r="AG56" s="684"/>
      <c r="AH56" s="684"/>
      <c r="AI56" s="684"/>
      <c r="AJ56" s="684"/>
      <c r="AK56" s="684"/>
      <c r="AL56" s="684"/>
      <c r="AM56" s="684"/>
      <c r="AN56" s="684"/>
      <c r="AO56" s="684"/>
      <c r="AP56" s="684"/>
      <c r="AQ56" s="684"/>
      <c r="AR56" s="684"/>
      <c r="AS56" s="684"/>
      <c r="AT56" s="684"/>
      <c r="AU56" s="684"/>
      <c r="AV56" s="684"/>
      <c r="AW56" s="684"/>
      <c r="AX56" s="684"/>
      <c r="AY56" s="684"/>
      <c r="AZ56" s="684"/>
      <c r="BA56" s="684"/>
      <c r="BB56" s="684"/>
      <c r="BC56" s="684"/>
      <c r="BD56" s="684"/>
      <c r="BE56" s="684"/>
      <c r="BF56" s="684"/>
      <c r="BG56" s="684"/>
      <c r="BH56" s="684"/>
      <c r="BI56" s="684"/>
      <c r="BJ56" s="684"/>
      <c r="BK56" s="684"/>
      <c r="BL56" s="684"/>
      <c r="BM56" s="684"/>
      <c r="BN56" s="684"/>
      <c r="BO56" s="684"/>
      <c r="BP56" s="262">
        <f>IF(CS56=0,"",DM56/CS56*1000)</f>
        <v>5.43</v>
      </c>
      <c r="BQ56" s="262">
        <f>IF(CT56=0,"",DO56/CT56*1000)</f>
        <v>5.52</v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4">
        <f>SUM(HM56,HO56)</f>
        <v>37511</v>
      </c>
      <c r="CT56" s="264">
        <f>SUM(HN56,HP56)</f>
        <v>41155</v>
      </c>
      <c r="CU56" s="265"/>
      <c r="CV56" s="265"/>
      <c r="CW56" s="264">
        <f>SUM(CW57:CW60)</f>
        <v>37511</v>
      </c>
      <c r="CX56" s="264">
        <f>SUM(CX57:CX60)</f>
        <v>41155</v>
      </c>
      <c r="CY56" s="264">
        <f>SUM(CY57:CY60)</f>
        <v>0</v>
      </c>
      <c r="CZ56" s="264">
        <f>SUM(CZ57:CZ60)</f>
        <v>0</v>
      </c>
      <c r="DA56" s="265"/>
      <c r="DB56" s="265"/>
      <c r="DC56" s="264">
        <f>SUM(DC57:DC60)</f>
        <v>203.68473</v>
      </c>
      <c r="DD56" s="264">
        <f>SUM(DD57:DD60)</f>
        <v>203.68473</v>
      </c>
      <c r="DE56" s="264">
        <f>SUM(DE57:DE60)</f>
        <v>227.1756</v>
      </c>
      <c r="DF56" s="264">
        <f>SUM(DF57:DF60)</f>
        <v>207.06072</v>
      </c>
      <c r="DG56" s="266"/>
      <c r="DH56" s="264">
        <f>SUM(DH57:DH60)</f>
        <v>0</v>
      </c>
      <c r="DI56" s="264">
        <f>SUM(DI57:DI60)</f>
        <v>0</v>
      </c>
      <c r="DJ56" s="264">
        <f>SUM(DJ57:DJ60)</f>
        <v>0</v>
      </c>
      <c r="DK56" s="264">
        <f>SUM(DK57:DK60)</f>
        <v>0</v>
      </c>
      <c r="DL56" s="266"/>
      <c r="DM56" s="264">
        <f>SUM(DC56,DH56)</f>
        <v>203.68473</v>
      </c>
      <c r="DN56" s="264">
        <f>SUM(DD56,DI56)</f>
        <v>203.68473</v>
      </c>
      <c r="DO56" s="264">
        <f>SUM(DE56,DJ56)</f>
        <v>227.1756</v>
      </c>
      <c r="DP56" s="264">
        <f>SUM(DF56,DK56)</f>
        <v>207.06072</v>
      </c>
      <c r="DQ56" s="266"/>
      <c r="DR56" s="267"/>
      <c r="DS56" s="267"/>
      <c r="DT56" s="267"/>
      <c r="DU56" s="268">
        <f>'СУБС ПИ'!$J$76</f>
        <v>0</v>
      </c>
      <c r="DV56" s="268">
        <f>'СУБС ПИ'!$L$76</f>
        <v>0</v>
      </c>
      <c r="DW56" s="267"/>
      <c r="DX56" s="267"/>
      <c r="DY56" s="267"/>
      <c r="DZ56" s="264">
        <f>IF(DD56=0,0,DF56/DD56*100)</f>
        <v>101.657458563536</v>
      </c>
      <c r="EA56" s="264">
        <f>IF(DI56=0,0,DK56/DI56*100)</f>
        <v>0</v>
      </c>
      <c r="EB56" s="264">
        <f>IF(DN56=0,0,DP56/DN56*100)</f>
        <v>101.657458563536</v>
      </c>
      <c r="EC56" s="266"/>
      <c r="ED56" s="266"/>
      <c r="EE56" s="266"/>
      <c r="EF56" s="266"/>
      <c r="EG56" s="266"/>
      <c r="EH56" s="266"/>
      <c r="EI56" s="177"/>
      <c r="EJ56" s="269"/>
      <c r="EM56" s="258"/>
      <c r="EP56" s="270"/>
      <c r="EQ56" s="263"/>
      <c r="ER56" s="263"/>
      <c r="ES56" s="263"/>
      <c r="ET56" s="263"/>
      <c r="EU56" s="263"/>
      <c r="EV56" s="263"/>
      <c r="EW56" s="264">
        <f>SUM(IC56,IE56)</f>
        <v>369517</v>
      </c>
      <c r="EX56" s="264">
        <f>SUM(ID56,IF56)</f>
        <v>369517</v>
      </c>
      <c r="EY56" s="265"/>
      <c r="EZ56" s="265"/>
      <c r="FA56" s="264">
        <f>SUM(FA57:FA60)</f>
        <v>369517</v>
      </c>
      <c r="FB56" s="264">
        <f>SUM(FB57:FB60)</f>
        <v>369517</v>
      </c>
      <c r="FC56" s="264">
        <f>SUM(FC57:FC60)</f>
        <v>0</v>
      </c>
      <c r="FD56" s="264">
        <f>SUM(FD57:FD60)</f>
        <v>0</v>
      </c>
      <c r="FE56" s="265"/>
      <c r="FF56" s="265"/>
      <c r="FG56" s="264">
        <f>SUM(FG57:FG60)</f>
        <v>2006.47731</v>
      </c>
      <c r="FH56" s="264">
        <f>SUM(FH57:FH60)</f>
        <v>2006.47731</v>
      </c>
      <c r="FI56" s="264">
        <f>SUM(FI57:FI60)</f>
        <v>2039.73384</v>
      </c>
      <c r="FJ56" s="264">
        <f>SUM(FJ57:FJ60)</f>
        <v>2039.73384</v>
      </c>
      <c r="FK56" s="266"/>
      <c r="FL56" s="264">
        <f>SUM(FL57:FL60)</f>
        <v>0</v>
      </c>
      <c r="FM56" s="264">
        <f>SUM(FM57:FM60)</f>
        <v>0</v>
      </c>
      <c r="FN56" s="264">
        <f>SUM(FN57:FN60)</f>
        <v>0</v>
      </c>
      <c r="FO56" s="264">
        <f>SUM(FO57:FO60)</f>
        <v>0</v>
      </c>
      <c r="FP56" s="266"/>
      <c r="FQ56" s="264">
        <f>SUM(FG56,FL56)</f>
        <v>2006.47731</v>
      </c>
      <c r="FR56" s="264">
        <f>SUM(FH56,FM56)</f>
        <v>2006.47731</v>
      </c>
      <c r="FS56" s="264">
        <f>SUM(FI56,FN56)</f>
        <v>2039.73384</v>
      </c>
      <c r="FT56" s="264">
        <f>SUM(FJ56,FO56)</f>
        <v>2039.73384</v>
      </c>
      <c r="FU56" s="266"/>
      <c r="FV56" s="267"/>
      <c r="FW56" s="267"/>
      <c r="FX56" s="267"/>
      <c r="FY56" s="268">
        <f>'СУБС ПИ'!$N$76</f>
        <v>0</v>
      </c>
      <c r="FZ56" s="268">
        <f>'СУБС ПИ'!$P$76</f>
        <v>0</v>
      </c>
      <c r="GA56" s="267"/>
      <c r="GB56" s="267"/>
      <c r="GC56" s="267"/>
      <c r="GD56" s="264">
        <f>IF(FH56=0,0,FJ56/FH56*100)</f>
        <v>101.657458563536</v>
      </c>
      <c r="GE56" s="264">
        <f>IF(FM56=0,0,FO56/FM56*100)</f>
        <v>0</v>
      </c>
      <c r="GF56" s="264">
        <f>IF(FR56=0,0,FT56/FR56*100)</f>
        <v>101.657458563536</v>
      </c>
      <c r="GG56" s="266"/>
      <c r="GH56" s="266"/>
      <c r="GI56" s="266"/>
      <c r="GJ56" s="266"/>
      <c r="GK56" s="266"/>
      <c r="GL56" s="266"/>
      <c r="GM56" s="265"/>
      <c r="GN56" s="271"/>
      <c r="HA56" s="262" t="str">
        <f>IF(SUM(KD57:KD60)=0,"",SUM(KH57:KH60)/SUM(KD57:KD60))</f>
        <v/>
      </c>
      <c r="HB56" s="262" t="str">
        <f>IF(SUM(KE57:KE60)=0,"",SUM(KI57:KI60)/SUM(KE57:KE60))</f>
        <v/>
      </c>
      <c r="HC56" s="262" t="str">
        <f>IF(SUM(KL57:KL60)=0,"",SUM(KP57:KP60)/SUM(KL57:KL60))</f>
        <v/>
      </c>
      <c r="HD56" s="262" t="str">
        <f>IF(SUM(KM57:KM60)=0,"",SUM(KQ57:KQ60)/SUM(KM57:KM60))</f>
        <v/>
      </c>
      <c r="HE56" s="266"/>
      <c r="HF56" s="266"/>
      <c r="HG56" s="272"/>
      <c r="HH56" s="272"/>
      <c r="HI56" s="273">
        <v>314</v>
      </c>
      <c r="HJ56" s="273">
        <v>247</v>
      </c>
      <c r="HK56" s="273"/>
      <c r="HL56" s="273"/>
      <c r="HM56" s="264">
        <f>SUM(HM57:HM60)</f>
        <v>37511</v>
      </c>
      <c r="HN56" s="264">
        <f>SUM(HN57:HN60)</f>
        <v>41155</v>
      </c>
      <c r="HO56" s="264">
        <f>SUM(HO57:HO60)</f>
        <v>0</v>
      </c>
      <c r="HP56" s="264">
        <f>SUM(HP57:HP60)</f>
        <v>0</v>
      </c>
      <c r="HQ56" s="262" t="str">
        <f>IF(SUM(KF57:KF60)=0,"",SUM(KJ57:KJ60)/SUM(KF57:KF60))</f>
        <v/>
      </c>
      <c r="HR56" s="262" t="str">
        <f>IF(SUM(KG57:KG60)=0,"",SUM(KK57:KK60)/SUM(KG57:KG60))</f>
        <v/>
      </c>
      <c r="HS56" s="262" t="str">
        <f>IF(SUM(KN57:KN60)=0,"",SUM(KR57:KR60)/SUM(KN57:KN60))</f>
        <v/>
      </c>
      <c r="HT56" s="262" t="str">
        <f>IF(SUM(KO57:KO60)=0,"",SUM(KS57:KS60)/SUM(KO57:KO60))</f>
        <v/>
      </c>
      <c r="HU56" s="266"/>
      <c r="HV56" s="266"/>
      <c r="HW56" s="264" t="str">
        <f>IF(LEN(HG56)=0,"",HG56)</f>
        <v/>
      </c>
      <c r="HX56" s="264" t="str">
        <f>IF(LEN(HH56)=0,"",HH56)</f>
        <v/>
      </c>
      <c r="HY56" s="274">
        <f>IF(LEN(HI56)=0,"",HI56)</f>
        <v>314</v>
      </c>
      <c r="HZ56" s="274">
        <f>IF(LEN(HJ56)=0,"",HJ56)</f>
        <v>247</v>
      </c>
      <c r="IA56" s="274" t="str">
        <f>IF(LEN(HK56)=0,"",HK56)</f>
        <v/>
      </c>
      <c r="IB56" s="274" t="str">
        <f>IF(LEN(HL56)=0,"",HL56)</f>
        <v/>
      </c>
      <c r="IC56" s="264">
        <f>SUM(IC57:IC60)</f>
        <v>369517</v>
      </c>
      <c r="ID56" s="264">
        <f>SUM(ID57:ID60)</f>
        <v>369517</v>
      </c>
      <c r="IE56" s="264">
        <f>SUM(IE57:IE60)</f>
        <v>0</v>
      </c>
      <c r="IF56" s="275">
        <f>SUM(IF57:IF60)</f>
        <v>0</v>
      </c>
      <c r="JR56" s="276">
        <f>SUM(JR57:JR60)</f>
        <v>0</v>
      </c>
      <c r="JS56" s="276">
        <f>SUM(JS57:JS60)</f>
        <v>0</v>
      </c>
      <c r="JT56" s="276">
        <f>SUM(JT57:JT60)</f>
        <v>0</v>
      </c>
      <c r="JU56" s="276">
        <f>SUM(JU57:JU60)</f>
        <v>0</v>
      </c>
      <c r="JV56" s="276">
        <f>SUM(JV57:JV60)</f>
        <v>0</v>
      </c>
      <c r="JW56" s="276">
        <f>SUM(JW57:JW60)</f>
        <v>0</v>
      </c>
      <c r="JX56" s="276">
        <f>SUM(JX57:JX60)</f>
        <v>0</v>
      </c>
      <c r="JY56" s="276">
        <f>SUM(JY57:JY60)</f>
        <v>0</v>
      </c>
      <c r="LC56" s="406"/>
      <c r="LD56" s="407"/>
      <c r="LE56" s="407"/>
      <c r="LF56" s="408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24">
      <c r="A58" s="614" t="s">
        <v>1155</v>
      </c>
      <c r="B58" s="614" t="s">
        <v>1331</v>
      </c>
      <c r="C58" s="503" t="s">
        <v>1281</v>
      </c>
      <c r="D58" s="418"/>
      <c r="E58" s="418"/>
      <c r="F58" s="244"/>
      <c r="G58" s="793">
        <f>ROW('НМ 5'!$A$20)</f>
        <v>20</v>
      </c>
      <c r="H58" s="793">
        <f>ROW('ТФ 5'!$A$46)</f>
        <v>46</v>
      </c>
      <c r="I58" s="244"/>
      <c r="J58" s="244"/>
      <c r="K58" s="794" t="s">
        <v>34</v>
      </c>
      <c r="L58" s="794"/>
      <c r="M58" s="357" t="str">
        <f>IF('НМ 5'!$M$20="","",'НМ 5'!$M$20)</f>
        <v>7</v>
      </c>
      <c r="N58" s="797" t="str">
        <f>IF('НМ 5'!$N$20="","",'НМ 5'!$N$20)</f>
        <v>Электроснабжение. Расчёт по одноставочным тарифам</v>
      </c>
      <c r="O58" s="358"/>
      <c r="P58" s="358"/>
      <c r="Q58" s="797" t="str">
        <f>IF('НМ 5'!$Q$20="","",'НМ 5'!$Q$20)</f>
        <v>По-умолчанию</v>
      </c>
      <c r="R58" s="358"/>
      <c r="S58" s="358"/>
      <c r="T58" s="795" t="str">
        <f>IF('НМ 5'!$T$20="","",'НМ 5'!$T$20)</f>
        <v>ЧД</v>
      </c>
      <c r="U58" s="795" t="str">
        <f>IF('НМ 5'!$U$20="","",'НМ 5'!$U$20)</f>
        <v>ЖП</v>
      </c>
      <c r="V58" s="358"/>
      <c r="W58" s="358"/>
      <c r="X58" s="796"/>
      <c r="Y58" s="358"/>
      <c r="Z58" s="358"/>
      <c r="AA58" s="358"/>
      <c r="AB58" s="358"/>
      <c r="AC58" s="799" t="s">
        <v>1333</v>
      </c>
      <c r="AD58" s="799" t="str">
        <f>BL58&amp;"::"&amp;AE58</f>
        <v>да::ACTI</v>
      </c>
      <c r="AE58" s="799" t="s">
        <v>1293</v>
      </c>
      <c r="AF58" s="358"/>
      <c r="AG58" s="358"/>
      <c r="AH58" s="358"/>
      <c r="AI58" s="358"/>
      <c r="AJ58" s="358"/>
      <c r="AK58" s="358"/>
      <c r="AL58" s="358"/>
      <c r="AM58" s="358"/>
      <c r="AN58" s="357" t="str">
        <f>IF('ТФ 5'!$N$46="","",'ТФ 5'!$N$46)</f>
        <v>5.1.1</v>
      </c>
      <c r="AO58" s="797" t="str">
        <f>IF('ТФ 5'!$O$46="","",'ТФ 5'!$O$46)</f>
        <v>МП ЗР "Севержилкомсервис"</v>
      </c>
      <c r="AP58" s="359"/>
      <c r="AQ58" s="797" t="str">
        <f>IF('ТФ 5'!$Q$46="","",'ТФ 5'!$Q$46)</f>
        <v>8300010685</v>
      </c>
      <c r="AR58" s="797" t="str">
        <f>IF('ТФ 5'!$R$46="","",'ТФ 5'!$R$46)</f>
        <v>298301001</v>
      </c>
      <c r="AS58" s="797" t="str">
        <f>IF('ТФ 5'!$S$46="","",'ТФ 5'!$S$46)</f>
        <v>ОСН, 22</v>
      </c>
      <c r="AT58" s="797" t="str">
        <f>IF('ТФ 5'!$T$46="","",'ТФ 5'!$T$46)</f>
        <v/>
      </c>
      <c r="AU58" s="797" t="str">
        <f>IF('ТФ 5'!$U$46="","",'ТФ 5'!$U$46)</f>
        <v/>
      </c>
      <c r="AV58" s="797" t="str">
        <f>IF('ТФ 5'!$V$46="","",'ТФ 5'!$V$46)</f>
        <v/>
      </c>
      <c r="AW58" s="797"/>
      <c r="AX58" s="797" t="str">
        <f>IF('ТФ 5'!$X$46="","",'ТФ 5'!$X$46)</f>
        <v>при наличии</v>
      </c>
      <c r="AY58" s="358"/>
      <c r="AZ58" s="792"/>
      <c r="BA58" s="792"/>
      <c r="BB58" s="792"/>
      <c r="BC58" s="797" t="str">
        <f>IF('ТФ 5'!$AC$46="","",'ТФ 5'!$AC$46)</f>
        <v>сельское</v>
      </c>
      <c r="BD58" s="797" t="str">
        <f>IF('ТФ 5'!$AD$46="","",'ТФ 5'!$AD$46)</f>
        <v>электро</v>
      </c>
      <c r="BE58" s="797" t="str">
        <f>IF('ТФ 5'!$AE$46="","",'ТФ 5'!$AE$46)</f>
        <v>в пределах</v>
      </c>
      <c r="BF58" s="792"/>
      <c r="BG58" s="358"/>
      <c r="BH58" s="799"/>
      <c r="BI58" s="358"/>
      <c r="BJ58" s="358"/>
      <c r="BK58" s="358"/>
      <c r="BL58" s="801" t="s">
        <v>34</v>
      </c>
      <c r="BM58" s="802"/>
      <c r="BN58" s="358"/>
      <c r="BO58" s="358"/>
      <c r="BP58" s="332">
        <f>IF('ТФ 5'!$BQ$46="","",'ТФ 5'!$BQ$46)</f>
        <v>5.43</v>
      </c>
      <c r="BQ58" s="332">
        <f>IF('ТФ 5'!$BS$46="","",'ТФ 5'!$BS$46)</f>
        <v>5.52</v>
      </c>
      <c r="BR58" s="332">
        <f>IF('ТФ 5'!$BP$46="","",'ТФ 5'!$BP$46)</f>
        <v>89.09</v>
      </c>
      <c r="BS58" s="332">
        <f>IF('ТФ 5'!$BR$46="","",'ТФ 5'!$BR$46)</f>
        <v>90.57</v>
      </c>
      <c r="BT58" s="358"/>
      <c r="BU58" s="379"/>
      <c r="BV58" s="379"/>
      <c r="BW58" s="358"/>
      <c r="BX58" s="360" t="s">
        <v>40</v>
      </c>
      <c r="BY58" s="360" t="s">
        <v>40</v>
      </c>
      <c r="BZ58" s="361"/>
      <c r="CA58" s="361"/>
      <c r="CB58" s="358"/>
      <c r="CC58" s="358"/>
      <c r="CD58" s="358"/>
      <c r="CE58" s="358"/>
      <c r="CF58" s="358"/>
      <c r="CG58" s="358"/>
      <c r="CH58" s="358"/>
      <c r="CI58" s="358"/>
      <c r="CJ58" s="358"/>
      <c r="CK58" s="358"/>
      <c r="CL58" s="362"/>
      <c r="CM58" s="362"/>
      <c r="CN58" s="358"/>
      <c r="CO58" s="280"/>
      <c r="CP58" s="280"/>
      <c r="CQ58" s="363"/>
      <c r="CR58" s="363"/>
      <c r="CS58" s="364">
        <v>34342</v>
      </c>
      <c r="CT58" s="364">
        <v>39146</v>
      </c>
      <c r="CU58" s="358"/>
      <c r="CV58" s="358"/>
      <c r="CW58" s="365">
        <f>IF($AD58="да::ACTI",IF($U58="ЖП",CS58,0),0)</f>
        <v>34342</v>
      </c>
      <c r="CX58" s="365">
        <f>IF($AD58="да::ACTI",IF($U58="ЖП",CT58,0),0)</f>
        <v>39146</v>
      </c>
      <c r="CY58" s="365">
        <f>IF($AD58="да::ACTI",IF($U58="ЖП",0,CS58),0)</f>
        <v>0</v>
      </c>
      <c r="CZ58" s="365">
        <f>IF($AD58="да::ACTI",IF($U58="ЖП",0,CT58),0)</f>
        <v>0</v>
      </c>
      <c r="DA58" s="358"/>
      <c r="DB58" s="358"/>
      <c r="DC58" s="276">
        <f>CW58*IF(LEN($BP58)=0,0,$BP58)/1000</f>
        <v>186.47706</v>
      </c>
      <c r="DD58" s="276">
        <f>IF(LEN($BQ58)=0,0,DC58)</f>
        <v>186.47706</v>
      </c>
      <c r="DE58" s="276">
        <f>CX58*IF(LEN($BQ58)=0,0,$BQ58)/1000</f>
        <v>216.08592</v>
      </c>
      <c r="DF58" s="276">
        <f>CW58*IF(LEN($BQ58)=0,0,$BQ58)/1000</f>
        <v>189.56784</v>
      </c>
      <c r="DG58" s="280"/>
      <c r="DH58" s="276">
        <f>CY58*IF(LEN($BP58)=0,0,$BP58)/1000</f>
        <v>0</v>
      </c>
      <c r="DI58" s="276">
        <f>IF(LEN($BQ58)=0,0,DH58)</f>
        <v>0</v>
      </c>
      <c r="DJ58" s="276">
        <f>CZ58*IF(LEN($BQ58)=0,0,$BQ58)/1000</f>
        <v>0</v>
      </c>
      <c r="DK58" s="276">
        <f>CY58*IF(LEN($BQ58)=0,0,$BQ58)/1000</f>
        <v>0</v>
      </c>
      <c r="DL58" s="280"/>
      <c r="DM58" s="276">
        <f>SUM(DC58,DH58)</f>
        <v>186.47706</v>
      </c>
      <c r="DN58" s="276">
        <f>SUM(DD58,DI58)</f>
        <v>186.47706</v>
      </c>
      <c r="DO58" s="276">
        <f>SUM(DE58,DJ58)</f>
        <v>216.08592</v>
      </c>
      <c r="DP58" s="276">
        <f>SUM(DF58,DK58)</f>
        <v>189.56784</v>
      </c>
      <c r="DQ58" s="280"/>
      <c r="DR58" s="366"/>
      <c r="DS58" s="366"/>
      <c r="DT58" s="366"/>
      <c r="DU58" s="366"/>
      <c r="DV58" s="366"/>
      <c r="DW58" s="366"/>
      <c r="DX58" s="366"/>
      <c r="DY58" s="366"/>
      <c r="DZ58" s="366"/>
      <c r="EA58" s="366"/>
      <c r="EB58" s="366"/>
      <c r="EC58" s="366"/>
      <c r="ED58" s="366"/>
      <c r="EE58" s="366"/>
      <c r="EF58" s="366"/>
      <c r="EG58" s="366"/>
      <c r="EH58" s="366"/>
      <c r="EI58" s="366"/>
      <c r="EJ58" s="366"/>
      <c r="EK58" s="367"/>
      <c r="EL58" s="367"/>
      <c r="EM58" s="244"/>
      <c r="EN58" s="367"/>
      <c r="EO58" s="367"/>
      <c r="EP58" s="362"/>
      <c r="EQ58" s="362"/>
      <c r="ER58" s="367"/>
      <c r="ES58" s="280"/>
      <c r="ET58" s="280"/>
      <c r="EU58" s="363"/>
      <c r="EV58" s="363"/>
      <c r="EW58" s="364">
        <v>333131</v>
      </c>
      <c r="EX58" s="364">
        <v>333131</v>
      </c>
      <c r="EY58" s="367"/>
      <c r="EZ58" s="367"/>
      <c r="FA58" s="365">
        <f>IF($AE58="ACTI",IF($U58="ЖП",EW58,0),0)</f>
        <v>333131</v>
      </c>
      <c r="FB58" s="365">
        <f>IF($AE58="ACTI",IF($U58="ЖП",EX58,0),0)</f>
        <v>333131</v>
      </c>
      <c r="FC58" s="365">
        <f>IF($AE58="ACTI",IF($U58="ЖП",0,EW58),0)</f>
        <v>0</v>
      </c>
      <c r="FD58" s="365">
        <f>IF($AE58="ACTI",IF($U58="ЖП",0,EX58),0)</f>
        <v>0</v>
      </c>
      <c r="FE58" s="367"/>
      <c r="FF58" s="367"/>
      <c r="FG58" s="276">
        <f>FA58*IF(LEN($BP58)=0,0,$BP58)/1000</f>
        <v>1808.90133</v>
      </c>
      <c r="FH58" s="276">
        <f>IF(LEN($BQ58)=0,0,FG58)</f>
        <v>1808.90133</v>
      </c>
      <c r="FI58" s="276">
        <f>FB58*IF(LEN($BQ58)=0,0,$BQ58)/1000</f>
        <v>1838.88312</v>
      </c>
      <c r="FJ58" s="276">
        <f>FA58*IF(LEN($BQ58)=0,0,$BQ58)/1000</f>
        <v>1838.88312</v>
      </c>
      <c r="FK58" s="280"/>
      <c r="FL58" s="276">
        <f>FC58*IF(LEN($BP58)=0,0,$BP58)/1000</f>
        <v>0</v>
      </c>
      <c r="FM58" s="276">
        <f>IF(LEN($BQ58)=0,0,FL58)</f>
        <v>0</v>
      </c>
      <c r="FN58" s="276">
        <f>FD58*IF(LEN($BQ58)=0,0,$BQ58)/1000</f>
        <v>0</v>
      </c>
      <c r="FO58" s="276">
        <f>FC58*IF(LEN($BQ58)=0,0,$BQ58)/1000</f>
        <v>0</v>
      </c>
      <c r="FP58" s="280"/>
      <c r="FQ58" s="276">
        <f>SUM(FG58,FL58)</f>
        <v>1808.90133</v>
      </c>
      <c r="FR58" s="276">
        <f>SUM(FH58,FM58)</f>
        <v>1808.90133</v>
      </c>
      <c r="FS58" s="276">
        <f>SUM(FI58,FN58)</f>
        <v>1838.88312</v>
      </c>
      <c r="FT58" s="276">
        <f>SUM(FJ58,FO58)</f>
        <v>1838.88312</v>
      </c>
      <c r="FU58" s="280"/>
      <c r="FV58" s="361"/>
      <c r="FW58" s="361"/>
      <c r="FX58" s="361"/>
      <c r="FY58" s="366"/>
      <c r="FZ58" s="366"/>
      <c r="GA58" s="361"/>
      <c r="GB58" s="361"/>
      <c r="GC58" s="366"/>
      <c r="GD58" s="366"/>
      <c r="GE58" s="366"/>
      <c r="GF58" s="366"/>
      <c r="GG58" s="366"/>
      <c r="GH58" s="366"/>
      <c r="GI58" s="366"/>
      <c r="GJ58" s="366"/>
      <c r="GK58" s="366"/>
      <c r="GL58" s="366"/>
      <c r="GM58" s="366"/>
      <c r="GN58" s="366"/>
      <c r="GO58" s="993"/>
      <c r="GP58" s="993"/>
      <c r="GQ58" s="993"/>
      <c r="GR58" s="993"/>
      <c r="GS58" s="993"/>
      <c r="GT58" s="993"/>
      <c r="GU58" s="993"/>
      <c r="GV58" s="993"/>
      <c r="GW58" s="993"/>
      <c r="GX58" s="993"/>
      <c r="GY58" s="993"/>
      <c r="GZ58" s="92"/>
      <c r="HA58" s="422"/>
      <c r="HB58" s="422"/>
      <c r="HC58" s="422"/>
      <c r="HD58" s="422"/>
      <c r="HE58" s="422"/>
      <c r="HF58" s="422"/>
      <c r="HG58" s="422"/>
      <c r="HH58" s="422"/>
      <c r="HI58" s="422"/>
      <c r="HJ58" s="422"/>
      <c r="HK58" s="422"/>
      <c r="HL58" s="423"/>
      <c r="HM58" s="365">
        <f>CW58</f>
        <v>34342</v>
      </c>
      <c r="HN58" s="365">
        <f>CX58</f>
        <v>39146</v>
      </c>
      <c r="HO58" s="365">
        <f>CY58</f>
        <v>0</v>
      </c>
      <c r="HP58" s="365">
        <f>CZ58</f>
        <v>0</v>
      </c>
      <c r="HQ58" s="424"/>
      <c r="HR58" s="422"/>
      <c r="HS58" s="422"/>
      <c r="HT58" s="422"/>
      <c r="HU58" s="422"/>
      <c r="HV58" s="422"/>
      <c r="HW58" s="422"/>
      <c r="HX58" s="422"/>
      <c r="HY58" s="422"/>
      <c r="HZ58" s="422"/>
      <c r="IA58" s="422"/>
      <c r="IB58" s="422"/>
      <c r="IC58" s="365">
        <f>FA58</f>
        <v>333131</v>
      </c>
      <c r="ID58" s="365">
        <f>FB58</f>
        <v>333131</v>
      </c>
      <c r="IE58" s="365">
        <f>FC58</f>
        <v>0</v>
      </c>
      <c r="IF58" s="365">
        <f>FD58</f>
        <v>0</v>
      </c>
      <c r="IG58" s="92"/>
      <c r="IH58" s="92"/>
      <c r="II58" s="92"/>
      <c r="IJ58" s="92"/>
      <c r="IK58" s="993"/>
      <c r="IL58" s="92"/>
      <c r="IM58" s="92"/>
      <c r="IN58" s="92"/>
      <c r="IO58" s="92"/>
      <c r="IP58" s="92"/>
      <c r="IQ58" s="92"/>
      <c r="IR58" s="92"/>
      <c r="IS58" s="92"/>
      <c r="IT58" s="92"/>
      <c r="IU58" s="92"/>
      <c r="IV58" s="92"/>
      <c r="IW58" s="92"/>
      <c r="IX58" s="92"/>
      <c r="IY58" s="92"/>
      <c r="IZ58" s="92"/>
      <c r="JA58" s="92"/>
      <c r="JB58" s="92"/>
      <c r="JC58" s="92"/>
      <c r="JD58" s="92"/>
      <c r="JE58" s="92"/>
      <c r="JF58" s="92"/>
      <c r="JG58" s="92"/>
      <c r="JH58" s="92"/>
      <c r="JI58" s="92"/>
      <c r="JJ58" s="92"/>
      <c r="JK58" s="92"/>
      <c r="JL58" s="92"/>
      <c r="JM58" s="92"/>
      <c r="JN58" s="92"/>
      <c r="JO58" s="92"/>
      <c r="JP58" s="92"/>
      <c r="JQ58" s="92"/>
      <c r="JR58" s="368"/>
      <c r="JS58" s="368"/>
      <c r="JT58" s="368"/>
      <c r="JU58" s="368"/>
      <c r="JV58" s="368"/>
      <c r="JW58" s="368"/>
      <c r="JX58" s="368"/>
      <c r="JY58" s="368"/>
      <c r="JZ58" s="92"/>
      <c r="KA58" s="92"/>
      <c r="KB58" s="92"/>
      <c r="KC58" s="92"/>
      <c r="KD58" s="368"/>
      <c r="KE58" s="368"/>
      <c r="KF58" s="368"/>
      <c r="KG58" s="368"/>
      <c r="KH58" s="368"/>
      <c r="KI58" s="368"/>
      <c r="KJ58" s="368"/>
      <c r="KK58" s="368"/>
      <c r="KL58" s="368"/>
      <c r="KM58" s="368"/>
      <c r="KN58" s="368"/>
      <c r="KO58" s="368"/>
      <c r="KP58" s="368"/>
      <c r="KQ58" s="368"/>
      <c r="KR58" s="368"/>
      <c r="KS58" s="368"/>
      <c r="KT58" s="422"/>
      <c r="KU58" s="422"/>
      <c r="KV58" s="422"/>
      <c r="KW58" s="422"/>
      <c r="KX58" s="422"/>
      <c r="KY58" s="422"/>
      <c r="KZ58" s="422"/>
      <c r="LA58" s="422"/>
      <c r="LB58" s="422"/>
      <c r="LC58" s="358"/>
      <c r="LD58" s="358"/>
      <c r="LE58" s="358"/>
      <c r="LF58" s="358"/>
      <c r="LG58" s="422"/>
      <c r="LH58" s="422"/>
      <c r="LI58" s="422"/>
      <c r="LJ58" s="422"/>
      <c r="LK58" s="422"/>
      <c r="LL58" s="422"/>
      <c r="LM58" s="422"/>
    </row>
    <row customHeight="1" ht="24">
      <c r="A59" s="614" t="s">
        <v>1154</v>
      </c>
      <c r="B59" s="614" t="s">
        <v>1331</v>
      </c>
      <c r="C59" s="503" t="s">
        <v>1281</v>
      </c>
      <c r="D59" s="418"/>
      <c r="E59" s="418"/>
      <c r="F59" s="244"/>
      <c r="G59" s="793">
        <f>ROW('НМ 5'!$A$19)</f>
        <v>19</v>
      </c>
      <c r="H59" s="793">
        <f>ROW('ТФ 5'!$A$46)</f>
        <v>46</v>
      </c>
      <c r="I59" s="244"/>
      <c r="J59" s="244"/>
      <c r="K59" s="794"/>
      <c r="L59" s="794"/>
      <c r="M59" s="357" t="str">
        <f>IF('НМ 5'!$M$19="","",'НМ 5'!$M$19)</f>
        <v>6</v>
      </c>
      <c r="N59" s="797" t="str">
        <f>IF('НМ 5'!$N$19="","",'НМ 5'!$N$19)</f>
        <v>Электроснабжение. Расчёт по одноставочным тарифам</v>
      </c>
      <c r="O59" s="358"/>
      <c r="P59" s="358"/>
      <c r="Q59" s="797" t="str">
        <f>IF('НМ 5'!$Q$19="","",'НМ 5'!$Q$19)</f>
        <v>По-умолчанию</v>
      </c>
      <c r="R59" s="358"/>
      <c r="S59" s="358"/>
      <c r="T59" s="795" t="str">
        <f>IF('НМ 5'!$T$19="","",'НМ 5'!$T$19)</f>
        <v>МКД</v>
      </c>
      <c r="U59" s="795" t="str">
        <f>IF('НМ 5'!$U$19="","",'НМ 5'!$U$19)</f>
        <v>ЖП</v>
      </c>
      <c r="V59" s="358"/>
      <c r="W59" s="358"/>
      <c r="X59" s="796"/>
      <c r="Y59" s="358"/>
      <c r="Z59" s="358"/>
      <c r="AA59" s="358"/>
      <c r="AB59" s="358"/>
      <c r="AC59" s="799" t="s">
        <v>1333</v>
      </c>
      <c r="AD59" s="799" t="str">
        <f>BL59&amp;"::"&amp;AE59</f>
        <v>да::ACTI</v>
      </c>
      <c r="AE59" s="799" t="s">
        <v>1293</v>
      </c>
      <c r="AF59" s="358"/>
      <c r="AG59" s="358"/>
      <c r="AH59" s="358"/>
      <c r="AI59" s="358"/>
      <c r="AJ59" s="358"/>
      <c r="AK59" s="358"/>
      <c r="AL59" s="358"/>
      <c r="AM59" s="358"/>
      <c r="AN59" s="357" t="str">
        <f>IF('ТФ 5'!$N$46="","",'ТФ 5'!$N$46)</f>
        <v>5.1.1</v>
      </c>
      <c r="AO59" s="797" t="str">
        <f>IF('ТФ 5'!$O$46="","",'ТФ 5'!$O$46)</f>
        <v>МП ЗР "Севержилкомсервис"</v>
      </c>
      <c r="AP59" s="359"/>
      <c r="AQ59" s="797" t="str">
        <f>IF('ТФ 5'!$Q$46="","",'ТФ 5'!$Q$46)</f>
        <v>8300010685</v>
      </c>
      <c r="AR59" s="797" t="str">
        <f>IF('ТФ 5'!$R$46="","",'ТФ 5'!$R$46)</f>
        <v>298301001</v>
      </c>
      <c r="AS59" s="797" t="str">
        <f>IF('ТФ 5'!$S$46="","",'ТФ 5'!$S$46)</f>
        <v>ОСН, 22</v>
      </c>
      <c r="AT59" s="797" t="str">
        <f>IF('ТФ 5'!$T$46="","",'ТФ 5'!$T$46)</f>
        <v/>
      </c>
      <c r="AU59" s="797" t="str">
        <f>IF('ТФ 5'!$U$46="","",'ТФ 5'!$U$46)</f>
        <v/>
      </c>
      <c r="AV59" s="797" t="str">
        <f>IF('ТФ 5'!$V$46="","",'ТФ 5'!$V$46)</f>
        <v/>
      </c>
      <c r="AW59" s="797"/>
      <c r="AX59" s="797" t="str">
        <f>IF('ТФ 5'!$X$46="","",'ТФ 5'!$X$46)</f>
        <v>при наличии</v>
      </c>
      <c r="AY59" s="358"/>
      <c r="AZ59" s="792"/>
      <c r="BA59" s="792"/>
      <c r="BB59" s="792"/>
      <c r="BC59" s="797" t="str">
        <f>IF('ТФ 5'!$AC$46="","",'ТФ 5'!$AC$46)</f>
        <v>сельское</v>
      </c>
      <c r="BD59" s="797" t="str">
        <f>IF('ТФ 5'!$AD$46="","",'ТФ 5'!$AD$46)</f>
        <v>электро</v>
      </c>
      <c r="BE59" s="797" t="str">
        <f>IF('ТФ 5'!$AE$46="","",'ТФ 5'!$AE$46)</f>
        <v>в пределах</v>
      </c>
      <c r="BF59" s="792"/>
      <c r="BG59" s="358"/>
      <c r="BH59" s="799"/>
      <c r="BI59" s="358"/>
      <c r="BJ59" s="358"/>
      <c r="BK59" s="358"/>
      <c r="BL59" s="801" t="s">
        <v>34</v>
      </c>
      <c r="BM59" s="802"/>
      <c r="BN59" s="358"/>
      <c r="BO59" s="358"/>
      <c r="BP59" s="332">
        <f>IF('ТФ 5'!$BQ$46="","",'ТФ 5'!$BQ$46)</f>
        <v>5.43</v>
      </c>
      <c r="BQ59" s="332">
        <f>IF('ТФ 5'!$BS$46="","",'ТФ 5'!$BS$46)</f>
        <v>5.52</v>
      </c>
      <c r="BR59" s="332">
        <f>IF('ТФ 5'!$BP$46="","",'ТФ 5'!$BP$46)</f>
        <v>89.09</v>
      </c>
      <c r="BS59" s="332">
        <f>IF('ТФ 5'!$BR$46="","",'ТФ 5'!$BR$46)</f>
        <v>90.57</v>
      </c>
      <c r="BT59" s="358"/>
      <c r="BU59" s="379"/>
      <c r="BV59" s="379"/>
      <c r="BW59" s="358"/>
      <c r="BX59" s="360" t="s">
        <v>40</v>
      </c>
      <c r="BY59" s="360" t="s">
        <v>40</v>
      </c>
      <c r="BZ59" s="361"/>
      <c r="CA59" s="361"/>
      <c r="CB59" s="358"/>
      <c r="CC59" s="358"/>
      <c r="CD59" s="358"/>
      <c r="CE59" s="358"/>
      <c r="CF59" s="358"/>
      <c r="CG59" s="358"/>
      <c r="CH59" s="358"/>
      <c r="CI59" s="358"/>
      <c r="CJ59" s="358"/>
      <c r="CK59" s="358"/>
      <c r="CL59" s="362"/>
      <c r="CM59" s="362"/>
      <c r="CN59" s="358"/>
      <c r="CO59" s="280"/>
      <c r="CP59" s="280"/>
      <c r="CQ59" s="363"/>
      <c r="CR59" s="363"/>
      <c r="CS59" s="364">
        <v>3169</v>
      </c>
      <c r="CT59" s="364">
        <v>2009</v>
      </c>
      <c r="CU59" s="358"/>
      <c r="CV59" s="358"/>
      <c r="CW59" s="365">
        <f>IF($AD59="да::ACTI",IF($U59="ЖП",CS59,0),0)</f>
        <v>3169</v>
      </c>
      <c r="CX59" s="365">
        <f>IF($AD59="да::ACTI",IF($U59="ЖП",CT59,0),0)</f>
        <v>2009</v>
      </c>
      <c r="CY59" s="365">
        <f>IF($AD59="да::ACTI",IF($U59="ЖП",0,CS59),0)</f>
        <v>0</v>
      </c>
      <c r="CZ59" s="365">
        <f>IF($AD59="да::ACTI",IF($U59="ЖП",0,CT59),0)</f>
        <v>0</v>
      </c>
      <c r="DA59" s="358"/>
      <c r="DB59" s="358"/>
      <c r="DC59" s="276">
        <f>CW59*IF(LEN($BP59)=0,0,$BP59)/1000</f>
        <v>17.20767</v>
      </c>
      <c r="DD59" s="276">
        <f>IF(LEN($BQ59)=0,0,DC59)</f>
        <v>17.20767</v>
      </c>
      <c r="DE59" s="276">
        <f>CX59*IF(LEN($BQ59)=0,0,$BQ59)/1000</f>
        <v>11.08968</v>
      </c>
      <c r="DF59" s="276">
        <f>CW59*IF(LEN($BQ59)=0,0,$BQ59)/1000</f>
        <v>17.49288</v>
      </c>
      <c r="DG59" s="280"/>
      <c r="DH59" s="276">
        <f>CY59*IF(LEN($BP59)=0,0,$BP59)/1000</f>
        <v>0</v>
      </c>
      <c r="DI59" s="276">
        <f>IF(LEN($BQ59)=0,0,DH59)</f>
        <v>0</v>
      </c>
      <c r="DJ59" s="276">
        <f>CZ59*IF(LEN($BQ59)=0,0,$BQ59)/1000</f>
        <v>0</v>
      </c>
      <c r="DK59" s="276">
        <f>CY59*IF(LEN($BQ59)=0,0,$BQ59)/1000</f>
        <v>0</v>
      </c>
      <c r="DL59" s="280"/>
      <c r="DM59" s="276">
        <f>SUM(DC59,DH59)</f>
        <v>17.20767</v>
      </c>
      <c r="DN59" s="276">
        <f>SUM(DD59,DI59)</f>
        <v>17.20767</v>
      </c>
      <c r="DO59" s="276">
        <f>SUM(DE59,DJ59)</f>
        <v>11.08968</v>
      </c>
      <c r="DP59" s="276">
        <f>SUM(DF59,DK59)</f>
        <v>17.49288</v>
      </c>
      <c r="DQ59" s="280"/>
      <c r="DR59" s="366"/>
      <c r="DS59" s="366"/>
      <c r="DT59" s="366"/>
      <c r="DU59" s="366"/>
      <c r="DV59" s="366"/>
      <c r="DW59" s="366"/>
      <c r="DX59" s="366"/>
      <c r="DY59" s="366"/>
      <c r="DZ59" s="366"/>
      <c r="EA59" s="366"/>
      <c r="EB59" s="366"/>
      <c r="EC59" s="366"/>
      <c r="ED59" s="366"/>
      <c r="EE59" s="366"/>
      <c r="EF59" s="366"/>
      <c r="EG59" s="366"/>
      <c r="EH59" s="366"/>
      <c r="EI59" s="366"/>
      <c r="EJ59" s="366"/>
      <c r="EK59" s="367"/>
      <c r="EL59" s="367"/>
      <c r="EM59" s="244"/>
      <c r="EN59" s="367"/>
      <c r="EO59" s="367"/>
      <c r="EP59" s="362"/>
      <c r="EQ59" s="362"/>
      <c r="ER59" s="367"/>
      <c r="ES59" s="280"/>
      <c r="ET59" s="280"/>
      <c r="EU59" s="363"/>
      <c r="EV59" s="363"/>
      <c r="EW59" s="364">
        <v>36386</v>
      </c>
      <c r="EX59" s="364">
        <v>36386</v>
      </c>
      <c r="EY59" s="367"/>
      <c r="EZ59" s="367"/>
      <c r="FA59" s="365">
        <f>IF($AE59="ACTI",IF($U59="ЖП",EW59,0),0)</f>
        <v>36386</v>
      </c>
      <c r="FB59" s="365">
        <f>IF($AE59="ACTI",IF($U59="ЖП",EX59,0),0)</f>
        <v>36386</v>
      </c>
      <c r="FC59" s="365">
        <f>IF($AE59="ACTI",IF($U59="ЖП",0,EW59),0)</f>
        <v>0</v>
      </c>
      <c r="FD59" s="365">
        <f>IF($AE59="ACTI",IF($U59="ЖП",0,EX59),0)</f>
        <v>0</v>
      </c>
      <c r="FE59" s="367"/>
      <c r="FF59" s="367"/>
      <c r="FG59" s="276">
        <f>FA59*IF(LEN($BP59)=0,0,$BP59)/1000</f>
        <v>197.57598</v>
      </c>
      <c r="FH59" s="276">
        <f>IF(LEN($BQ59)=0,0,FG59)</f>
        <v>197.57598</v>
      </c>
      <c r="FI59" s="276">
        <f>FB59*IF(LEN($BQ59)=0,0,$BQ59)/1000</f>
        <v>200.85072</v>
      </c>
      <c r="FJ59" s="276">
        <f>FA59*IF(LEN($BQ59)=0,0,$BQ59)/1000</f>
        <v>200.85072</v>
      </c>
      <c r="FK59" s="280"/>
      <c r="FL59" s="276">
        <f>FC59*IF(LEN($BP59)=0,0,$BP59)/1000</f>
        <v>0</v>
      </c>
      <c r="FM59" s="276">
        <f>IF(LEN($BQ59)=0,0,FL59)</f>
        <v>0</v>
      </c>
      <c r="FN59" s="276">
        <f>FD59*IF(LEN($BQ59)=0,0,$BQ59)/1000</f>
        <v>0</v>
      </c>
      <c r="FO59" s="276">
        <f>FC59*IF(LEN($BQ59)=0,0,$BQ59)/1000</f>
        <v>0</v>
      </c>
      <c r="FP59" s="280"/>
      <c r="FQ59" s="276">
        <f>SUM(FG59,FL59)</f>
        <v>197.57598</v>
      </c>
      <c r="FR59" s="276">
        <f>SUM(FH59,FM59)</f>
        <v>197.57598</v>
      </c>
      <c r="FS59" s="276">
        <f>SUM(FI59,FN59)</f>
        <v>200.85072</v>
      </c>
      <c r="FT59" s="276">
        <f>SUM(FJ59,FO59)</f>
        <v>200.85072</v>
      </c>
      <c r="FU59" s="280"/>
      <c r="FV59" s="361"/>
      <c r="FW59" s="361"/>
      <c r="FX59" s="361"/>
      <c r="FY59" s="366"/>
      <c r="FZ59" s="366"/>
      <c r="GA59" s="361"/>
      <c r="GB59" s="361"/>
      <c r="GC59" s="366"/>
      <c r="GD59" s="366"/>
      <c r="GE59" s="366"/>
      <c r="GF59" s="366"/>
      <c r="GG59" s="366"/>
      <c r="GH59" s="366"/>
      <c r="GI59" s="366"/>
      <c r="GJ59" s="366"/>
      <c r="GK59" s="366"/>
      <c r="GL59" s="366"/>
      <c r="GM59" s="366"/>
      <c r="GN59" s="366"/>
      <c r="GO59" s="993"/>
      <c r="GP59" s="993"/>
      <c r="GQ59" s="993"/>
      <c r="GR59" s="993"/>
      <c r="GS59" s="993"/>
      <c r="GT59" s="993"/>
      <c r="GU59" s="993"/>
      <c r="GV59" s="993"/>
      <c r="GW59" s="993"/>
      <c r="GX59" s="993"/>
      <c r="GY59" s="993"/>
      <c r="GZ59" s="92"/>
      <c r="HA59" s="422"/>
      <c r="HB59" s="422"/>
      <c r="HC59" s="422"/>
      <c r="HD59" s="422"/>
      <c r="HE59" s="422"/>
      <c r="HF59" s="422"/>
      <c r="HG59" s="422"/>
      <c r="HH59" s="422"/>
      <c r="HI59" s="422"/>
      <c r="HJ59" s="422"/>
      <c r="HK59" s="422"/>
      <c r="HL59" s="423"/>
      <c r="HM59" s="365">
        <f>CW59</f>
        <v>3169</v>
      </c>
      <c r="HN59" s="365">
        <f>CX59</f>
        <v>2009</v>
      </c>
      <c r="HO59" s="365">
        <f>CY59</f>
        <v>0</v>
      </c>
      <c r="HP59" s="365">
        <f>CZ59</f>
        <v>0</v>
      </c>
      <c r="HQ59" s="424"/>
      <c r="HR59" s="422"/>
      <c r="HS59" s="422"/>
      <c r="HT59" s="422"/>
      <c r="HU59" s="422"/>
      <c r="HV59" s="422"/>
      <c r="HW59" s="422"/>
      <c r="HX59" s="422"/>
      <c r="HY59" s="422"/>
      <c r="HZ59" s="422"/>
      <c r="IA59" s="422"/>
      <c r="IB59" s="422"/>
      <c r="IC59" s="365">
        <f>FA59</f>
        <v>36386</v>
      </c>
      <c r="ID59" s="365">
        <f>FB59</f>
        <v>36386</v>
      </c>
      <c r="IE59" s="365">
        <f>FC59</f>
        <v>0</v>
      </c>
      <c r="IF59" s="365">
        <f>FD59</f>
        <v>0</v>
      </c>
      <c r="IG59" s="92"/>
      <c r="IH59" s="92"/>
      <c r="II59" s="92"/>
      <c r="IJ59" s="92"/>
      <c r="IK59" s="993"/>
      <c r="IL59" s="92"/>
      <c r="IM59" s="92"/>
      <c r="IN59" s="92"/>
      <c r="IO59" s="92"/>
      <c r="IP59" s="92"/>
      <c r="IQ59" s="92"/>
      <c r="IR59" s="92"/>
      <c r="IS59" s="92"/>
      <c r="IT59" s="92"/>
      <c r="IU59" s="92"/>
      <c r="IV59" s="92"/>
      <c r="IW59" s="92"/>
      <c r="IX59" s="92"/>
      <c r="IY59" s="92"/>
      <c r="IZ59" s="92"/>
      <c r="JA59" s="92"/>
      <c r="JB59" s="92"/>
      <c r="JC59" s="92"/>
      <c r="JD59" s="92"/>
      <c r="JE59" s="92"/>
      <c r="JF59" s="92"/>
      <c r="JG59" s="92"/>
      <c r="JH59" s="92"/>
      <c r="JI59" s="92"/>
      <c r="JJ59" s="92"/>
      <c r="JK59" s="92"/>
      <c r="JL59" s="92"/>
      <c r="JM59" s="92"/>
      <c r="JN59" s="92"/>
      <c r="JO59" s="92"/>
      <c r="JP59" s="92"/>
      <c r="JQ59" s="92"/>
      <c r="JR59" s="368"/>
      <c r="JS59" s="368"/>
      <c r="JT59" s="368"/>
      <c r="JU59" s="368"/>
      <c r="JV59" s="368"/>
      <c r="JW59" s="368"/>
      <c r="JX59" s="368"/>
      <c r="JY59" s="368"/>
      <c r="JZ59" s="92"/>
      <c r="KA59" s="92"/>
      <c r="KB59" s="92"/>
      <c r="KC59" s="92"/>
      <c r="KD59" s="368"/>
      <c r="KE59" s="368"/>
      <c r="KF59" s="368"/>
      <c r="KG59" s="368"/>
      <c r="KH59" s="368"/>
      <c r="KI59" s="368"/>
      <c r="KJ59" s="368"/>
      <c r="KK59" s="368"/>
      <c r="KL59" s="368"/>
      <c r="KM59" s="368"/>
      <c r="KN59" s="368"/>
      <c r="KO59" s="368"/>
      <c r="KP59" s="368"/>
      <c r="KQ59" s="368"/>
      <c r="KR59" s="368"/>
      <c r="KS59" s="368"/>
      <c r="KT59" s="422"/>
      <c r="KU59" s="422"/>
      <c r="KV59" s="422"/>
      <c r="KW59" s="422"/>
      <c r="KX59" s="422"/>
      <c r="KY59" s="422"/>
      <c r="KZ59" s="422"/>
      <c r="LA59" s="422"/>
      <c r="LB59" s="422"/>
      <c r="LC59" s="358"/>
      <c r="LD59" s="358"/>
      <c r="LE59" s="358"/>
      <c r="LF59" s="358"/>
      <c r="LG59" s="422"/>
      <c r="LH59" s="422"/>
      <c r="LI59" s="422"/>
      <c r="LJ59" s="422"/>
      <c r="LK59" s="422"/>
      <c r="LL59" s="422"/>
      <c r="LM59" s="422"/>
    </row>
    <row customHeight="1" ht="12">
      <c r="C60" s="161"/>
      <c r="D60" s="672"/>
      <c r="E60" s="690"/>
      <c r="F60" s="536"/>
      <c r="G60" s="536"/>
      <c r="H60" s="536"/>
      <c r="I60" s="536"/>
      <c r="J60" s="536"/>
      <c r="K60" s="184"/>
      <c r="L60" s="184"/>
      <c r="M60" s="184"/>
      <c r="N60" s="189" t="s">
        <v>1595</v>
      </c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4"/>
      <c r="AD60" s="184"/>
      <c r="AE60" s="184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 hidden="1">
      <c r="C61" s="161"/>
      <c r="D61" s="672"/>
      <c r="E61" s="281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EM61" s="258"/>
      <c r="EP61" s="259"/>
      <c r="EQ61" s="257"/>
      <c r="ER61" s="257"/>
      <c r="ES61" s="257"/>
      <c r="ET61" s="257"/>
      <c r="EU61" s="257"/>
      <c r="EV61" s="257"/>
      <c r="EW61" s="257"/>
      <c r="EX61" s="257"/>
      <c r="EY61" s="257"/>
      <c r="EZ61" s="257"/>
      <c r="FA61" s="257"/>
      <c r="FB61" s="257"/>
      <c r="FC61" s="257"/>
      <c r="FD61" s="257"/>
      <c r="FE61" s="257"/>
      <c r="FF61" s="257"/>
      <c r="FG61" s="257"/>
      <c r="FH61" s="257"/>
      <c r="FI61" s="257"/>
      <c r="FJ61" s="257"/>
      <c r="FK61" s="257"/>
      <c r="FL61" s="257"/>
      <c r="FM61" s="257"/>
      <c r="FN61" s="257"/>
      <c r="FO61" s="257"/>
      <c r="FP61" s="257"/>
      <c r="FQ61" s="257"/>
      <c r="FR61" s="257"/>
      <c r="FS61" s="257"/>
      <c r="FT61" s="257"/>
      <c r="FU61" s="257"/>
      <c r="FV61" s="257"/>
      <c r="FW61" s="257"/>
      <c r="FX61" s="257"/>
      <c r="FY61" s="257"/>
      <c r="FZ61" s="257"/>
      <c r="GA61" s="257"/>
      <c r="GB61" s="257"/>
      <c r="GC61" s="257"/>
      <c r="GD61" s="257"/>
      <c r="GE61" s="257"/>
      <c r="GF61" s="257"/>
      <c r="GG61" s="257"/>
      <c r="GH61" s="257"/>
      <c r="GI61" s="257"/>
      <c r="GJ61" s="257"/>
      <c r="GK61" s="257"/>
      <c r="GL61" s="257"/>
      <c r="GM61" s="257"/>
      <c r="GN61" s="260"/>
      <c r="HA61" s="259"/>
      <c r="HB61" s="257"/>
      <c r="HC61" s="257"/>
      <c r="HD61" s="257"/>
      <c r="HE61" s="257"/>
      <c r="HF61" s="257"/>
      <c r="HG61" s="257"/>
      <c r="HH61" s="257"/>
      <c r="HI61" s="257"/>
      <c r="HJ61" s="257"/>
      <c r="HK61" s="257"/>
      <c r="HL61" s="257"/>
      <c r="HM61" s="257"/>
      <c r="HN61" s="257"/>
      <c r="HO61" s="257"/>
      <c r="HP61" s="257"/>
      <c r="HQ61" s="257"/>
      <c r="HR61" s="257"/>
      <c r="HS61" s="257"/>
      <c r="HT61" s="257"/>
      <c r="HU61" s="257"/>
      <c r="HV61" s="257"/>
      <c r="HW61" s="257"/>
      <c r="HX61" s="257"/>
      <c r="HY61" s="257"/>
      <c r="HZ61" s="257"/>
      <c r="IA61" s="257"/>
      <c r="IB61" s="257"/>
      <c r="IC61" s="257"/>
      <c r="ID61" s="257"/>
      <c r="IE61" s="257"/>
      <c r="IF61" s="260"/>
      <c r="LC61" s="259"/>
      <c r="LD61" s="257"/>
      <c r="LE61" s="257"/>
      <c r="LF61" s="260"/>
    </row>
    <row customHeight="1" ht="12">
      <c r="C62" s="161"/>
      <c r="D62" s="672"/>
      <c r="E62" s="689" t="s">
        <v>1342</v>
      </c>
      <c r="F62" s="536"/>
      <c r="G62" s="536"/>
      <c r="H62" s="536"/>
      <c r="I62" s="536"/>
      <c r="J62" s="536"/>
      <c r="K62" s="536"/>
      <c r="L62" s="261"/>
      <c r="M62" s="261" t="s">
        <v>1343</v>
      </c>
      <c r="N62" s="686" t="s">
        <v>1596</v>
      </c>
      <c r="O62" s="687"/>
      <c r="P62" s="687"/>
      <c r="Q62" s="687"/>
      <c r="R62" s="687"/>
      <c r="S62" s="687"/>
      <c r="T62" s="687"/>
      <c r="U62" s="687"/>
      <c r="V62" s="687"/>
      <c r="W62" s="687"/>
      <c r="X62" s="687"/>
      <c r="Y62" s="687"/>
      <c r="Z62" s="687"/>
      <c r="AA62" s="687"/>
      <c r="AB62" s="687"/>
      <c r="AC62" s="687"/>
      <c r="AD62" s="687"/>
      <c r="AE62" s="687"/>
      <c r="AF62" s="687"/>
      <c r="AG62" s="687"/>
      <c r="AH62" s="687"/>
      <c r="AI62" s="687"/>
      <c r="AJ62" s="687"/>
      <c r="AK62" s="687"/>
      <c r="AL62" s="687"/>
      <c r="AM62" s="687"/>
      <c r="AN62" s="687"/>
      <c r="AO62" s="687"/>
      <c r="AP62" s="687"/>
      <c r="AQ62" s="687"/>
      <c r="AR62" s="687"/>
      <c r="AS62" s="687"/>
      <c r="AT62" s="687"/>
      <c r="AU62" s="687"/>
      <c r="AV62" s="687"/>
      <c r="AW62" s="687"/>
      <c r="AX62" s="687"/>
      <c r="AY62" s="687"/>
      <c r="AZ62" s="687"/>
      <c r="BA62" s="687"/>
      <c r="BB62" s="687"/>
      <c r="BC62" s="687"/>
      <c r="BD62" s="687"/>
      <c r="BE62" s="687"/>
      <c r="BF62" s="687"/>
      <c r="BG62" s="687"/>
      <c r="BH62" s="687"/>
      <c r="BI62" s="687"/>
      <c r="BJ62" s="687"/>
      <c r="BK62" s="687"/>
      <c r="BL62" s="687"/>
      <c r="BM62" s="687"/>
      <c r="BN62" s="687"/>
      <c r="BO62" s="687"/>
      <c r="BP62" s="262" t="str">
        <f>IF(CS62=0,"",DM62/CS62*1000)</f>
        <v/>
      </c>
      <c r="BQ62" s="262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4">
        <f>SUM(HM62,HO62)</f>
        <v>0</v>
      </c>
      <c r="CT62" s="264">
        <f>SUM(HN62,HP62)</f>
        <v>0</v>
      </c>
      <c r="CU62" s="265"/>
      <c r="CV62" s="265"/>
      <c r="CW62" s="264">
        <f>SUM(CW63:CW64)</f>
        <v>0</v>
      </c>
      <c r="CX62" s="264">
        <f>SUM(CX63:CX64)</f>
        <v>0</v>
      </c>
      <c r="CY62" s="264">
        <f>SUM(CY63:CY64)</f>
        <v>0</v>
      </c>
      <c r="CZ62" s="264">
        <f>SUM(CZ63:CZ64)</f>
        <v>0</v>
      </c>
      <c r="DA62" s="265"/>
      <c r="DB62" s="265"/>
      <c r="DC62" s="264">
        <f>SUM(DC63:DC64)</f>
        <v>0</v>
      </c>
      <c r="DD62" s="264">
        <f>SUM(DD63:DD64)</f>
        <v>0</v>
      </c>
      <c r="DE62" s="264">
        <f>SUM(DE63:DE64)</f>
        <v>0</v>
      </c>
      <c r="DF62" s="264">
        <f>SUM(DF63:DF64)</f>
        <v>0</v>
      </c>
      <c r="DG62" s="266"/>
      <c r="DH62" s="264">
        <f>SUM(DH63:DH64)</f>
        <v>0</v>
      </c>
      <c r="DI62" s="264">
        <f>SUM(DI63:DI64)</f>
        <v>0</v>
      </c>
      <c r="DJ62" s="264">
        <f>SUM(DJ63:DJ64)</f>
        <v>0</v>
      </c>
      <c r="DK62" s="264">
        <f>SUM(DK63:DK64)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8">
        <f>'СУБС ПИ'!$J$77</f>
        <v>0</v>
      </c>
      <c r="DV62" s="268">
        <f>'СУБС ПИ'!$L$77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EM62" s="258"/>
      <c r="EP62" s="270"/>
      <c r="EQ62" s="263"/>
      <c r="ER62" s="263"/>
      <c r="ES62" s="263"/>
      <c r="ET62" s="263"/>
      <c r="EU62" s="263"/>
      <c r="EV62" s="263"/>
      <c r="EW62" s="264">
        <f>SUM(IC62,IE62)</f>
        <v>0</v>
      </c>
      <c r="EX62" s="264">
        <f>SUM(ID62,IF62)</f>
        <v>0</v>
      </c>
      <c r="EY62" s="265"/>
      <c r="EZ62" s="265"/>
      <c r="FA62" s="264">
        <f>SUM(FA63:FA64)</f>
        <v>0</v>
      </c>
      <c r="FB62" s="264">
        <f>SUM(FB63:FB64)</f>
        <v>0</v>
      </c>
      <c r="FC62" s="264">
        <f>SUM(FC63:FC64)</f>
        <v>0</v>
      </c>
      <c r="FD62" s="264">
        <f>SUM(FD63:FD64)</f>
        <v>0</v>
      </c>
      <c r="FE62" s="265"/>
      <c r="FF62" s="265"/>
      <c r="FG62" s="264">
        <f>SUM(FG63:FG64)</f>
        <v>0</v>
      </c>
      <c r="FH62" s="264">
        <f>SUM(FH63:FH64)</f>
        <v>0</v>
      </c>
      <c r="FI62" s="264">
        <f>SUM(FI63:FI64)</f>
        <v>0</v>
      </c>
      <c r="FJ62" s="264">
        <f>SUM(FJ63:FJ64)</f>
        <v>0</v>
      </c>
      <c r="FK62" s="266"/>
      <c r="FL62" s="264">
        <f>SUM(FL63:FL64)</f>
        <v>0</v>
      </c>
      <c r="FM62" s="264">
        <f>SUM(FM63:FM64)</f>
        <v>0</v>
      </c>
      <c r="FN62" s="264">
        <f>SUM(FN63:FN64)</f>
        <v>0</v>
      </c>
      <c r="FO62" s="264">
        <f>SUM(FO63:FO64)</f>
        <v>0</v>
      </c>
      <c r="FP62" s="266"/>
      <c r="FQ62" s="264">
        <f>SUM(FG62,FL62)</f>
        <v>0</v>
      </c>
      <c r="FR62" s="264">
        <f>SUM(FH62,FM62)</f>
        <v>0</v>
      </c>
      <c r="FS62" s="264">
        <f>SUM(FI62,FN62)</f>
        <v>0</v>
      </c>
      <c r="FT62" s="264">
        <f>SUM(FJ62,FO62)</f>
        <v>0</v>
      </c>
      <c r="FU62" s="266"/>
      <c r="FV62" s="267"/>
      <c r="FW62" s="267"/>
      <c r="FX62" s="267"/>
      <c r="FY62" s="268">
        <f>'СУБС ПИ'!$N$77</f>
        <v>0</v>
      </c>
      <c r="FZ62" s="268">
        <f>'СУБС ПИ'!$P$77</f>
        <v>0</v>
      </c>
      <c r="GA62" s="267"/>
      <c r="GB62" s="267"/>
      <c r="GC62" s="267"/>
      <c r="GD62" s="264">
        <f>IF(FH62=0,0,FJ62/FH62*100)</f>
        <v>0</v>
      </c>
      <c r="GE62" s="264">
        <f>IF(FM62=0,0,FO62/FM62*100)</f>
        <v>0</v>
      </c>
      <c r="GF62" s="264">
        <f>IF(FR62=0,0,FT62/FR62*100)</f>
        <v>0</v>
      </c>
      <c r="GG62" s="266"/>
      <c r="GH62" s="266"/>
      <c r="GI62" s="266"/>
      <c r="GJ62" s="266"/>
      <c r="GK62" s="266"/>
      <c r="GL62" s="266"/>
      <c r="GM62" s="265"/>
      <c r="GN62" s="271"/>
      <c r="HA62" s="409"/>
      <c r="HB62" s="410"/>
      <c r="HC62" s="410"/>
      <c r="HD62" s="410"/>
      <c r="HE62" s="266"/>
      <c r="HF62" s="266"/>
      <c r="HG62" s="272"/>
      <c r="HH62" s="272"/>
      <c r="HI62" s="273"/>
      <c r="HJ62" s="273"/>
      <c r="HK62" s="273"/>
      <c r="HL62" s="273"/>
      <c r="HM62" s="264">
        <f>SUM(HM63:HM64)</f>
        <v>0</v>
      </c>
      <c r="HN62" s="264">
        <f>SUM(HN63:HN64)</f>
        <v>0</v>
      </c>
      <c r="HO62" s="264">
        <f>SUM(HO63:HO64)</f>
        <v>0</v>
      </c>
      <c r="HP62" s="264">
        <f>SUM(HP63:HP64)</f>
        <v>0</v>
      </c>
      <c r="HQ62" s="410"/>
      <c r="HR62" s="410"/>
      <c r="HS62" s="410"/>
      <c r="HT62" s="410"/>
      <c r="HU62" s="266"/>
      <c r="HV62" s="266"/>
      <c r="HW62" s="264" t="str">
        <f>IF(LEN(HG62)=0,"",HG62)</f>
        <v/>
      </c>
      <c r="HX62" s="264" t="str">
        <f>IF(LEN(HH62)=0,"",HH62)</f>
        <v/>
      </c>
      <c r="HY62" s="274" t="str">
        <f>IF(LEN(HI62)=0,"",HI62)</f>
        <v/>
      </c>
      <c r="HZ62" s="274" t="str">
        <f>IF(LEN(HJ62)=0,"",HJ62)</f>
        <v/>
      </c>
      <c r="IA62" s="274" t="str">
        <f>IF(LEN(HK62)=0,"",HK62)</f>
        <v/>
      </c>
      <c r="IB62" s="274" t="str">
        <f>IF(LEN(HL62)=0,"",HL62)</f>
        <v/>
      </c>
      <c r="IC62" s="264">
        <f>SUM(IC63:IC64)</f>
        <v>0</v>
      </c>
      <c r="ID62" s="264">
        <f>SUM(ID63:ID64)</f>
        <v>0</v>
      </c>
      <c r="IE62" s="264">
        <f>SUM(IE63:IE64)</f>
        <v>0</v>
      </c>
      <c r="IF62" s="275">
        <f>SUM(IF63:IF64)</f>
        <v>0</v>
      </c>
      <c r="JR62" s="280"/>
      <c r="JS62" s="280"/>
      <c r="JT62" s="280"/>
      <c r="JU62" s="280"/>
      <c r="JV62" s="280"/>
      <c r="JW62" s="280"/>
      <c r="JX62" s="280"/>
      <c r="JY62" s="280"/>
      <c r="LC62" s="406"/>
      <c r="LD62" s="407"/>
      <c r="LE62" s="407"/>
      <c r="LF62" s="408"/>
    </row>
    <row customHeight="1" ht="12" hidden="1">
      <c r="C63" s="161"/>
      <c r="D63" s="672"/>
      <c r="E63" s="690"/>
      <c r="F63" s="536"/>
      <c r="G63" s="536"/>
      <c r="H63" s="536"/>
      <c r="I63" s="536"/>
      <c r="J63" s="536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EM63" s="258"/>
      <c r="EP63" s="259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7"/>
      <c r="FE63" s="257"/>
      <c r="FF63" s="257"/>
      <c r="FG63" s="257"/>
      <c r="FH63" s="257"/>
      <c r="FI63" s="257"/>
      <c r="FJ63" s="257"/>
      <c r="FK63" s="257"/>
      <c r="FL63" s="257"/>
      <c r="FM63" s="257"/>
      <c r="FN63" s="257"/>
      <c r="FO63" s="257"/>
      <c r="FP63" s="257"/>
      <c r="FQ63" s="257"/>
      <c r="FR63" s="257"/>
      <c r="FS63" s="257"/>
      <c r="FT63" s="257"/>
      <c r="FU63" s="257"/>
      <c r="FV63" s="257"/>
      <c r="FW63" s="257"/>
      <c r="FX63" s="257"/>
      <c r="FY63" s="257"/>
      <c r="FZ63" s="257"/>
      <c r="GA63" s="257"/>
      <c r="GB63" s="257"/>
      <c r="GC63" s="257"/>
      <c r="GD63" s="257"/>
      <c r="GE63" s="257"/>
      <c r="GF63" s="257"/>
      <c r="GG63" s="257"/>
      <c r="GH63" s="257"/>
      <c r="GI63" s="257"/>
      <c r="GJ63" s="257"/>
      <c r="GK63" s="257"/>
      <c r="GL63" s="257"/>
      <c r="GM63" s="257"/>
      <c r="GN63" s="260"/>
      <c r="HA63" s="259"/>
      <c r="HB63" s="257"/>
      <c r="HC63" s="257"/>
      <c r="HD63" s="257"/>
      <c r="HE63" s="257"/>
      <c r="HF63" s="257"/>
      <c r="HG63" s="257"/>
      <c r="HH63" s="257"/>
      <c r="HI63" s="257"/>
      <c r="HJ63" s="257"/>
      <c r="HK63" s="257"/>
      <c r="HL63" s="257"/>
      <c r="HM63" s="257"/>
      <c r="HN63" s="257"/>
      <c r="HO63" s="257"/>
      <c r="HP63" s="257"/>
      <c r="HQ63" s="257"/>
      <c r="HR63" s="257"/>
      <c r="HS63" s="257"/>
      <c r="HT63" s="257"/>
      <c r="HU63" s="257"/>
      <c r="HV63" s="257"/>
      <c r="HW63" s="257"/>
      <c r="HX63" s="257"/>
      <c r="HY63" s="257"/>
      <c r="HZ63" s="257"/>
      <c r="IA63" s="257"/>
      <c r="IB63" s="257"/>
      <c r="IC63" s="257"/>
      <c r="ID63" s="257"/>
      <c r="IE63" s="257"/>
      <c r="IF63" s="260"/>
      <c r="LC63" s="259"/>
      <c r="LD63" s="257"/>
      <c r="LE63" s="257"/>
      <c r="LF63" s="260"/>
    </row>
    <row customHeight="1" ht="12">
      <c r="C64" s="161"/>
      <c r="D64" s="704"/>
      <c r="E64" s="690"/>
      <c r="F64" s="536"/>
      <c r="G64" s="536"/>
      <c r="H64" s="536"/>
      <c r="I64" s="536"/>
      <c r="J64" s="536"/>
      <c r="K64" s="184"/>
      <c r="L64" s="184"/>
      <c r="M64" s="184"/>
      <c r="N64" s="189" t="s">
        <v>1597</v>
      </c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4"/>
      <c r="AD64" s="184"/>
      <c r="AE64" s="184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 hidden="1">
      <c r="C65" s="161"/>
      <c r="E65" s="158"/>
      <c r="F65" s="545"/>
      <c r="G65" s="545"/>
      <c r="H65" s="545"/>
      <c r="I65" s="545"/>
      <c r="J65" s="545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>
      <c r="C66" s="161"/>
      <c r="F66" s="545"/>
      <c r="G66" s="545"/>
      <c r="H66" s="545"/>
      <c r="I66" s="545"/>
      <c r="J66" s="545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255"/>
      <c r="BQ66" s="255"/>
      <c r="BR66" s="255"/>
      <c r="BS66" s="255"/>
      <c r="BT66" s="255"/>
      <c r="BU66" s="255"/>
      <c r="BV66" s="255"/>
      <c r="BW66" s="255"/>
      <c r="BX66" s="193"/>
      <c r="BY66" s="193"/>
      <c r="BZ66" s="277"/>
      <c r="CA66" s="277"/>
      <c r="CB66" s="255"/>
      <c r="CC66" s="255"/>
      <c r="CD66" s="255"/>
      <c r="CE66" s="255"/>
      <c r="CF66" s="255"/>
      <c r="CG66" s="255"/>
      <c r="CH66" s="255"/>
      <c r="CI66" s="255"/>
      <c r="CJ66" s="255"/>
      <c r="CK66" s="255"/>
      <c r="CL66" s="255"/>
      <c r="CM66" s="255"/>
      <c r="CN66" s="255"/>
      <c r="CO66" s="255"/>
      <c r="CP66" s="255"/>
      <c r="CQ66" s="255"/>
      <c r="CR66" s="255"/>
      <c r="CS66" s="255"/>
      <c r="CT66" s="255"/>
      <c r="CU66" s="255"/>
      <c r="CV66" s="255"/>
      <c r="CW66" s="255"/>
      <c r="CX66" s="255"/>
      <c r="CY66" s="255"/>
      <c r="CZ66" s="255"/>
      <c r="DA66" s="255"/>
      <c r="DB66" s="255"/>
      <c r="DC66" s="255"/>
      <c r="DD66" s="255"/>
      <c r="DE66" s="255"/>
      <c r="DF66" s="255"/>
      <c r="DG66" s="255"/>
      <c r="DH66" s="255"/>
      <c r="DI66" s="255"/>
      <c r="DJ66" s="255"/>
      <c r="DK66" s="255"/>
      <c r="DL66" s="255"/>
      <c r="DM66" s="255"/>
      <c r="DN66" s="255"/>
      <c r="DO66" s="255"/>
      <c r="DP66" s="255"/>
      <c r="DQ66" s="255"/>
      <c r="DR66" s="255"/>
      <c r="DS66" s="255"/>
      <c r="DT66" s="255"/>
      <c r="DU66" s="255"/>
      <c r="DV66" s="255"/>
      <c r="DW66" s="255"/>
      <c r="DX66" s="255"/>
      <c r="DY66" s="255"/>
      <c r="DZ66" s="255"/>
      <c r="EA66" s="255"/>
      <c r="EB66" s="255"/>
      <c r="EC66" s="255"/>
      <c r="ED66" s="255"/>
      <c r="EE66" s="255"/>
      <c r="EF66" s="255"/>
      <c r="EG66" s="255"/>
      <c r="EH66" s="255"/>
      <c r="EI66" s="194"/>
      <c r="EJ66" s="278"/>
      <c r="EM66" s="258"/>
      <c r="EP66" s="279"/>
      <c r="EQ66" s="255"/>
      <c r="ER66" s="255"/>
      <c r="ES66" s="255"/>
      <c r="ET66" s="255"/>
      <c r="EU66" s="255"/>
      <c r="EV66" s="255"/>
      <c r="EW66" s="255"/>
      <c r="EX66" s="255"/>
      <c r="EY66" s="255"/>
      <c r="EZ66" s="255"/>
      <c r="FA66" s="255"/>
      <c r="FB66" s="255"/>
      <c r="FC66" s="255"/>
      <c r="FD66" s="255"/>
      <c r="FE66" s="255"/>
      <c r="FF66" s="255"/>
      <c r="FG66" s="255"/>
      <c r="FH66" s="255"/>
      <c r="FI66" s="255"/>
      <c r="FJ66" s="255"/>
      <c r="FK66" s="255"/>
      <c r="FL66" s="255"/>
      <c r="FM66" s="255"/>
      <c r="FN66" s="255"/>
      <c r="FO66" s="255"/>
      <c r="FP66" s="255"/>
      <c r="FQ66" s="255"/>
      <c r="FR66" s="255"/>
      <c r="FS66" s="255"/>
      <c r="FT66" s="255"/>
      <c r="FU66" s="255"/>
      <c r="FV66" s="255"/>
      <c r="FW66" s="255"/>
      <c r="FX66" s="255"/>
      <c r="FY66" s="255"/>
      <c r="FZ66" s="255"/>
      <c r="GA66" s="255"/>
      <c r="GB66" s="255"/>
      <c r="GC66" s="255"/>
      <c r="GD66" s="255"/>
      <c r="GE66" s="255"/>
      <c r="GF66" s="255"/>
      <c r="GG66" s="255"/>
      <c r="GH66" s="255"/>
      <c r="GI66" s="255"/>
      <c r="GJ66" s="255"/>
      <c r="GK66" s="255"/>
      <c r="GL66" s="255"/>
      <c r="GM66" s="255"/>
      <c r="GN66" s="256"/>
      <c r="HA66" s="279"/>
      <c r="HB66" s="255"/>
      <c r="HC66" s="255"/>
      <c r="HD66" s="255"/>
      <c r="HE66" s="255"/>
      <c r="HF66" s="255"/>
      <c r="HG66" s="255"/>
      <c r="HH66" s="255"/>
      <c r="HI66" s="255"/>
      <c r="HJ66" s="255"/>
      <c r="HK66" s="255"/>
      <c r="HL66" s="255"/>
      <c r="HM66" s="255"/>
      <c r="HN66" s="255"/>
      <c r="HO66" s="255"/>
      <c r="HP66" s="255"/>
      <c r="HQ66" s="255"/>
      <c r="HR66" s="255"/>
      <c r="HS66" s="255"/>
      <c r="HT66" s="255"/>
      <c r="HU66" s="255"/>
      <c r="HV66" s="255"/>
      <c r="HW66" s="255"/>
      <c r="HX66" s="255"/>
      <c r="HY66" s="255"/>
      <c r="HZ66" s="255"/>
      <c r="IA66" s="255"/>
      <c r="IB66" s="255"/>
      <c r="IC66" s="255"/>
      <c r="ID66" s="255"/>
      <c r="IE66" s="255"/>
      <c r="IF66" s="256"/>
      <c r="LC66" s="279"/>
      <c r="LD66" s="255"/>
      <c r="LE66" s="255"/>
      <c r="LF66" s="256"/>
    </row>
    <row customHeight="1" ht="12" hidden="1">
      <c r="C67" s="132"/>
      <c r="D67" s="222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EM67" s="258"/>
      <c r="EP67" s="259"/>
      <c r="EQ67" s="257"/>
      <c r="ER67" s="257"/>
      <c r="ES67" s="257"/>
      <c r="ET67" s="257"/>
      <c r="EU67" s="257"/>
      <c r="EV67" s="257"/>
      <c r="EW67" s="257"/>
      <c r="EX67" s="257"/>
      <c r="EY67" s="257"/>
      <c r="EZ67" s="257"/>
      <c r="FA67" s="257"/>
      <c r="FB67" s="257"/>
      <c r="FC67" s="257"/>
      <c r="FD67" s="257"/>
      <c r="FE67" s="257"/>
      <c r="FF67" s="257"/>
      <c r="FG67" s="257"/>
      <c r="FH67" s="257"/>
      <c r="FI67" s="257"/>
      <c r="FJ67" s="257"/>
      <c r="FK67" s="257"/>
      <c r="FL67" s="257"/>
      <c r="FM67" s="257"/>
      <c r="FN67" s="257"/>
      <c r="FO67" s="257"/>
      <c r="FP67" s="257"/>
      <c r="FQ67" s="257"/>
      <c r="FR67" s="257"/>
      <c r="FS67" s="257"/>
      <c r="FT67" s="257"/>
      <c r="FU67" s="257"/>
      <c r="FV67" s="257"/>
      <c r="FW67" s="257"/>
      <c r="FX67" s="257"/>
      <c r="FY67" s="257"/>
      <c r="FZ67" s="257"/>
      <c r="GA67" s="257"/>
      <c r="GB67" s="257"/>
      <c r="GC67" s="257"/>
      <c r="GD67" s="257"/>
      <c r="GE67" s="257"/>
      <c r="GF67" s="257"/>
      <c r="GG67" s="257"/>
      <c r="GH67" s="257"/>
      <c r="GI67" s="257"/>
      <c r="GJ67" s="257"/>
      <c r="GK67" s="257"/>
      <c r="GL67" s="257"/>
      <c r="GM67" s="257"/>
      <c r="GN67" s="260"/>
      <c r="HA67" s="259"/>
      <c r="HB67" s="257"/>
      <c r="HC67" s="257"/>
      <c r="HD67" s="257"/>
      <c r="HE67" s="257"/>
      <c r="HF67" s="257"/>
      <c r="HG67" s="257"/>
      <c r="HH67" s="257"/>
      <c r="HI67" s="257"/>
      <c r="HJ67" s="257"/>
      <c r="HK67" s="257"/>
      <c r="HL67" s="257"/>
      <c r="HM67" s="257"/>
      <c r="HN67" s="257"/>
      <c r="HO67" s="257"/>
      <c r="HP67" s="257"/>
      <c r="HQ67" s="257"/>
      <c r="HR67" s="257"/>
      <c r="HS67" s="257"/>
      <c r="HT67" s="257"/>
      <c r="HU67" s="257"/>
      <c r="HV67" s="257"/>
      <c r="HW67" s="257"/>
      <c r="HX67" s="257"/>
      <c r="HY67" s="257"/>
      <c r="HZ67" s="257"/>
      <c r="IA67" s="257"/>
      <c r="IB67" s="257"/>
      <c r="IC67" s="257"/>
      <c r="ID67" s="257"/>
      <c r="IE67" s="257"/>
      <c r="IF67" s="260"/>
      <c r="LC67" s="259"/>
      <c r="LD67" s="257"/>
      <c r="LE67" s="257"/>
      <c r="LF67" s="260"/>
    </row>
    <row customHeight="1" ht="12">
      <c r="C68" s="161"/>
      <c r="D68" s="671" t="s">
        <v>176</v>
      </c>
      <c r="E68" s="541" t="s">
        <v>176</v>
      </c>
      <c r="F68" s="536"/>
      <c r="G68" s="536"/>
      <c r="H68" s="536"/>
      <c r="I68" s="536"/>
      <c r="J68" s="536"/>
      <c r="K68" s="536"/>
      <c r="L68" s="261"/>
      <c r="M68" s="261">
        <v>6</v>
      </c>
      <c r="N68" s="790" t="s">
        <v>1598</v>
      </c>
      <c r="O68" s="791"/>
      <c r="P68" s="791"/>
      <c r="Q68" s="791"/>
      <c r="R68" s="791"/>
      <c r="S68" s="791"/>
      <c r="T68" s="791"/>
      <c r="U68" s="791"/>
      <c r="V68" s="791"/>
      <c r="W68" s="791"/>
      <c r="X68" s="791"/>
      <c r="Y68" s="791"/>
      <c r="Z68" s="791"/>
      <c r="AA68" s="791"/>
      <c r="AB68" s="791"/>
      <c r="AC68" s="791"/>
      <c r="AD68" s="791"/>
      <c r="AE68" s="791"/>
      <c r="AF68" s="791"/>
      <c r="AG68" s="791"/>
      <c r="AH68" s="791"/>
      <c r="AI68" s="791"/>
      <c r="AJ68" s="791"/>
      <c r="AK68" s="791"/>
      <c r="AL68" s="791"/>
      <c r="AM68" s="791"/>
      <c r="AN68" s="791"/>
      <c r="AO68" s="791"/>
      <c r="AP68" s="791"/>
      <c r="AQ68" s="791"/>
      <c r="AR68" s="791"/>
      <c r="AS68" s="791"/>
      <c r="AT68" s="791"/>
      <c r="AU68" s="791"/>
      <c r="AV68" s="791"/>
      <c r="AW68" s="791"/>
      <c r="AX68" s="791"/>
      <c r="AY68" s="791"/>
      <c r="AZ68" s="791"/>
      <c r="BA68" s="791"/>
      <c r="BB68" s="791"/>
      <c r="BC68" s="791"/>
      <c r="BD68" s="791"/>
      <c r="BE68" s="791"/>
      <c r="BF68" s="791"/>
      <c r="BG68" s="791"/>
      <c r="BH68" s="791"/>
      <c r="BI68" s="791"/>
      <c r="BJ68" s="791"/>
      <c r="BK68" s="791"/>
      <c r="BL68" s="791"/>
      <c r="BM68" s="791"/>
      <c r="BN68" s="791"/>
      <c r="BO68" s="791"/>
      <c r="BP68" s="285"/>
      <c r="BQ68" s="285"/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5"/>
      <c r="CT68" s="265"/>
      <c r="CU68" s="265"/>
      <c r="CV68" s="265"/>
      <c r="CW68" s="265"/>
      <c r="CX68" s="265"/>
      <c r="CY68" s="265"/>
      <c r="CZ68" s="265"/>
      <c r="DA68" s="265"/>
      <c r="DB68" s="265"/>
      <c r="DC68" s="264">
        <f>SUM(DC70,DC74)</f>
        <v>0</v>
      </c>
      <c r="DD68" s="264">
        <f>SUM(DD70,DD74)</f>
        <v>0</v>
      </c>
      <c r="DE68" s="264">
        <f>SUM(DE70,DE74)</f>
        <v>0</v>
      </c>
      <c r="DF68" s="264">
        <f>SUM(DF70,DF74)</f>
        <v>0</v>
      </c>
      <c r="DG68" s="266"/>
      <c r="DH68" s="264">
        <f>SUM(DH70,DH74)</f>
        <v>0</v>
      </c>
      <c r="DI68" s="264">
        <f>SUM(DI70,DI74)</f>
        <v>0</v>
      </c>
      <c r="DJ68" s="264">
        <f>SUM(DJ70,DJ74)</f>
        <v>0</v>
      </c>
      <c r="DK68" s="264">
        <f>SUM(DK70,DK74)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4">
        <f>SUM(DU70,DU74)</f>
        <v>0</v>
      </c>
      <c r="DV68" s="264">
        <f>SUM(DV70,DV74)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EM68" s="258"/>
      <c r="EP68" s="270"/>
      <c r="EQ68" s="263"/>
      <c r="ER68" s="263"/>
      <c r="ES68" s="263"/>
      <c r="ET68" s="263"/>
      <c r="EU68" s="263"/>
      <c r="EV68" s="263"/>
      <c r="EW68" s="265"/>
      <c r="EX68" s="265"/>
      <c r="EY68" s="265"/>
      <c r="EZ68" s="265"/>
      <c r="FA68" s="265"/>
      <c r="FB68" s="265"/>
      <c r="FC68" s="265"/>
      <c r="FD68" s="265"/>
      <c r="FE68" s="265"/>
      <c r="FF68" s="265"/>
      <c r="FG68" s="264">
        <f>SUM(FG70,FG74)</f>
        <v>0</v>
      </c>
      <c r="FH68" s="264">
        <f>SUM(FH70,FH74)</f>
        <v>0</v>
      </c>
      <c r="FI68" s="264">
        <f>SUM(FI70,FI74)</f>
        <v>0</v>
      </c>
      <c r="FJ68" s="264">
        <f>SUM(FJ70,FJ74)</f>
        <v>0</v>
      </c>
      <c r="FK68" s="266"/>
      <c r="FL68" s="264">
        <f>SUM(FL70,FL74)</f>
        <v>0</v>
      </c>
      <c r="FM68" s="264">
        <f>SUM(FM70,FM74)</f>
        <v>0</v>
      </c>
      <c r="FN68" s="264">
        <f>SUM(FN70,FN74)</f>
        <v>0</v>
      </c>
      <c r="FO68" s="264">
        <f>SUM(FO70,FO74)</f>
        <v>0</v>
      </c>
      <c r="FP68" s="266"/>
      <c r="FQ68" s="264">
        <f>SUM(FG68,FL68)</f>
        <v>0</v>
      </c>
      <c r="FR68" s="264">
        <f>SUM(FH68,FM68)</f>
        <v>0</v>
      </c>
      <c r="FS68" s="264">
        <f>SUM(FI68,FN68)</f>
        <v>0</v>
      </c>
      <c r="FT68" s="264">
        <f>SUM(FJ68,FO68)</f>
        <v>0</v>
      </c>
      <c r="FU68" s="266"/>
      <c r="FV68" s="267"/>
      <c r="FW68" s="267"/>
      <c r="FX68" s="267"/>
      <c r="FY68" s="264">
        <f>SUM(FY70,FY74)</f>
        <v>0</v>
      </c>
      <c r="FZ68" s="264">
        <f>SUM(FZ70,FZ74)</f>
        <v>0</v>
      </c>
      <c r="GA68" s="267"/>
      <c r="GB68" s="267"/>
      <c r="GC68" s="267"/>
      <c r="GD68" s="264">
        <f>IF(FH68=0,0,FJ68/FH68*100)</f>
        <v>0</v>
      </c>
      <c r="GE68" s="264">
        <f>IF(FM68=0,0,FO68/FM68*100)</f>
        <v>0</v>
      </c>
      <c r="GF68" s="264">
        <f>IF(FR68=0,0,FT68/FR68*100)</f>
        <v>0</v>
      </c>
      <c r="GG68" s="266"/>
      <c r="GH68" s="266"/>
      <c r="GI68" s="266"/>
      <c r="GJ68" s="266"/>
      <c r="GK68" s="266"/>
      <c r="GL68" s="266"/>
      <c r="GM68" s="265"/>
      <c r="GN68" s="271"/>
      <c r="HA68" s="409"/>
      <c r="HB68" s="410"/>
      <c r="HC68" s="410"/>
      <c r="HD68" s="410"/>
      <c r="HE68" s="264">
        <f>SUM(HE70,HE74)</f>
        <v>0</v>
      </c>
      <c r="HF68" s="264">
        <f>SUM(HF70,HF74)</f>
        <v>0</v>
      </c>
      <c r="HG68" s="264">
        <f>SUM(HG70,HG74)</f>
        <v>0</v>
      </c>
      <c r="HH68" s="264">
        <f>SUM(HH70,HH74)</f>
        <v>0</v>
      </c>
      <c r="HI68" s="274">
        <f>SUM(HI70,HI74)</f>
        <v>0</v>
      </c>
      <c r="HJ68" s="274">
        <f>SUM(HJ70,HJ74)</f>
        <v>0</v>
      </c>
      <c r="HK68" s="274">
        <f>SUM(HK70,HK74)</f>
        <v>0</v>
      </c>
      <c r="HL68" s="274">
        <f>SUM(HL70,HL74)</f>
        <v>0</v>
      </c>
      <c r="HM68" s="265"/>
      <c r="HN68" s="265"/>
      <c r="HO68" s="265"/>
      <c r="HP68" s="265"/>
      <c r="HQ68" s="410"/>
      <c r="HR68" s="410"/>
      <c r="HS68" s="410"/>
      <c r="HT68" s="410"/>
      <c r="HU68" s="264">
        <f>SUM(HU70,HU74)</f>
        <v>0</v>
      </c>
      <c r="HV68" s="264">
        <f>SUM(HV70,HV74)</f>
        <v>0</v>
      </c>
      <c r="HW68" s="264">
        <f>SUM(HW70,HW74)</f>
        <v>0</v>
      </c>
      <c r="HX68" s="264">
        <f>SUM(HX70,HX74)</f>
        <v>0</v>
      </c>
      <c r="HY68" s="274">
        <f>SUM(HY70,HY74)</f>
        <v>0</v>
      </c>
      <c r="HZ68" s="274">
        <f>SUM(HZ70,HZ74)</f>
        <v>0</v>
      </c>
      <c r="IA68" s="274">
        <f>SUM(IA70,IA74)</f>
        <v>0</v>
      </c>
      <c r="IB68" s="274">
        <f>SUM(IB70,IB74)</f>
        <v>0</v>
      </c>
      <c r="IC68" s="265"/>
      <c r="ID68" s="265"/>
      <c r="IE68" s="265"/>
      <c r="IF68" s="293"/>
      <c r="JR68" s="280"/>
      <c r="JS68" s="280"/>
      <c r="JT68" s="280"/>
      <c r="JU68" s="280"/>
      <c r="JV68" s="280"/>
      <c r="JW68" s="280"/>
      <c r="JX68" s="280"/>
      <c r="JY68" s="280"/>
      <c r="LC68" s="406"/>
      <c r="LD68" s="407"/>
      <c r="LE68" s="407"/>
      <c r="LF68" s="408"/>
    </row>
    <row customHeight="1" ht="12" hidden="1">
      <c r="C69" s="161"/>
      <c r="D69" s="672"/>
      <c r="E69" s="281"/>
      <c r="F69" s="545"/>
      <c r="G69" s="545"/>
      <c r="H69" s="545"/>
      <c r="I69" s="545"/>
      <c r="J69" s="545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>
      <c r="C70" s="161"/>
      <c r="D70" s="672"/>
      <c r="E70" s="689" t="s">
        <v>1346</v>
      </c>
      <c r="F70" s="536"/>
      <c r="G70" s="536"/>
      <c r="H70" s="536"/>
      <c r="I70" s="536"/>
      <c r="J70" s="536"/>
      <c r="K70" s="536"/>
      <c r="L70" s="261"/>
      <c r="M70" s="261" t="s">
        <v>1347</v>
      </c>
      <c r="N70" s="712" t="s">
        <v>1599</v>
      </c>
      <c r="O70" s="713"/>
      <c r="P70" s="713"/>
      <c r="Q70" s="713"/>
      <c r="R70" s="713"/>
      <c r="S70" s="713"/>
      <c r="T70" s="713"/>
      <c r="U70" s="713"/>
      <c r="V70" s="713"/>
      <c r="W70" s="713"/>
      <c r="X70" s="713"/>
      <c r="Y70" s="713"/>
      <c r="Z70" s="713"/>
      <c r="AA70" s="713"/>
      <c r="AB70" s="713"/>
      <c r="AC70" s="713"/>
      <c r="AD70" s="713"/>
      <c r="AE70" s="713"/>
      <c r="AF70" s="713"/>
      <c r="AG70" s="713"/>
      <c r="AH70" s="713"/>
      <c r="AI70" s="713"/>
      <c r="AJ70" s="713"/>
      <c r="AK70" s="713"/>
      <c r="AL70" s="713"/>
      <c r="AM70" s="713"/>
      <c r="AN70" s="713"/>
      <c r="AO70" s="713"/>
      <c r="AP70" s="713"/>
      <c r="AQ70" s="713"/>
      <c r="AR70" s="713"/>
      <c r="AS70" s="713"/>
      <c r="AT70" s="713"/>
      <c r="AU70" s="713"/>
      <c r="AV70" s="713"/>
      <c r="AW70" s="713"/>
      <c r="AX70" s="713"/>
      <c r="AY70" s="713"/>
      <c r="AZ70" s="713"/>
      <c r="BA70" s="713"/>
      <c r="BB70" s="713"/>
      <c r="BC70" s="713"/>
      <c r="BD70" s="713"/>
      <c r="BE70" s="713"/>
      <c r="BF70" s="713"/>
      <c r="BG70" s="713"/>
      <c r="BH70" s="713"/>
      <c r="BI70" s="713"/>
      <c r="BJ70" s="713"/>
      <c r="BK70" s="713"/>
      <c r="BL70" s="713"/>
      <c r="BM70" s="713"/>
      <c r="BN70" s="713"/>
      <c r="BO70" s="713"/>
      <c r="BP70" s="262" t="str">
        <f>IF(CS70=0,"",DM70/CS70*1000)</f>
        <v/>
      </c>
      <c r="BQ70" s="262" t="str">
        <f>IF(CT70=0,"",DO70/CT70*1000)</f>
        <v/>
      </c>
      <c r="BR70" s="263"/>
      <c r="BS70" s="263"/>
      <c r="BT70" s="263"/>
      <c r="BU70" s="263"/>
      <c r="BV70" s="263"/>
      <c r="BW70" s="263"/>
      <c r="BX70" s="263"/>
      <c r="BY70" s="263"/>
      <c r="BZ70" s="263"/>
      <c r="CA70" s="263"/>
      <c r="CB70" s="263"/>
      <c r="CC70" s="263"/>
      <c r="CD70" s="263"/>
      <c r="CE70" s="263"/>
      <c r="CF70" s="263"/>
      <c r="CG70" s="263"/>
      <c r="CH70" s="263"/>
      <c r="CI70" s="263"/>
      <c r="CJ70" s="263"/>
      <c r="CK70" s="263"/>
      <c r="CL70" s="263"/>
      <c r="CM70" s="263"/>
      <c r="CN70" s="263"/>
      <c r="CO70" s="263"/>
      <c r="CP70" s="263"/>
      <c r="CQ70" s="263"/>
      <c r="CR70" s="263"/>
      <c r="CS70" s="264">
        <f>SUM(HM70,HO70)</f>
        <v>0</v>
      </c>
      <c r="CT70" s="264">
        <f>SUM(HN70,HP70)</f>
        <v>0</v>
      </c>
      <c r="CU70" s="265"/>
      <c r="CV70" s="265"/>
      <c r="CW70" s="264">
        <f>SUM(CW71:CW72)</f>
        <v>0</v>
      </c>
      <c r="CX70" s="264">
        <f>SUM(CX71:CX72)</f>
        <v>0</v>
      </c>
      <c r="CY70" s="264">
        <f>SUM(CY71:CY72)</f>
        <v>0</v>
      </c>
      <c r="CZ70" s="264">
        <f>SUM(CZ71:CZ72)</f>
        <v>0</v>
      </c>
      <c r="DA70" s="265"/>
      <c r="DB70" s="265"/>
      <c r="DC70" s="264">
        <f>SUM(DC71:DC72)</f>
        <v>0</v>
      </c>
      <c r="DD70" s="264">
        <f>SUM(DD71:DD72)</f>
        <v>0</v>
      </c>
      <c r="DE70" s="264">
        <f>SUM(DE71:DE72)</f>
        <v>0</v>
      </c>
      <c r="DF70" s="264">
        <f>SUM(DF71:DF72)</f>
        <v>0</v>
      </c>
      <c r="DG70" s="266"/>
      <c r="DH70" s="264">
        <f>SUM(DH71:DH72)</f>
        <v>0</v>
      </c>
      <c r="DI70" s="264">
        <f>SUM(DI71:DI72)</f>
        <v>0</v>
      </c>
      <c r="DJ70" s="264">
        <f>SUM(DJ71:DJ72)</f>
        <v>0</v>
      </c>
      <c r="DK70" s="264">
        <f>SUM(DK71:DK72)</f>
        <v>0</v>
      </c>
      <c r="DL70" s="266"/>
      <c r="DM70" s="264">
        <f>SUM(DC70,DH70)</f>
        <v>0</v>
      </c>
      <c r="DN70" s="264">
        <f>SUM(DD70,DI70)</f>
        <v>0</v>
      </c>
      <c r="DO70" s="264">
        <f>SUM(DE70,DJ70)</f>
        <v>0</v>
      </c>
      <c r="DP70" s="264">
        <f>SUM(DF70,DK70)</f>
        <v>0</v>
      </c>
      <c r="DQ70" s="266"/>
      <c r="DR70" s="267"/>
      <c r="DS70" s="267"/>
      <c r="DT70" s="267"/>
      <c r="DU70" s="268">
        <f>'СУБС ПИ'!$J$78</f>
        <v>0</v>
      </c>
      <c r="DV70" s="268">
        <f>'СУБС ПИ'!$L$78</f>
        <v>0</v>
      </c>
      <c r="DW70" s="267"/>
      <c r="DX70" s="267"/>
      <c r="DY70" s="267"/>
      <c r="DZ70" s="264">
        <f>IF(DD70=0,0,DF70/DD70*100)</f>
        <v>0</v>
      </c>
      <c r="EA70" s="264">
        <f>IF(DI70=0,0,DK70/DI70*100)</f>
        <v>0</v>
      </c>
      <c r="EB70" s="264">
        <f>IF(DN70=0,0,DP70/DN70*100)</f>
        <v>0</v>
      </c>
      <c r="EC70" s="266"/>
      <c r="ED70" s="266"/>
      <c r="EE70" s="266"/>
      <c r="EF70" s="266"/>
      <c r="EG70" s="266"/>
      <c r="EH70" s="266"/>
      <c r="EI70" s="177"/>
      <c r="EJ70" s="269"/>
      <c r="EM70" s="258"/>
      <c r="EP70" s="270"/>
      <c r="EQ70" s="263"/>
      <c r="ER70" s="263"/>
      <c r="ES70" s="263"/>
      <c r="ET70" s="263"/>
      <c r="EU70" s="263"/>
      <c r="EV70" s="263"/>
      <c r="EW70" s="264">
        <f>SUM(IC70,IE70)</f>
        <v>0</v>
      </c>
      <c r="EX70" s="264">
        <f>SUM(ID70,IF70)</f>
        <v>0</v>
      </c>
      <c r="EY70" s="265"/>
      <c r="EZ70" s="265"/>
      <c r="FA70" s="264">
        <f>SUM(FA71:FA72)</f>
        <v>0</v>
      </c>
      <c r="FB70" s="264">
        <f>SUM(FB71:FB72)</f>
        <v>0</v>
      </c>
      <c r="FC70" s="264">
        <f>SUM(FC71:FC72)</f>
        <v>0</v>
      </c>
      <c r="FD70" s="264">
        <f>SUM(FD71:FD72)</f>
        <v>0</v>
      </c>
      <c r="FE70" s="265"/>
      <c r="FF70" s="265"/>
      <c r="FG70" s="264">
        <f>SUM(FG71:FG72)</f>
        <v>0</v>
      </c>
      <c r="FH70" s="264">
        <f>SUM(FH71:FH72)</f>
        <v>0</v>
      </c>
      <c r="FI70" s="264">
        <f>SUM(FI71:FI72)</f>
        <v>0</v>
      </c>
      <c r="FJ70" s="264">
        <f>SUM(FJ71:FJ72)</f>
        <v>0</v>
      </c>
      <c r="FK70" s="266"/>
      <c r="FL70" s="264">
        <f>SUM(FL71:FL72)</f>
        <v>0</v>
      </c>
      <c r="FM70" s="264">
        <f>SUM(FM71:FM72)</f>
        <v>0</v>
      </c>
      <c r="FN70" s="264">
        <f>SUM(FN71:FN72)</f>
        <v>0</v>
      </c>
      <c r="FO70" s="264">
        <f>SUM(FO71:FO72)</f>
        <v>0</v>
      </c>
      <c r="FP70" s="266"/>
      <c r="FQ70" s="264">
        <f>SUM(FG70,FL70)</f>
        <v>0</v>
      </c>
      <c r="FR70" s="264">
        <f>SUM(FH70,FM70)</f>
        <v>0</v>
      </c>
      <c r="FS70" s="264">
        <f>SUM(FI70,FN70)</f>
        <v>0</v>
      </c>
      <c r="FT70" s="264">
        <f>SUM(FJ70,FO70)</f>
        <v>0</v>
      </c>
      <c r="FU70" s="266"/>
      <c r="FV70" s="267"/>
      <c r="FW70" s="267"/>
      <c r="FX70" s="267"/>
      <c r="FY70" s="268">
        <f>'СУБС ПИ'!$N$78</f>
        <v>0</v>
      </c>
      <c r="FZ70" s="268">
        <f>'СУБС ПИ'!$P$78</f>
        <v>0</v>
      </c>
      <c r="GA70" s="267"/>
      <c r="GB70" s="267"/>
      <c r="GC70" s="267"/>
      <c r="GD70" s="264">
        <f>IF(FH70=0,0,FJ70/FH70*100)</f>
        <v>0</v>
      </c>
      <c r="GE70" s="264">
        <f>IF(FM70=0,0,FO70/FM70*100)</f>
        <v>0</v>
      </c>
      <c r="GF70" s="264">
        <f>IF(FR70=0,0,FT70/FR70*100)</f>
        <v>0</v>
      </c>
      <c r="GG70" s="266"/>
      <c r="GH70" s="266"/>
      <c r="GI70" s="266"/>
      <c r="GJ70" s="266"/>
      <c r="GK70" s="266"/>
      <c r="GL70" s="266"/>
      <c r="GM70" s="265"/>
      <c r="GN70" s="271"/>
      <c r="HA70" s="262" t="str">
        <f>IF(SUM(KD71:KD72)=0,"",SUM(KH71:KH72)/SUM(KD71:KD72))</f>
        <v/>
      </c>
      <c r="HB70" s="262" t="str">
        <f>IF(SUM(KE71:KE72)=0,"",SUM(KI71:KI72)/SUM(KE71:KE72))</f>
        <v/>
      </c>
      <c r="HC70" s="262" t="str">
        <f>IF(SUM(KL71:KL72)=0,"",SUM(KP71:KP72)/SUM(KL71:KL72))</f>
        <v/>
      </c>
      <c r="HD70" s="262" t="str">
        <f>IF(SUM(KM71:KM72)=0,"",SUM(KQ71:KQ72)/SUM(KM71:KM72))</f>
        <v/>
      </c>
      <c r="HE70" s="272"/>
      <c r="HF70" s="272"/>
      <c r="HG70" s="272"/>
      <c r="HH70" s="272"/>
      <c r="HI70" s="273"/>
      <c r="HJ70" s="273"/>
      <c r="HK70" s="273"/>
      <c r="HL70" s="273"/>
      <c r="HM70" s="264">
        <f>SUM(HM71:HM72)</f>
        <v>0</v>
      </c>
      <c r="HN70" s="264">
        <f>SUM(HN71:HN72)</f>
        <v>0</v>
      </c>
      <c r="HO70" s="264">
        <f>SUM(HO71:HO72)</f>
        <v>0</v>
      </c>
      <c r="HP70" s="264">
        <f>SUM(HP71:HP72)</f>
        <v>0</v>
      </c>
      <c r="HQ70" s="262" t="str">
        <f>IF(SUM(KF71:KF72)=0,"",SUM(KJ71:KJ72)/SUM(KF71:KF72))</f>
        <v/>
      </c>
      <c r="HR70" s="262" t="str">
        <f>IF(SUM(KG71:KG72)=0,"",SUM(KK71:KK72)/SUM(KG71:KG72))</f>
        <v/>
      </c>
      <c r="HS70" s="262" t="str">
        <f>IF(SUM(KN71:KN72)=0,"",SUM(KR71:KR72)/SUM(KN71:KN72))</f>
        <v/>
      </c>
      <c r="HT70" s="262" t="str">
        <f>IF(SUM(KO71:KO72)=0,"",SUM(KS71:KS72)/SUM(KO71:KO72))</f>
        <v/>
      </c>
      <c r="HU70" s="264" t="str">
        <f>IF(LEN(HE70)=0,"",HE70)</f>
        <v/>
      </c>
      <c r="HV70" s="264" t="str">
        <f>IF(LEN(HF70)=0,"",HF70)</f>
        <v/>
      </c>
      <c r="HW70" s="264" t="str">
        <f>IF(LEN(HG70)=0,"",HG70)</f>
        <v/>
      </c>
      <c r="HX70" s="264" t="str">
        <f>IF(LEN(HH70)=0,"",HH70)</f>
        <v/>
      </c>
      <c r="HY70" s="274" t="str">
        <f>IF(LEN(HI70)=0,"",HI70)</f>
        <v/>
      </c>
      <c r="HZ70" s="274" t="str">
        <f>IF(LEN(HJ70)=0,"",HJ70)</f>
        <v/>
      </c>
      <c r="IA70" s="274" t="str">
        <f>IF(LEN(HK70)=0,"",HK70)</f>
        <v/>
      </c>
      <c r="IB70" s="274" t="str">
        <f>IF(LEN(HL70)=0,"",HL70)</f>
        <v/>
      </c>
      <c r="IC70" s="264">
        <f>SUM(IC71:IC72)</f>
        <v>0</v>
      </c>
      <c r="ID70" s="264">
        <f>SUM(ID71:ID72)</f>
        <v>0</v>
      </c>
      <c r="IE70" s="264">
        <f>SUM(IE71:IE72)</f>
        <v>0</v>
      </c>
      <c r="IF70" s="275">
        <f>SUM(IF71:IF72)</f>
        <v>0</v>
      </c>
      <c r="JR70" s="276">
        <f>SUM(JR71:JR72)</f>
        <v>0</v>
      </c>
      <c r="JS70" s="276">
        <f>SUM(JS71:JS72)</f>
        <v>0</v>
      </c>
      <c r="JT70" s="276">
        <f>SUM(JT71:JT72)</f>
        <v>0</v>
      </c>
      <c r="JU70" s="276">
        <f>SUM(JU71:JU72)</f>
        <v>0</v>
      </c>
      <c r="JV70" s="276">
        <f>SUM(JV71:JV72)</f>
        <v>0</v>
      </c>
      <c r="JW70" s="276">
        <f>SUM(JW71:JW72)</f>
        <v>0</v>
      </c>
      <c r="JX70" s="276">
        <f>SUM(JX71:JX72)</f>
        <v>0</v>
      </c>
      <c r="JY70" s="276">
        <f>SUM(JY71:JY72)</f>
        <v>0</v>
      </c>
      <c r="LC70" s="406"/>
      <c r="LD70" s="407"/>
      <c r="LE70" s="407"/>
      <c r="LF70" s="408"/>
    </row>
    <row customHeight="1" ht="12" hidden="1">
      <c r="C71" s="161"/>
      <c r="D71" s="672"/>
      <c r="E71" s="690"/>
      <c r="F71" s="536"/>
      <c r="G71" s="536"/>
      <c r="H71" s="536"/>
      <c r="I71" s="536"/>
      <c r="J71" s="536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EM71" s="258"/>
      <c r="EP71" s="259"/>
      <c r="EQ71" s="257"/>
      <c r="ER71" s="257"/>
      <c r="ES71" s="257"/>
      <c r="ET71" s="257"/>
      <c r="EU71" s="257"/>
      <c r="EV71" s="257"/>
      <c r="EW71" s="257"/>
      <c r="EX71" s="257"/>
      <c r="EY71" s="257"/>
      <c r="EZ71" s="257"/>
      <c r="FA71" s="257"/>
      <c r="FB71" s="257"/>
      <c r="FC71" s="257"/>
      <c r="FD71" s="257"/>
      <c r="FE71" s="257"/>
      <c r="FF71" s="257"/>
      <c r="FG71" s="257"/>
      <c r="FH71" s="257"/>
      <c r="FI71" s="257"/>
      <c r="FJ71" s="257"/>
      <c r="FK71" s="257"/>
      <c r="FL71" s="257"/>
      <c r="FM71" s="257"/>
      <c r="FN71" s="257"/>
      <c r="FO71" s="257"/>
      <c r="FP71" s="257"/>
      <c r="FQ71" s="257"/>
      <c r="FR71" s="257"/>
      <c r="FS71" s="257"/>
      <c r="FT71" s="257"/>
      <c r="FU71" s="257"/>
      <c r="FV71" s="257"/>
      <c r="FW71" s="257"/>
      <c r="FX71" s="257"/>
      <c r="FY71" s="257"/>
      <c r="FZ71" s="257"/>
      <c r="GA71" s="257"/>
      <c r="GB71" s="257"/>
      <c r="GC71" s="257"/>
      <c r="GD71" s="257"/>
      <c r="GE71" s="257"/>
      <c r="GF71" s="257"/>
      <c r="GG71" s="257"/>
      <c r="GH71" s="257"/>
      <c r="GI71" s="257"/>
      <c r="GJ71" s="257"/>
      <c r="GK71" s="257"/>
      <c r="GL71" s="257"/>
      <c r="GM71" s="257"/>
      <c r="GN71" s="260"/>
      <c r="HA71" s="259"/>
      <c r="HB71" s="257"/>
      <c r="HC71" s="257"/>
      <c r="HD71" s="257"/>
      <c r="HE71" s="257"/>
      <c r="HF71" s="257"/>
      <c r="HG71" s="257"/>
      <c r="HH71" s="257"/>
      <c r="HI71" s="257"/>
      <c r="HJ71" s="257"/>
      <c r="HK71" s="257"/>
      <c r="HL71" s="257"/>
      <c r="HM71" s="257"/>
      <c r="HN71" s="257"/>
      <c r="HO71" s="257"/>
      <c r="HP71" s="257"/>
      <c r="HQ71" s="257"/>
      <c r="HR71" s="257"/>
      <c r="HS71" s="257"/>
      <c r="HT71" s="257"/>
      <c r="HU71" s="257"/>
      <c r="HV71" s="257"/>
      <c r="HW71" s="257"/>
      <c r="HX71" s="257"/>
      <c r="HY71" s="257"/>
      <c r="HZ71" s="257"/>
      <c r="IA71" s="257"/>
      <c r="IB71" s="257"/>
      <c r="IC71" s="257"/>
      <c r="ID71" s="257"/>
      <c r="IE71" s="257"/>
      <c r="IF71" s="260"/>
      <c r="LC71" s="259"/>
      <c r="LD71" s="257"/>
      <c r="LE71" s="257"/>
      <c r="LF71" s="260"/>
    </row>
    <row customHeight="1" ht="12">
      <c r="C72" s="161"/>
      <c r="D72" s="672"/>
      <c r="E72" s="690"/>
      <c r="F72" s="536"/>
      <c r="G72" s="536"/>
      <c r="H72" s="536"/>
      <c r="I72" s="536"/>
      <c r="J72" s="536"/>
      <c r="K72" s="184"/>
      <c r="L72" s="184"/>
      <c r="M72" s="184"/>
      <c r="N72" s="189" t="s">
        <v>1600</v>
      </c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4"/>
      <c r="AD72" s="184"/>
      <c r="AE72" s="184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 hidden="1">
      <c r="C73" s="161"/>
      <c r="D73" s="672"/>
      <c r="E73" s="281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EM73" s="258"/>
      <c r="EP73" s="259"/>
      <c r="EQ73" s="257"/>
      <c r="ER73" s="257"/>
      <c r="ES73" s="257"/>
      <c r="ET73" s="257"/>
      <c r="EU73" s="257"/>
      <c r="EV73" s="257"/>
      <c r="EW73" s="257"/>
      <c r="EX73" s="257"/>
      <c r="EY73" s="257"/>
      <c r="EZ73" s="257"/>
      <c r="FA73" s="257"/>
      <c r="FB73" s="257"/>
      <c r="FC73" s="257"/>
      <c r="FD73" s="257"/>
      <c r="FE73" s="257"/>
      <c r="FF73" s="257"/>
      <c r="FG73" s="257"/>
      <c r="FH73" s="257"/>
      <c r="FI73" s="257"/>
      <c r="FJ73" s="257"/>
      <c r="FK73" s="257"/>
      <c r="FL73" s="257"/>
      <c r="FM73" s="257"/>
      <c r="FN73" s="257"/>
      <c r="FO73" s="257"/>
      <c r="FP73" s="257"/>
      <c r="FQ73" s="257"/>
      <c r="FR73" s="257"/>
      <c r="FS73" s="257"/>
      <c r="FT73" s="257"/>
      <c r="FU73" s="257"/>
      <c r="FV73" s="257"/>
      <c r="FW73" s="257"/>
      <c r="FX73" s="257"/>
      <c r="FY73" s="257"/>
      <c r="FZ73" s="257"/>
      <c r="GA73" s="257"/>
      <c r="GB73" s="257"/>
      <c r="GC73" s="257"/>
      <c r="GD73" s="257"/>
      <c r="GE73" s="257"/>
      <c r="GF73" s="257"/>
      <c r="GG73" s="257"/>
      <c r="GH73" s="257"/>
      <c r="GI73" s="257"/>
      <c r="GJ73" s="257"/>
      <c r="GK73" s="257"/>
      <c r="GL73" s="257"/>
      <c r="GM73" s="257"/>
      <c r="GN73" s="260"/>
      <c r="HA73" s="259"/>
      <c r="HB73" s="257"/>
      <c r="HC73" s="257"/>
      <c r="HD73" s="257"/>
      <c r="HE73" s="257"/>
      <c r="HF73" s="257"/>
      <c r="HG73" s="257"/>
      <c r="HH73" s="257"/>
      <c r="HI73" s="257"/>
      <c r="HJ73" s="257"/>
      <c r="HK73" s="257"/>
      <c r="HL73" s="257"/>
      <c r="HM73" s="257"/>
      <c r="HN73" s="257"/>
      <c r="HO73" s="257"/>
      <c r="HP73" s="257"/>
      <c r="HQ73" s="257"/>
      <c r="HR73" s="257"/>
      <c r="HS73" s="257"/>
      <c r="HT73" s="257"/>
      <c r="HU73" s="257"/>
      <c r="HV73" s="257"/>
      <c r="HW73" s="257"/>
      <c r="HX73" s="257"/>
      <c r="HY73" s="257"/>
      <c r="HZ73" s="257"/>
      <c r="IA73" s="257"/>
      <c r="IB73" s="257"/>
      <c r="IC73" s="257"/>
      <c r="ID73" s="257"/>
      <c r="IE73" s="257"/>
      <c r="IF73" s="260"/>
      <c r="LC73" s="259"/>
      <c r="LD73" s="257"/>
      <c r="LE73" s="257"/>
      <c r="LF73" s="260"/>
    </row>
    <row customHeight="1" ht="12">
      <c r="C74" s="161"/>
      <c r="D74" s="672"/>
      <c r="E74" s="689" t="s">
        <v>1350</v>
      </c>
      <c r="F74" s="536"/>
      <c r="G74" s="536"/>
      <c r="H74" s="536"/>
      <c r="I74" s="536"/>
      <c r="J74" s="536"/>
      <c r="K74" s="536"/>
      <c r="L74" s="261"/>
      <c r="M74" s="261" t="s">
        <v>1351</v>
      </c>
      <c r="N74" s="715" t="s">
        <v>1601</v>
      </c>
      <c r="O74" s="716"/>
      <c r="P74" s="716"/>
      <c r="Q74" s="716"/>
      <c r="R74" s="716"/>
      <c r="S74" s="716"/>
      <c r="T74" s="716"/>
      <c r="U74" s="716"/>
      <c r="V74" s="716"/>
      <c r="W74" s="716"/>
      <c r="X74" s="716"/>
      <c r="Y74" s="716"/>
      <c r="Z74" s="716"/>
      <c r="AA74" s="716"/>
      <c r="AB74" s="716"/>
      <c r="AC74" s="716"/>
      <c r="AD74" s="716"/>
      <c r="AE74" s="716"/>
      <c r="AF74" s="716"/>
      <c r="AG74" s="716"/>
      <c r="AH74" s="716"/>
      <c r="AI74" s="716"/>
      <c r="AJ74" s="716"/>
      <c r="AK74" s="716"/>
      <c r="AL74" s="716"/>
      <c r="AM74" s="716"/>
      <c r="AN74" s="716"/>
      <c r="AO74" s="716"/>
      <c r="AP74" s="716"/>
      <c r="AQ74" s="716"/>
      <c r="AR74" s="716"/>
      <c r="AS74" s="716"/>
      <c r="AT74" s="716"/>
      <c r="AU74" s="716"/>
      <c r="AV74" s="716"/>
      <c r="AW74" s="716"/>
      <c r="AX74" s="716"/>
      <c r="AY74" s="716"/>
      <c r="AZ74" s="716"/>
      <c r="BA74" s="716"/>
      <c r="BB74" s="716"/>
      <c r="BC74" s="716"/>
      <c r="BD74" s="716"/>
      <c r="BE74" s="716"/>
      <c r="BF74" s="716"/>
      <c r="BG74" s="716"/>
      <c r="BH74" s="716"/>
      <c r="BI74" s="716"/>
      <c r="BJ74" s="716"/>
      <c r="BK74" s="716"/>
      <c r="BL74" s="716"/>
      <c r="BM74" s="716"/>
      <c r="BN74" s="716"/>
      <c r="BO74" s="716"/>
      <c r="BP74" s="262" t="str">
        <f>IF(CS74=0,"",DM74/CS74*1000)</f>
        <v/>
      </c>
      <c r="BQ74" s="262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4">
        <f>SUM(HM74,HO74)</f>
        <v>0</v>
      </c>
      <c r="CT74" s="264">
        <f>SUM(HN74,HP74)</f>
        <v>0</v>
      </c>
      <c r="CU74" s="265"/>
      <c r="CV74" s="265"/>
      <c r="CW74" s="266"/>
      <c r="CX74" s="266"/>
      <c r="CY74" s="266"/>
      <c r="CZ74" s="266"/>
      <c r="DA74" s="265"/>
      <c r="DB74" s="265"/>
      <c r="DC74" s="264">
        <f>SUM(DC75:DC76)</f>
        <v>0</v>
      </c>
      <c r="DD74" s="264">
        <f>SUM(DD75:DD76)</f>
        <v>0</v>
      </c>
      <c r="DE74" s="264">
        <f>SUM(DE75:DE76)</f>
        <v>0</v>
      </c>
      <c r="DF74" s="264">
        <f>SUM(DF75:DF76)</f>
        <v>0</v>
      </c>
      <c r="DG74" s="266"/>
      <c r="DH74" s="264">
        <f>SUM(DH75:DH76)</f>
        <v>0</v>
      </c>
      <c r="DI74" s="264">
        <f>SUM(DI75:DI76)</f>
        <v>0</v>
      </c>
      <c r="DJ74" s="264">
        <f>SUM(DJ75:DJ76)</f>
        <v>0</v>
      </c>
      <c r="DK74" s="264">
        <f>SUM(DK75:DK76)</f>
        <v>0</v>
      </c>
      <c r="DL74" s="266"/>
      <c r="DM74" s="264">
        <f>SUM(DC74,DH74)</f>
        <v>0</v>
      </c>
      <c r="DN74" s="264">
        <f>SUM(DD74,DI74)</f>
        <v>0</v>
      </c>
      <c r="DO74" s="264">
        <f>SUM(DE74,DJ74)</f>
        <v>0</v>
      </c>
      <c r="DP74" s="264">
        <f>SUM(DF74,DK74)</f>
        <v>0</v>
      </c>
      <c r="DQ74" s="266"/>
      <c r="DR74" s="267"/>
      <c r="DS74" s="267"/>
      <c r="DT74" s="267"/>
      <c r="DU74" s="268">
        <f>'СУБС ПИ'!$J$79</f>
        <v>0</v>
      </c>
      <c r="DV74" s="268">
        <f>'СУБС ПИ'!$L$79</f>
        <v>0</v>
      </c>
      <c r="DW74" s="267"/>
      <c r="DX74" s="267"/>
      <c r="DY74" s="267"/>
      <c r="DZ74" s="264">
        <f>IF(DD74=0,0,DF74/DD74*100)</f>
        <v>0</v>
      </c>
      <c r="EA74" s="264">
        <f>IF(DI74=0,0,DK74/DI74*100)</f>
        <v>0</v>
      </c>
      <c r="EB74" s="264">
        <f>IF(DN74=0,0,DP74/DN74*100)</f>
        <v>0</v>
      </c>
      <c r="EC74" s="266"/>
      <c r="ED74" s="266"/>
      <c r="EE74" s="266"/>
      <c r="EF74" s="266"/>
      <c r="EG74" s="266"/>
      <c r="EH74" s="266"/>
      <c r="EI74" s="177"/>
      <c r="EJ74" s="269"/>
      <c r="EM74" s="258"/>
      <c r="EP74" s="270"/>
      <c r="EQ74" s="263"/>
      <c r="ER74" s="263"/>
      <c r="ES74" s="263"/>
      <c r="ET74" s="263"/>
      <c r="EU74" s="263"/>
      <c r="EV74" s="263"/>
      <c r="EW74" s="264">
        <f>SUM(IC74,IE74)</f>
        <v>0</v>
      </c>
      <c r="EX74" s="264">
        <f>SUM(ID74,IF74)</f>
        <v>0</v>
      </c>
      <c r="EY74" s="265"/>
      <c r="EZ74" s="265"/>
      <c r="FA74" s="266"/>
      <c r="FB74" s="266"/>
      <c r="FC74" s="266"/>
      <c r="FD74" s="266"/>
      <c r="FE74" s="265"/>
      <c r="FF74" s="265"/>
      <c r="FG74" s="264">
        <f>SUM(FG75:FG76)</f>
        <v>0</v>
      </c>
      <c r="FH74" s="264">
        <f>SUM(FH75:FH76)</f>
        <v>0</v>
      </c>
      <c r="FI74" s="264">
        <f>SUM(FI75:FI76)</f>
        <v>0</v>
      </c>
      <c r="FJ74" s="264">
        <f>SUM(FJ75:FJ76)</f>
        <v>0</v>
      </c>
      <c r="FK74" s="266"/>
      <c r="FL74" s="264">
        <f>SUM(FL75:FL76)</f>
        <v>0</v>
      </c>
      <c r="FM74" s="264">
        <f>SUM(FM75:FM76)</f>
        <v>0</v>
      </c>
      <c r="FN74" s="264">
        <f>SUM(FN75:FN76)</f>
        <v>0</v>
      </c>
      <c r="FO74" s="264">
        <f>SUM(FO75:FO76)</f>
        <v>0</v>
      </c>
      <c r="FP74" s="266"/>
      <c r="FQ74" s="264">
        <f>SUM(FG74,FL74)</f>
        <v>0</v>
      </c>
      <c r="FR74" s="264">
        <f>SUM(FH74,FM74)</f>
        <v>0</v>
      </c>
      <c r="FS74" s="264">
        <f>SUM(FI74,FN74)</f>
        <v>0</v>
      </c>
      <c r="FT74" s="264">
        <f>SUM(FJ74,FO74)</f>
        <v>0</v>
      </c>
      <c r="FU74" s="266"/>
      <c r="FV74" s="267"/>
      <c r="FW74" s="267"/>
      <c r="FX74" s="267"/>
      <c r="FY74" s="268">
        <f>'СУБС ПИ'!$N$79</f>
        <v>0</v>
      </c>
      <c r="FZ74" s="268">
        <f>'СУБС ПИ'!$P$79</f>
        <v>0</v>
      </c>
      <c r="GA74" s="267"/>
      <c r="GB74" s="267"/>
      <c r="GC74" s="267"/>
      <c r="GD74" s="264">
        <f>IF(FH74=0,0,FJ74/FH74*100)</f>
        <v>0</v>
      </c>
      <c r="GE74" s="264">
        <f>IF(FM74=0,0,FO74/FM74*100)</f>
        <v>0</v>
      </c>
      <c r="GF74" s="264">
        <f>IF(FR74=0,0,FT74/FR74*100)</f>
        <v>0</v>
      </c>
      <c r="GG74" s="266"/>
      <c r="GH74" s="266"/>
      <c r="GI74" s="266"/>
      <c r="GJ74" s="266"/>
      <c r="GK74" s="266"/>
      <c r="GL74" s="266"/>
      <c r="GM74" s="265"/>
      <c r="GN74" s="271"/>
      <c r="HA74" s="262" t="str">
        <f>IF(SUM(KD75:KD76)=0,"",SUM(KH75:KH76)/SUM(KD75:KD76))</f>
        <v/>
      </c>
      <c r="HB74" s="262" t="str">
        <f>IF(SUM(KE75:KE76)=0,"",SUM(KI75:KI76)/SUM(KE75:KE76))</f>
        <v/>
      </c>
      <c r="HC74" s="262" t="str">
        <f>IF(SUM(KL75:KL76)=0,"",SUM(KP75:KP76)/SUM(KL75:KL76))</f>
        <v/>
      </c>
      <c r="HD74" s="262" t="str">
        <f>IF(SUM(KM75:KM76)=0,"",SUM(KQ75:KQ76)/SUM(KM75:KM76))</f>
        <v/>
      </c>
      <c r="HE74" s="272"/>
      <c r="HF74" s="272"/>
      <c r="HG74" s="272"/>
      <c r="HH74" s="272"/>
      <c r="HI74" s="273"/>
      <c r="HJ74" s="273"/>
      <c r="HK74" s="273"/>
      <c r="HL74" s="273"/>
      <c r="HM74" s="264">
        <f>SUM(HM75:HM76)</f>
        <v>0</v>
      </c>
      <c r="HN74" s="264">
        <f>SUM(HN75:HN76)</f>
        <v>0</v>
      </c>
      <c r="HO74" s="264">
        <f>SUM(HO75:HO76)</f>
        <v>0</v>
      </c>
      <c r="HP74" s="264">
        <f>SUM(HP75:HP76)</f>
        <v>0</v>
      </c>
      <c r="HQ74" s="262" t="str">
        <f>IF(SUM(KF75:KF76)=0,"",SUM(KJ75:KJ76)/SUM(KF75:KF76))</f>
        <v/>
      </c>
      <c r="HR74" s="262" t="str">
        <f>IF(SUM(KG75:KG76)=0,"",SUM(KK75:KK76)/SUM(KG75:KG76))</f>
        <v/>
      </c>
      <c r="HS74" s="262" t="str">
        <f>IF(SUM(KN75:KN76)=0,"",SUM(KR75:KR76)/SUM(KN75:KN76))</f>
        <v/>
      </c>
      <c r="HT74" s="262" t="str">
        <f>IF(SUM(KO75:KO76)=0,"",SUM(KS75:KS76)/SUM(KO75:KO76))</f>
        <v/>
      </c>
      <c r="HU74" s="264" t="str">
        <f>IF(LEN(HE74)=0,"",HE74)</f>
        <v/>
      </c>
      <c r="HV74" s="264" t="str">
        <f>IF(LEN(HF74)=0,"",HF74)</f>
        <v/>
      </c>
      <c r="HW74" s="264" t="str">
        <f>IF(LEN(HG74)=0,"",HG74)</f>
        <v/>
      </c>
      <c r="HX74" s="264" t="str">
        <f>IF(LEN(HH74)=0,"",HH74)</f>
        <v/>
      </c>
      <c r="HY74" s="274" t="str">
        <f>IF(LEN(HI74)=0,"",HI74)</f>
        <v/>
      </c>
      <c r="HZ74" s="274" t="str">
        <f>IF(LEN(HJ74)=0,"",HJ74)</f>
        <v/>
      </c>
      <c r="IA74" s="274" t="str">
        <f>IF(LEN(HK74)=0,"",HK74)</f>
        <v/>
      </c>
      <c r="IB74" s="274" t="str">
        <f>IF(LEN(HL74)=0,"",HL74)</f>
        <v/>
      </c>
      <c r="IC74" s="264">
        <f>SUM(IC75:IC76)</f>
        <v>0</v>
      </c>
      <c r="ID74" s="264">
        <f>SUM(ID75:ID76)</f>
        <v>0</v>
      </c>
      <c r="IE74" s="264">
        <f>SUM(IE75:IE76)</f>
        <v>0</v>
      </c>
      <c r="IF74" s="275">
        <f>SUM(IF75:IF76)</f>
        <v>0</v>
      </c>
      <c r="JR74" s="276">
        <f>SUM(JR75:JR76)</f>
        <v>0</v>
      </c>
      <c r="JS74" s="276">
        <f>SUM(JS75:JS76)</f>
        <v>0</v>
      </c>
      <c r="JT74" s="276">
        <f>SUM(JT75:JT76)</f>
        <v>0</v>
      </c>
      <c r="JU74" s="276">
        <f>SUM(JU75:JU76)</f>
        <v>0</v>
      </c>
      <c r="JV74" s="276">
        <f>SUM(JV75:JV76)</f>
        <v>0</v>
      </c>
      <c r="JW74" s="276">
        <f>SUM(JW75:JW76)</f>
        <v>0</v>
      </c>
      <c r="JX74" s="276">
        <f>SUM(JX75:JX76)</f>
        <v>0</v>
      </c>
      <c r="JY74" s="276">
        <f>SUM(JY75:JY76)</f>
        <v>0</v>
      </c>
      <c r="LC74" s="406"/>
      <c r="LD74" s="407"/>
      <c r="LE74" s="407"/>
      <c r="LF74" s="408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>
      <c r="C76" s="161"/>
      <c r="D76" s="704"/>
      <c r="E76" s="690"/>
      <c r="F76" s="536"/>
      <c r="G76" s="536"/>
      <c r="H76" s="536"/>
      <c r="I76" s="536"/>
      <c r="J76" s="536"/>
      <c r="K76" s="184"/>
      <c r="L76" s="184"/>
      <c r="M76" s="184"/>
      <c r="N76" s="189" t="s">
        <v>1602</v>
      </c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4"/>
      <c r="AD76" s="184"/>
      <c r="AE76" s="184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 hidden="1">
      <c r="C77" s="161"/>
      <c r="E77" s="158"/>
      <c r="F77" s="545"/>
      <c r="G77" s="545"/>
      <c r="H77" s="545"/>
      <c r="I77" s="545"/>
      <c r="J77" s="545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EM77" s="258"/>
      <c r="EP77" s="259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257"/>
      <c r="FL77" s="257"/>
      <c r="FM77" s="257"/>
      <c r="FN77" s="257"/>
      <c r="FO77" s="257"/>
      <c r="FP77" s="257"/>
      <c r="FQ77" s="257"/>
      <c r="FR77" s="257"/>
      <c r="FS77" s="257"/>
      <c r="FT77" s="257"/>
      <c r="FU77" s="257"/>
      <c r="FV77" s="257"/>
      <c r="FW77" s="257"/>
      <c r="FX77" s="257"/>
      <c r="FY77" s="257"/>
      <c r="FZ77" s="257"/>
      <c r="GA77" s="257"/>
      <c r="GB77" s="257"/>
      <c r="GC77" s="257"/>
      <c r="GD77" s="257"/>
      <c r="GE77" s="257"/>
      <c r="GF77" s="257"/>
      <c r="GG77" s="257"/>
      <c r="GH77" s="257"/>
      <c r="GI77" s="257"/>
      <c r="GJ77" s="257"/>
      <c r="GK77" s="257"/>
      <c r="GL77" s="257"/>
      <c r="GM77" s="257"/>
      <c r="GN77" s="260"/>
      <c r="HA77" s="259"/>
      <c r="HB77" s="257"/>
      <c r="HC77" s="257"/>
      <c r="HD77" s="257"/>
      <c r="HE77" s="257"/>
      <c r="HF77" s="257"/>
      <c r="HG77" s="257"/>
      <c r="HH77" s="257"/>
      <c r="HI77" s="257"/>
      <c r="HJ77" s="257"/>
      <c r="HK77" s="257"/>
      <c r="HL77" s="257"/>
      <c r="HM77" s="257"/>
      <c r="HN77" s="257"/>
      <c r="HO77" s="257"/>
      <c r="HP77" s="257"/>
      <c r="HQ77" s="257"/>
      <c r="HR77" s="257"/>
      <c r="HS77" s="257"/>
      <c r="HT77" s="257"/>
      <c r="HU77" s="257"/>
      <c r="HV77" s="257"/>
      <c r="HW77" s="257"/>
      <c r="HX77" s="257"/>
      <c r="HY77" s="257"/>
      <c r="HZ77" s="257"/>
      <c r="IA77" s="257"/>
      <c r="IB77" s="257"/>
      <c r="IC77" s="257"/>
      <c r="ID77" s="257"/>
      <c r="IE77" s="257"/>
      <c r="IF77" s="260"/>
      <c r="LC77" s="259"/>
      <c r="LD77" s="257"/>
      <c r="LE77" s="257"/>
      <c r="LF77" s="260"/>
    </row>
    <row customHeight="1" ht="12">
      <c r="C78" s="161"/>
      <c r="F78" s="545"/>
      <c r="G78" s="545"/>
      <c r="H78" s="545"/>
      <c r="I78" s="545"/>
      <c r="J78" s="545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255"/>
      <c r="BQ78" s="255"/>
      <c r="BR78" s="255"/>
      <c r="BS78" s="255"/>
      <c r="BT78" s="255"/>
      <c r="BU78" s="255"/>
      <c r="BV78" s="255"/>
      <c r="BW78" s="255"/>
      <c r="BX78" s="193"/>
      <c r="BY78" s="193"/>
      <c r="BZ78" s="277"/>
      <c r="CA78" s="277"/>
      <c r="CB78" s="255"/>
      <c r="CC78" s="255"/>
      <c r="CD78" s="255"/>
      <c r="CE78" s="255"/>
      <c r="CF78" s="255"/>
      <c r="CG78" s="255"/>
      <c r="CH78" s="255"/>
      <c r="CI78" s="255"/>
      <c r="CJ78" s="255"/>
      <c r="CK78" s="255"/>
      <c r="CL78" s="255"/>
      <c r="CM78" s="255"/>
      <c r="CN78" s="255"/>
      <c r="CO78" s="255"/>
      <c r="CP78" s="255"/>
      <c r="CQ78" s="255"/>
      <c r="CR78" s="255"/>
      <c r="CS78" s="255"/>
      <c r="CT78" s="255"/>
      <c r="CU78" s="255"/>
      <c r="CV78" s="255"/>
      <c r="CW78" s="255"/>
      <c r="CX78" s="255"/>
      <c r="CY78" s="255"/>
      <c r="CZ78" s="255"/>
      <c r="DA78" s="255"/>
      <c r="DB78" s="255"/>
      <c r="DC78" s="255"/>
      <c r="DD78" s="255"/>
      <c r="DE78" s="255"/>
      <c r="DF78" s="255"/>
      <c r="DG78" s="255"/>
      <c r="DH78" s="255"/>
      <c r="DI78" s="255"/>
      <c r="DJ78" s="255"/>
      <c r="DK78" s="255"/>
      <c r="DL78" s="255"/>
      <c r="DM78" s="255"/>
      <c r="DN78" s="255"/>
      <c r="DO78" s="255"/>
      <c r="DP78" s="255"/>
      <c r="DQ78" s="255"/>
      <c r="DR78" s="255"/>
      <c r="DS78" s="255"/>
      <c r="DT78" s="255"/>
      <c r="DU78" s="255"/>
      <c r="DV78" s="255"/>
      <c r="DW78" s="255"/>
      <c r="DX78" s="255"/>
      <c r="DY78" s="255"/>
      <c r="DZ78" s="255"/>
      <c r="EA78" s="255"/>
      <c r="EB78" s="255"/>
      <c r="EC78" s="255"/>
      <c r="ED78" s="255"/>
      <c r="EE78" s="255"/>
      <c r="EF78" s="255"/>
      <c r="EG78" s="255"/>
      <c r="EH78" s="255"/>
      <c r="EI78" s="194"/>
      <c r="EJ78" s="278"/>
      <c r="EM78" s="258"/>
      <c r="EP78" s="279"/>
      <c r="EQ78" s="255"/>
      <c r="ER78" s="255"/>
      <c r="ES78" s="255"/>
      <c r="ET78" s="255"/>
      <c r="EU78" s="255"/>
      <c r="EV78" s="255"/>
      <c r="EW78" s="255"/>
      <c r="EX78" s="255"/>
      <c r="EY78" s="255"/>
      <c r="EZ78" s="255"/>
      <c r="FA78" s="255"/>
      <c r="FB78" s="255"/>
      <c r="FC78" s="255"/>
      <c r="FD78" s="255"/>
      <c r="FE78" s="255"/>
      <c r="FF78" s="255"/>
      <c r="FG78" s="255"/>
      <c r="FH78" s="255"/>
      <c r="FI78" s="255"/>
      <c r="FJ78" s="255"/>
      <c r="FK78" s="255"/>
      <c r="FL78" s="255"/>
      <c r="FM78" s="255"/>
      <c r="FN78" s="255"/>
      <c r="FO78" s="255"/>
      <c r="FP78" s="255"/>
      <c r="FQ78" s="255"/>
      <c r="FR78" s="255"/>
      <c r="FS78" s="255"/>
      <c r="FT78" s="255"/>
      <c r="FU78" s="255"/>
      <c r="FV78" s="255"/>
      <c r="FW78" s="255"/>
      <c r="FX78" s="255"/>
      <c r="FY78" s="255"/>
      <c r="FZ78" s="255"/>
      <c r="GA78" s="255"/>
      <c r="GB78" s="255"/>
      <c r="GC78" s="255"/>
      <c r="GD78" s="255"/>
      <c r="GE78" s="255"/>
      <c r="GF78" s="255"/>
      <c r="GG78" s="255"/>
      <c r="GH78" s="255"/>
      <c r="GI78" s="255"/>
      <c r="GJ78" s="255"/>
      <c r="GK78" s="255"/>
      <c r="GL78" s="255"/>
      <c r="GM78" s="255"/>
      <c r="GN78" s="256"/>
      <c r="HA78" s="279"/>
      <c r="HB78" s="255"/>
      <c r="HC78" s="255"/>
      <c r="HD78" s="255"/>
      <c r="HE78" s="255"/>
      <c r="HF78" s="255"/>
      <c r="HG78" s="255"/>
      <c r="HH78" s="255"/>
      <c r="HI78" s="255"/>
      <c r="HJ78" s="255"/>
      <c r="HK78" s="255"/>
      <c r="HL78" s="255"/>
      <c r="HM78" s="255"/>
      <c r="HN78" s="255"/>
      <c r="HO78" s="255"/>
      <c r="HP78" s="255"/>
      <c r="HQ78" s="255"/>
      <c r="HR78" s="255"/>
      <c r="HS78" s="255"/>
      <c r="HT78" s="255"/>
      <c r="HU78" s="255"/>
      <c r="HV78" s="255"/>
      <c r="HW78" s="255"/>
      <c r="HX78" s="255"/>
      <c r="HY78" s="255"/>
      <c r="HZ78" s="255"/>
      <c r="IA78" s="255"/>
      <c r="IB78" s="255"/>
      <c r="IC78" s="255"/>
      <c r="ID78" s="255"/>
      <c r="IE78" s="255"/>
      <c r="IF78" s="256"/>
      <c r="LC78" s="279"/>
      <c r="LD78" s="255"/>
      <c r="LE78" s="255"/>
      <c r="LF78" s="256"/>
    </row>
    <row customHeight="1" ht="12" hidden="1">
      <c r="C79" s="132"/>
      <c r="D79" s="222"/>
      <c r="F79" s="545"/>
      <c r="G79" s="545"/>
      <c r="H79" s="545"/>
      <c r="I79" s="545"/>
      <c r="J79" s="545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257"/>
      <c r="BQ79" s="257"/>
      <c r="BR79" s="257"/>
      <c r="BS79" s="257"/>
      <c r="BT79" s="257"/>
      <c r="BU79" s="257"/>
      <c r="BV79" s="257"/>
      <c r="BW79" s="257"/>
      <c r="BX79" s="184"/>
      <c r="BY79" s="184"/>
      <c r="BZ79" s="257"/>
      <c r="CA79" s="257"/>
      <c r="CB79" s="257"/>
      <c r="CC79" s="257"/>
      <c r="CD79" s="257"/>
      <c r="CE79" s="257"/>
      <c r="CF79" s="25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  <c r="DU79" s="257"/>
      <c r="DV79" s="257"/>
      <c r="DW79" s="257"/>
      <c r="DX79" s="257"/>
      <c r="DY79" s="257"/>
      <c r="DZ79" s="257"/>
      <c r="EA79" s="257"/>
      <c r="EB79" s="257"/>
      <c r="EC79" s="257"/>
      <c r="ED79" s="257"/>
      <c r="EE79" s="257"/>
      <c r="EF79" s="257"/>
      <c r="EG79" s="257"/>
      <c r="EH79" s="257"/>
      <c r="EI79" s="184"/>
      <c r="EJ79" s="185"/>
      <c r="EM79" s="258"/>
      <c r="EP79" s="259"/>
      <c r="EQ79" s="257"/>
      <c r="ER79" s="257"/>
      <c r="ES79" s="257"/>
      <c r="ET79" s="257"/>
      <c r="EU79" s="257"/>
      <c r="EV79" s="257"/>
      <c r="EW79" s="257"/>
      <c r="EX79" s="257"/>
      <c r="EY79" s="257"/>
      <c r="EZ79" s="257"/>
      <c r="FA79" s="257"/>
      <c r="FB79" s="257"/>
      <c r="FC79" s="257"/>
      <c r="FD79" s="257"/>
      <c r="FE79" s="257"/>
      <c r="FF79" s="257"/>
      <c r="FG79" s="257"/>
      <c r="FH79" s="257"/>
      <c r="FI79" s="257"/>
      <c r="FJ79" s="257"/>
      <c r="FK79" s="257"/>
      <c r="FL79" s="257"/>
      <c r="FM79" s="257"/>
      <c r="FN79" s="257"/>
      <c r="FO79" s="257"/>
      <c r="FP79" s="257"/>
      <c r="FQ79" s="257"/>
      <c r="FR79" s="257"/>
      <c r="FS79" s="257"/>
      <c r="FT79" s="257"/>
      <c r="FU79" s="257"/>
      <c r="FV79" s="257"/>
      <c r="FW79" s="257"/>
      <c r="FX79" s="257"/>
      <c r="FY79" s="257"/>
      <c r="FZ79" s="257"/>
      <c r="GA79" s="257"/>
      <c r="GB79" s="257"/>
      <c r="GC79" s="257"/>
      <c r="GD79" s="257"/>
      <c r="GE79" s="257"/>
      <c r="GF79" s="257"/>
      <c r="GG79" s="257"/>
      <c r="GH79" s="257"/>
      <c r="GI79" s="257"/>
      <c r="GJ79" s="257"/>
      <c r="GK79" s="257"/>
      <c r="GL79" s="257"/>
      <c r="GM79" s="257"/>
      <c r="GN79" s="260"/>
      <c r="HA79" s="259"/>
      <c r="HB79" s="257"/>
      <c r="HC79" s="257"/>
      <c r="HD79" s="257"/>
      <c r="HE79" s="257"/>
      <c r="HF79" s="257"/>
      <c r="HG79" s="257"/>
      <c r="HH79" s="257"/>
      <c r="HI79" s="257"/>
      <c r="HJ79" s="257"/>
      <c r="HK79" s="257"/>
      <c r="HL79" s="257"/>
      <c r="HM79" s="257"/>
      <c r="HN79" s="257"/>
      <c r="HO79" s="257"/>
      <c r="HP79" s="257"/>
      <c r="HQ79" s="257"/>
      <c r="HR79" s="257"/>
      <c r="HS79" s="257"/>
      <c r="HT79" s="257"/>
      <c r="HU79" s="257"/>
      <c r="HV79" s="257"/>
      <c r="HW79" s="257"/>
      <c r="HX79" s="257"/>
      <c r="HY79" s="257"/>
      <c r="HZ79" s="257"/>
      <c r="IA79" s="257"/>
      <c r="IB79" s="257"/>
      <c r="IC79" s="257"/>
      <c r="ID79" s="257"/>
      <c r="IE79" s="257"/>
      <c r="IF79" s="260"/>
      <c r="LC79" s="259"/>
      <c r="LD79" s="257"/>
      <c r="LE79" s="257"/>
      <c r="LF79" s="260"/>
    </row>
    <row customHeight="1" ht="12">
      <c r="C80" s="161"/>
      <c r="D80" s="671" t="s">
        <v>183</v>
      </c>
      <c r="E80" s="689" t="s">
        <v>183</v>
      </c>
      <c r="F80" s="536"/>
      <c r="G80" s="536"/>
      <c r="H80" s="536"/>
      <c r="I80" s="536"/>
      <c r="J80" s="536"/>
      <c r="K80" s="536"/>
      <c r="L80" s="261"/>
      <c r="M80" s="261">
        <v>7</v>
      </c>
      <c r="N80" s="706" t="s">
        <v>1603</v>
      </c>
      <c r="O80" s="707"/>
      <c r="P80" s="707"/>
      <c r="Q80" s="707"/>
      <c r="R80" s="707"/>
      <c r="S80" s="707"/>
      <c r="T80" s="707"/>
      <c r="U80" s="707"/>
      <c r="V80" s="707"/>
      <c r="W80" s="707"/>
      <c r="X80" s="707"/>
      <c r="Y80" s="707"/>
      <c r="Z80" s="707"/>
      <c r="AA80" s="707"/>
      <c r="AB80" s="707"/>
      <c r="AC80" s="707"/>
      <c r="AD80" s="707"/>
      <c r="AE80" s="707"/>
      <c r="AF80" s="707"/>
      <c r="AG80" s="707"/>
      <c r="AH80" s="707"/>
      <c r="AI80" s="707"/>
      <c r="AJ80" s="707"/>
      <c r="AK80" s="707"/>
      <c r="AL80" s="707"/>
      <c r="AM80" s="707"/>
      <c r="AN80" s="707"/>
      <c r="AO80" s="707"/>
      <c r="AP80" s="707"/>
      <c r="AQ80" s="707"/>
      <c r="AR80" s="707"/>
      <c r="AS80" s="707"/>
      <c r="AT80" s="707"/>
      <c r="AU80" s="707"/>
      <c r="AV80" s="707"/>
      <c r="AW80" s="707"/>
      <c r="AX80" s="707"/>
      <c r="AY80" s="707"/>
      <c r="AZ80" s="707"/>
      <c r="BA80" s="707"/>
      <c r="BB80" s="707"/>
      <c r="BC80" s="707"/>
      <c r="BD80" s="707"/>
      <c r="BE80" s="707"/>
      <c r="BF80" s="707"/>
      <c r="BG80" s="707"/>
      <c r="BH80" s="707"/>
      <c r="BI80" s="707"/>
      <c r="BJ80" s="707"/>
      <c r="BK80" s="707"/>
      <c r="BL80" s="707"/>
      <c r="BM80" s="707"/>
      <c r="BN80" s="707"/>
      <c r="BO80" s="707"/>
      <c r="BP80" s="262">
        <f>IF(CS80=0,"",DM80/CS80*1000)</f>
        <v>2994.39052641044</v>
      </c>
      <c r="BQ80" s="262">
        <f>IF(CT80=0,"",DO80/CT80*1000)</f>
        <v>2717.26867653372</v>
      </c>
      <c r="BR80" s="263"/>
      <c r="BS80" s="263"/>
      <c r="BT80" s="263"/>
      <c r="BU80" s="263"/>
      <c r="BV80" s="263"/>
      <c r="BW80" s="263"/>
      <c r="BX80" s="263"/>
      <c r="BY80" s="263"/>
      <c r="BZ80" s="263"/>
      <c r="CA80" s="263"/>
      <c r="CB80" s="263"/>
      <c r="CC80" s="263"/>
      <c r="CD80" s="263"/>
      <c r="CE80" s="263"/>
      <c r="CF80" s="263"/>
      <c r="CG80" s="263"/>
      <c r="CH80" s="263"/>
      <c r="CI80" s="263"/>
      <c r="CJ80" s="263"/>
      <c r="CK80" s="263"/>
      <c r="CL80" s="263"/>
      <c r="CM80" s="263"/>
      <c r="CN80" s="263"/>
      <c r="CO80" s="263"/>
      <c r="CP80" s="263"/>
      <c r="CQ80" s="263"/>
      <c r="CR80" s="263"/>
      <c r="CS80" s="264">
        <f>SUM(HM80,HO80)</f>
        <v>57.5866282</v>
      </c>
      <c r="CT80" s="264">
        <f>SUM(HN80,HP80)</f>
        <v>45.07595</v>
      </c>
      <c r="CU80" s="265"/>
      <c r="CV80" s="265"/>
      <c r="CW80" s="266"/>
      <c r="CX80" s="266"/>
      <c r="CY80" s="266"/>
      <c r="CZ80" s="266"/>
      <c r="DA80" s="265"/>
      <c r="DB80" s="265"/>
      <c r="DC80" s="264">
        <f>SUM(DC81:DC88)</f>
        <v>172.43685393</v>
      </c>
      <c r="DD80" s="264">
        <f>SUM(DD81:DD88)</f>
        <v>172.43685393</v>
      </c>
      <c r="DE80" s="264">
        <f>SUM(DE81:DE88)</f>
        <v>122.483467</v>
      </c>
      <c r="DF80" s="264">
        <f>SUM(DF81:DF88)</f>
        <v>175.30192322</v>
      </c>
      <c r="DG80" s="266"/>
      <c r="DH80" s="264">
        <f>SUM(DH81:DH88)</f>
        <v>0</v>
      </c>
      <c r="DI80" s="264">
        <f>SUM(DI81:DI88)</f>
        <v>0</v>
      </c>
      <c r="DJ80" s="264">
        <f>SUM(DJ81:DJ88)</f>
        <v>0</v>
      </c>
      <c r="DK80" s="264">
        <f>SUM(DK81:DK88)</f>
        <v>0</v>
      </c>
      <c r="DL80" s="266"/>
      <c r="DM80" s="264">
        <f>SUM(DC80,DH80)</f>
        <v>172.43685393</v>
      </c>
      <c r="DN80" s="264">
        <f>SUM(DD80,DI80)</f>
        <v>172.43685393</v>
      </c>
      <c r="DO80" s="264">
        <f>SUM(DE80,DJ80)</f>
        <v>122.483467</v>
      </c>
      <c r="DP80" s="264">
        <f>SUM(DF80,DK80)</f>
        <v>175.30192322</v>
      </c>
      <c r="DQ80" s="266"/>
      <c r="DR80" s="267"/>
      <c r="DS80" s="267"/>
      <c r="DT80" s="267"/>
      <c r="DU80" s="268">
        <f>'СУБС ПИ'!$J$80</f>
        <v>0</v>
      </c>
      <c r="DV80" s="268">
        <f>'СУБС ПИ'!$L$80</f>
        <v>0</v>
      </c>
      <c r="DW80" s="267"/>
      <c r="DX80" s="267"/>
      <c r="DY80" s="267"/>
      <c r="DZ80" s="264">
        <f>IF(DD80=0,0,DF80/DD80*100)</f>
        <v>101.661517955531</v>
      </c>
      <c r="EA80" s="264">
        <f>IF(DI80=0,0,DK80/DI80*100)</f>
        <v>0</v>
      </c>
      <c r="EB80" s="264">
        <f>IF(DN80=0,0,DP80/DN80*100)</f>
        <v>101.661517955531</v>
      </c>
      <c r="EC80" s="266"/>
      <c r="ED80" s="266"/>
      <c r="EE80" s="266"/>
      <c r="EF80" s="266"/>
      <c r="EG80" s="266"/>
      <c r="EH80" s="266"/>
      <c r="EI80" s="177"/>
      <c r="EJ80" s="269"/>
      <c r="EM80" s="258"/>
      <c r="EP80" s="270"/>
      <c r="EQ80" s="263"/>
      <c r="ER80" s="263"/>
      <c r="ES80" s="263"/>
      <c r="ET80" s="263"/>
      <c r="EU80" s="263"/>
      <c r="EV80" s="263"/>
      <c r="EW80" s="264">
        <f>SUM(IC80,IE80)</f>
        <v>575.866282</v>
      </c>
      <c r="EX80" s="264">
        <f>SUM(ID80,IF80)</f>
        <v>450.7595</v>
      </c>
      <c r="EY80" s="265"/>
      <c r="EZ80" s="265"/>
      <c r="FA80" s="266"/>
      <c r="FB80" s="266"/>
      <c r="FC80" s="266"/>
      <c r="FD80" s="266"/>
      <c r="FE80" s="265"/>
      <c r="FF80" s="265"/>
      <c r="FG80" s="264">
        <f>SUM(FG81:FG88)</f>
        <v>1724.3685393</v>
      </c>
      <c r="FH80" s="264">
        <f>SUM(FH81:FH88)</f>
        <v>1724.3685393</v>
      </c>
      <c r="FI80" s="264">
        <f>SUM(FI81:FI88)</f>
        <v>1224.83467</v>
      </c>
      <c r="FJ80" s="264">
        <f>SUM(FJ81:FJ88)</f>
        <v>1753.0192322</v>
      </c>
      <c r="FK80" s="266"/>
      <c r="FL80" s="264">
        <f>SUM(FL81:FL88)</f>
        <v>0</v>
      </c>
      <c r="FM80" s="264">
        <f>SUM(FM81:FM88)</f>
        <v>0</v>
      </c>
      <c r="FN80" s="264">
        <f>SUM(FN81:FN88)</f>
        <v>0</v>
      </c>
      <c r="FO80" s="264">
        <f>SUM(FO81:FO88)</f>
        <v>0</v>
      </c>
      <c r="FP80" s="266"/>
      <c r="FQ80" s="264">
        <f>SUM(FG80,FL80)</f>
        <v>1724.3685393</v>
      </c>
      <c r="FR80" s="264">
        <f>SUM(FH80,FM80)</f>
        <v>1724.3685393</v>
      </c>
      <c r="FS80" s="264">
        <f>SUM(FI80,FN80)</f>
        <v>1224.83467</v>
      </c>
      <c r="FT80" s="264">
        <f>SUM(FJ80,FO80)</f>
        <v>1753.0192322</v>
      </c>
      <c r="FU80" s="266"/>
      <c r="FV80" s="267"/>
      <c r="FW80" s="267"/>
      <c r="FX80" s="267"/>
      <c r="FY80" s="268">
        <f>'СУБС ПИ'!$N$80</f>
        <v>0</v>
      </c>
      <c r="FZ80" s="268">
        <f>'СУБС ПИ'!$P$80</f>
        <v>0</v>
      </c>
      <c r="GA80" s="267"/>
      <c r="GB80" s="267"/>
      <c r="GC80" s="267"/>
      <c r="GD80" s="264">
        <f>IF(FH80=0,0,FJ80/FH80*100)</f>
        <v>101.661517955531</v>
      </c>
      <c r="GE80" s="264">
        <f>IF(FM80=0,0,FO80/FM80*100)</f>
        <v>0</v>
      </c>
      <c r="GF80" s="264">
        <f>IF(FR80=0,0,FT80/FR80*100)</f>
        <v>101.661517955531</v>
      </c>
      <c r="GG80" s="266"/>
      <c r="GH80" s="266"/>
      <c r="GI80" s="266"/>
      <c r="GJ80" s="266"/>
      <c r="GK80" s="266"/>
      <c r="GL80" s="266"/>
      <c r="GM80" s="265"/>
      <c r="GN80" s="271"/>
      <c r="HA80" s="409"/>
      <c r="HB80" s="410"/>
      <c r="HC80" s="410"/>
      <c r="HD80" s="410"/>
      <c r="HE80" s="272"/>
      <c r="HF80" s="272"/>
      <c r="HG80" s="272"/>
      <c r="HH80" s="272"/>
      <c r="HI80" s="273">
        <v>186</v>
      </c>
      <c r="HJ80" s="273">
        <v>208</v>
      </c>
      <c r="HK80" s="273"/>
      <c r="HL80" s="273"/>
      <c r="HM80" s="264">
        <f>SUM(HM81:HM88)</f>
        <v>57.5866282</v>
      </c>
      <c r="HN80" s="264">
        <f>SUM(HN81:HN88)</f>
        <v>45.07595</v>
      </c>
      <c r="HO80" s="264">
        <f>SUM(HO81:HO88)</f>
        <v>0</v>
      </c>
      <c r="HP80" s="264">
        <f>SUM(HP81:HP88)</f>
        <v>0</v>
      </c>
      <c r="HQ80" s="410"/>
      <c r="HR80" s="410"/>
      <c r="HS80" s="410"/>
      <c r="HT80" s="410"/>
      <c r="HU80" s="264" t="str">
        <f>IF(LEN(HE80)=0,"",HE80)</f>
        <v/>
      </c>
      <c r="HV80" s="264" t="str">
        <f>IF(LEN(HF80)=0,"",HF80)</f>
        <v/>
      </c>
      <c r="HW80" s="264" t="str">
        <f>IF(LEN(HG80)=0,"",HG80)</f>
        <v/>
      </c>
      <c r="HX80" s="264" t="str">
        <f>IF(LEN(HH80)=0,"",HH80)</f>
        <v/>
      </c>
      <c r="HY80" s="274">
        <f>IF(LEN(HI80)=0,"",HI80)</f>
        <v>186</v>
      </c>
      <c r="HZ80" s="274">
        <f>IF(LEN(HJ80)=0,"",HJ80)</f>
        <v>208</v>
      </c>
      <c r="IA80" s="274" t="str">
        <f>IF(LEN(HK80)=0,"",HK80)</f>
        <v/>
      </c>
      <c r="IB80" s="274" t="str">
        <f>IF(LEN(HL80)=0,"",HL80)</f>
        <v/>
      </c>
      <c r="IC80" s="264">
        <f>SUM(IC81:IC88)</f>
        <v>575.866282</v>
      </c>
      <c r="ID80" s="264">
        <f>SUM(ID81:ID88)</f>
        <v>450.7595</v>
      </c>
      <c r="IE80" s="264">
        <f>SUM(IE81:IE88)</f>
        <v>0</v>
      </c>
      <c r="IF80" s="275">
        <f>SUM(IF81:IF88)</f>
        <v>0</v>
      </c>
      <c r="JR80" s="280"/>
      <c r="JS80" s="280"/>
      <c r="JT80" s="280"/>
      <c r="JU80" s="280"/>
      <c r="JV80" s="280"/>
      <c r="JW80" s="280"/>
      <c r="JX80" s="280"/>
      <c r="JY80" s="280"/>
      <c r="LC80" s="406"/>
      <c r="LD80" s="407"/>
      <c r="LE80" s="407"/>
      <c r="LF80" s="408"/>
    </row>
    <row customHeight="1" ht="12" hidden="1">
      <c r="C81" s="161"/>
      <c r="D81" s="672"/>
      <c r="E81" s="690"/>
      <c r="F81" s="536"/>
      <c r="G81" s="536"/>
      <c r="H81" s="536"/>
      <c r="I81" s="536"/>
      <c r="J81" s="536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24">
      <c r="A82" s="614" t="s">
        <v>1156</v>
      </c>
      <c r="B82" s="614" t="s">
        <v>1355</v>
      </c>
      <c r="C82" s="503" t="s">
        <v>1281</v>
      </c>
      <c r="D82" s="418"/>
      <c r="E82" s="418"/>
      <c r="F82" s="244"/>
      <c r="G82" s="793">
        <f>ROW('НМ 5'!$A$21)</f>
        <v>21</v>
      </c>
      <c r="H82" s="793">
        <f>ROW('ТФ 5'!$A$63)</f>
        <v>63</v>
      </c>
      <c r="I82" s="244"/>
      <c r="J82" s="244"/>
      <c r="K82" s="794" t="s">
        <v>34</v>
      </c>
      <c r="L82" s="794"/>
      <c r="M82" s="594" t="str">
        <f>IF('НМ 5'!$M$21="","",'НМ 5'!$M$21)</f>
        <v>8</v>
      </c>
      <c r="N82" s="512" t="str">
        <f>IF('НМ 5'!$N$21="","",'НМ 5'!$N$21)</f>
        <v>Поставки твёрдого топлива при наличии печного отопления</v>
      </c>
      <c r="O82" s="358"/>
      <c r="P82" s="358"/>
      <c r="Q82" s="378"/>
      <c r="R82" s="358"/>
      <c r="S82" s="358"/>
      <c r="T82" s="795" t="str">
        <f>IF('НМ 5'!$T$21="","",'НМ 5'!$T$21)</f>
        <v>ЧД</v>
      </c>
      <c r="U82" s="795" t="str">
        <f>IF('НМ 5'!$U$21="","",'НМ 5'!$U$21)</f>
        <v>ЖП</v>
      </c>
      <c r="V82" s="358"/>
      <c r="W82" s="358"/>
      <c r="X82" s="796"/>
      <c r="Y82" s="358"/>
      <c r="Z82" s="358"/>
      <c r="AA82" s="358"/>
      <c r="AB82" s="358"/>
      <c r="AC82" s="799" t="s">
        <v>1333</v>
      </c>
      <c r="AD82" s="799" t="str">
        <f>BL82&amp;"::"&amp;AE82</f>
        <v>да::ACTI</v>
      </c>
      <c r="AE82" s="799" t="s">
        <v>1293</v>
      </c>
      <c r="AF82" s="358"/>
      <c r="AG82" s="358"/>
      <c r="AH82" s="358"/>
      <c r="AI82" s="358"/>
      <c r="AJ82" s="358"/>
      <c r="AK82" s="358"/>
      <c r="AL82" s="358"/>
      <c r="AM82" s="358"/>
      <c r="AN82" s="357" t="str">
        <f>IF('ТФ 5'!$N$63="","",'ТФ 5'!$N$63)</f>
        <v>7.1</v>
      </c>
      <c r="AO82" s="797" t="str">
        <f>IF('ТФ 5'!$O$63="","",'ТФ 5'!$O$63)</f>
        <v>МП ЗР "Севержилкомсервис"</v>
      </c>
      <c r="AP82" s="359"/>
      <c r="AQ82" s="797" t="str">
        <f>IF('ТФ 5'!$Q$63="","",'ТФ 5'!$Q$63)</f>
        <v>8300010685</v>
      </c>
      <c r="AR82" s="797" t="str">
        <f>IF('ТФ 5'!$R$63="","",'ТФ 5'!$R$63)</f>
        <v>298301001</v>
      </c>
      <c r="AS82" s="797" t="str">
        <f>IF('ТФ 5'!$S$63="","",'ТФ 5'!$S$63)</f>
        <v>ОСН, 22</v>
      </c>
      <c r="AT82" s="797" t="str">
        <f>IF('ТФ 5'!$T$63="","",'ТФ 5'!$T$63)</f>
        <v/>
      </c>
      <c r="AU82" s="797" t="str">
        <f>IF('ТФ 5'!$U$63="","",'ТФ 5'!$U$63)</f>
        <v/>
      </c>
      <c r="AV82" s="797" t="str">
        <f>IF('ТФ 5'!$V$63="","",'ТФ 5'!$V$63)</f>
        <v/>
      </c>
      <c r="AW82" s="797" t="str">
        <f>IF('ТФ 5'!$W$63="","",'ТФ 5'!$W$63)</f>
        <v>уголь</v>
      </c>
      <c r="AX82" s="797"/>
      <c r="AY82" s="358"/>
      <c r="AZ82" s="792"/>
      <c r="BA82" s="792"/>
      <c r="BB82" s="792"/>
      <c r="BC82" s="797"/>
      <c r="BD82" s="797"/>
      <c r="BE82" s="797"/>
      <c r="BF82" s="792"/>
      <c r="BG82" s="358"/>
      <c r="BH82" s="799"/>
      <c r="BI82" s="358"/>
      <c r="BJ82" s="358"/>
      <c r="BK82" s="358"/>
      <c r="BL82" s="801" t="s">
        <v>34</v>
      </c>
      <c r="BM82" s="802"/>
      <c r="BN82" s="358"/>
      <c r="BO82" s="358"/>
      <c r="BP82" s="332">
        <f>IF('ТФ 5'!$BQ$63="","",'ТФ 5'!$BQ$63)</f>
        <v>3627.99</v>
      </c>
      <c r="BQ82" s="332">
        <f>IF('ТФ 5'!$BS$63="","",'ТФ 5'!$BS$63)</f>
        <v>3688.46</v>
      </c>
      <c r="BR82" s="332">
        <f>IF('ТФ 5'!$BP$63="","",'ТФ 5'!$BP$63)</f>
        <v>41638.67</v>
      </c>
      <c r="BS82" s="332">
        <f>IF('ТФ 5'!$BR$63="","",'ТФ 5'!$BR$63)</f>
        <v>42332.65</v>
      </c>
      <c r="BT82" s="358"/>
      <c r="BU82" s="379" t="str">
        <f>IF('ТФ 5'!$AS$63="","",'ТФ 5'!$AS$63)</f>
        <v>т</v>
      </c>
      <c r="BV82" s="379" t="str">
        <f>IF('ТФ 5'!$Y$63="","",'ТФ 5'!$Y$63)</f>
        <v>т</v>
      </c>
      <c r="BW82" s="358"/>
      <c r="BX82" s="358"/>
      <c r="BY82" s="358"/>
      <c r="BZ82" s="358"/>
      <c r="CA82" s="358"/>
      <c r="CB82" s="358"/>
      <c r="CC82" s="358"/>
      <c r="CD82" s="358"/>
      <c r="CE82" s="358"/>
      <c r="CF82" s="358"/>
      <c r="CG82" s="358"/>
      <c r="CH82" s="358"/>
      <c r="CI82" s="358"/>
      <c r="CJ82" s="358"/>
      <c r="CK82" s="358"/>
      <c r="CL82" s="358"/>
      <c r="CM82" s="358"/>
      <c r="CN82" s="358"/>
      <c r="CO82" s="358"/>
      <c r="CP82" s="358"/>
      <c r="CQ82" s="358"/>
      <c r="CR82" s="358"/>
      <c r="CS82" s="364">
        <v>10.107</v>
      </c>
      <c r="CT82" s="364">
        <v>6.95</v>
      </c>
      <c r="CU82" s="358"/>
      <c r="CV82" s="358"/>
      <c r="CW82" s="365">
        <f>IF($AD82="да::ACTI",IF($U82="ЖП",CS82,0),0)</f>
        <v>10.107</v>
      </c>
      <c r="CX82" s="365">
        <f>IF($AD82="да::ACTI",IF($U82="ЖП",CT82,0),0)</f>
        <v>6.95</v>
      </c>
      <c r="CY82" s="365">
        <f>IF($AD82="да::ACTI",IF($U82="ЖП",0,CS82),0)</f>
        <v>0</v>
      </c>
      <c r="CZ82" s="365">
        <f>IF($AD82="да::ACTI",IF($U82="ЖП",0,CT82),0)</f>
        <v>0</v>
      </c>
      <c r="DA82" s="358"/>
      <c r="DB82" s="358"/>
      <c r="DC82" s="276">
        <f>CW82*IF(LEN($BP82)=0,0,$BP82)/1000</f>
        <v>36.66809493</v>
      </c>
      <c r="DD82" s="276">
        <f>IF(LEN($BQ82)=0,0,DC82)</f>
        <v>36.66809493</v>
      </c>
      <c r="DE82" s="276">
        <f>CX82*IF(LEN($BQ82)=0,0,$BQ82)/1000</f>
        <v>25.634797</v>
      </c>
      <c r="DF82" s="276">
        <f>CW82*IF(LEN($BQ82)=0,0,$BQ82)/1000</f>
        <v>37.27926522</v>
      </c>
      <c r="DG82" s="280"/>
      <c r="DH82" s="276">
        <f>CY82*IF(LEN($BP82)=0,0,$BP82)/1000</f>
        <v>0</v>
      </c>
      <c r="DI82" s="276">
        <f>IF(LEN($BQ82)=0,0,DH82)</f>
        <v>0</v>
      </c>
      <c r="DJ82" s="276">
        <f>CZ82*IF(LEN($BQ82)=0,0,$BQ82)/1000</f>
        <v>0</v>
      </c>
      <c r="DK82" s="276">
        <f>CY82*IF(LEN($BQ82)=0,0,$BQ82)/1000</f>
        <v>0</v>
      </c>
      <c r="DL82" s="280"/>
      <c r="DM82" s="276">
        <f>SUM(DC82,DH82)</f>
        <v>36.66809493</v>
      </c>
      <c r="DN82" s="276">
        <f>SUM(DD82,DI82)</f>
        <v>36.66809493</v>
      </c>
      <c r="DO82" s="276">
        <f>SUM(DE82,DJ82)</f>
        <v>25.634797</v>
      </c>
      <c r="DP82" s="276">
        <f>SUM(DF82,DK82)</f>
        <v>37.27926522</v>
      </c>
      <c r="DQ82" s="280"/>
      <c r="DR82" s="366"/>
      <c r="DS82" s="366"/>
      <c r="DT82" s="366"/>
      <c r="DU82" s="366"/>
      <c r="DV82" s="366"/>
      <c r="DW82" s="366"/>
      <c r="DX82" s="366"/>
      <c r="DY82" s="366"/>
      <c r="DZ82" s="366"/>
      <c r="EA82" s="366"/>
      <c r="EB82" s="366"/>
      <c r="EC82" s="366"/>
      <c r="ED82" s="366"/>
      <c r="EE82" s="366"/>
      <c r="EF82" s="366"/>
      <c r="EG82" s="366"/>
      <c r="EH82" s="366"/>
      <c r="EI82" s="366"/>
      <c r="EJ82" s="366"/>
      <c r="EK82" s="358"/>
      <c r="EL82" s="358"/>
      <c r="EM82" s="244"/>
      <c r="EN82" s="358"/>
      <c r="EO82" s="358"/>
      <c r="EP82" s="358"/>
      <c r="EQ82" s="358"/>
      <c r="ER82" s="358"/>
      <c r="ES82" s="358"/>
      <c r="ET82" s="358"/>
      <c r="EU82" s="358"/>
      <c r="EV82" s="358"/>
      <c r="EW82" s="364">
        <v>101.07</v>
      </c>
      <c r="EX82" s="364">
        <v>69.5</v>
      </c>
      <c r="EY82" s="358"/>
      <c r="EZ82" s="358"/>
      <c r="FA82" s="365">
        <f>IF($AE82="ACTI",IF($U82="ЖП",EW82,0),0)</f>
        <v>101.07</v>
      </c>
      <c r="FB82" s="365">
        <f>IF($AE82="ACTI",IF($U82="ЖП",EX82,0),0)</f>
        <v>69.5</v>
      </c>
      <c r="FC82" s="365">
        <f>IF($AE82="ACTI",IF($U82="ЖП",0,EW82),0)</f>
        <v>0</v>
      </c>
      <c r="FD82" s="365">
        <f>IF($AE82="ACTI",IF($U82="ЖП",0,EX82),0)</f>
        <v>0</v>
      </c>
      <c r="FE82" s="358"/>
      <c r="FF82" s="358"/>
      <c r="FG82" s="276">
        <f>FA82*IF(LEN($BP82)=0,0,$BP82)/1000</f>
        <v>366.6809493</v>
      </c>
      <c r="FH82" s="276">
        <f>IF(LEN($BQ82)=0,0,FG82)</f>
        <v>366.6809493</v>
      </c>
      <c r="FI82" s="276">
        <f>FB82*IF(LEN($BQ82)=0,0,$BQ82)/1000</f>
        <v>256.34797</v>
      </c>
      <c r="FJ82" s="276">
        <f>FA82*IF(LEN($BQ82)=0,0,$BQ82)/1000</f>
        <v>372.7926522</v>
      </c>
      <c r="FK82" s="280"/>
      <c r="FL82" s="276">
        <f>FC82*IF(LEN($BP82)=0,0,$BP82)/1000</f>
        <v>0</v>
      </c>
      <c r="FM82" s="276">
        <f>IF(LEN($BQ82)=0,0,FL82)</f>
        <v>0</v>
      </c>
      <c r="FN82" s="276">
        <f>FD82*IF(LEN($BQ82)=0,0,$BQ82)/1000</f>
        <v>0</v>
      </c>
      <c r="FO82" s="276">
        <f>FC82*IF(LEN($BQ82)=0,0,$BQ82)/1000</f>
        <v>0</v>
      </c>
      <c r="FP82" s="280"/>
      <c r="FQ82" s="276">
        <f>SUM(FG82,FL82)</f>
        <v>366.6809493</v>
      </c>
      <c r="FR82" s="276">
        <f>SUM(FH82,FM82)</f>
        <v>366.6809493</v>
      </c>
      <c r="FS82" s="276">
        <f>SUM(FI82,FN82)</f>
        <v>256.34797</v>
      </c>
      <c r="FT82" s="276">
        <f>SUM(FJ82,FO82)</f>
        <v>372.7926522</v>
      </c>
      <c r="FU82" s="280"/>
      <c r="FV82" s="366"/>
      <c r="FW82" s="366"/>
      <c r="FX82" s="366"/>
      <c r="FY82" s="366"/>
      <c r="FZ82" s="366"/>
      <c r="GA82" s="366"/>
      <c r="GB82" s="366"/>
      <c r="GC82" s="366"/>
      <c r="GD82" s="366"/>
      <c r="GE82" s="366"/>
      <c r="GF82" s="366"/>
      <c r="GG82" s="366"/>
      <c r="GH82" s="366"/>
      <c r="GI82" s="366"/>
      <c r="GJ82" s="366"/>
      <c r="GK82" s="366"/>
      <c r="GL82" s="366"/>
      <c r="GM82" s="366"/>
      <c r="GN82" s="366"/>
      <c r="GO82" s="993"/>
      <c r="GP82" s="993"/>
      <c r="GQ82" s="993"/>
      <c r="GR82" s="993"/>
      <c r="GS82" s="993"/>
      <c r="GT82" s="993"/>
      <c r="GU82" s="993"/>
      <c r="GV82" s="993"/>
      <c r="GW82" s="993"/>
      <c r="GX82" s="993"/>
      <c r="GY82" s="993"/>
      <c r="GZ82" s="92"/>
      <c r="HA82" s="422"/>
      <c r="HB82" s="422"/>
      <c r="HC82" s="422"/>
      <c r="HD82" s="422"/>
      <c r="HE82" s="422"/>
      <c r="HF82" s="422"/>
      <c r="HG82" s="422"/>
      <c r="HH82" s="422"/>
      <c r="HI82" s="422"/>
      <c r="HJ82" s="422"/>
      <c r="HK82" s="422"/>
      <c r="HL82" s="422"/>
      <c r="HM82" s="365">
        <f>CW82*IF($LC82="да",$LF82,1)</f>
        <v>10.6386282</v>
      </c>
      <c r="HN82" s="365">
        <f>CX82*IF($LD82="да",$LF82,1)</f>
        <v>7.31557</v>
      </c>
      <c r="HO82" s="365">
        <f>CY82*IF($LC82="да",$LF82,1)</f>
        <v>0</v>
      </c>
      <c r="HP82" s="365">
        <f>CZ82*IF($LD82="да",$LF82,1)</f>
        <v>0</v>
      </c>
      <c r="HQ82" s="422"/>
      <c r="HR82" s="422"/>
      <c r="HS82" s="422"/>
      <c r="HT82" s="422"/>
      <c r="HU82" s="422"/>
      <c r="HV82" s="422"/>
      <c r="HW82" s="422"/>
      <c r="HX82" s="422"/>
      <c r="HY82" s="422"/>
      <c r="HZ82" s="422"/>
      <c r="IA82" s="422"/>
      <c r="IB82" s="422"/>
      <c r="IC82" s="365">
        <f>FA82*IF($LC82="да",$LF82,1)</f>
        <v>106.386282</v>
      </c>
      <c r="ID82" s="365">
        <f>FB82*IF($LD82="да",$LF82,1)</f>
        <v>73.1557</v>
      </c>
      <c r="IE82" s="365">
        <f>FC82*IF($LC82="да",$LF82,1)</f>
        <v>0</v>
      </c>
      <c r="IF82" s="365">
        <f>FD82*IF($LD82="да",$LF82,1)</f>
        <v>0</v>
      </c>
      <c r="IG82" s="92"/>
      <c r="IH82" s="92"/>
      <c r="II82" s="92"/>
      <c r="IJ82" s="92"/>
      <c r="IK82" s="993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422"/>
      <c r="JS82" s="422"/>
      <c r="JT82" s="422"/>
      <c r="JU82" s="422"/>
      <c r="JV82" s="422"/>
      <c r="JW82" s="422"/>
      <c r="JX82" s="422"/>
      <c r="JY82" s="422"/>
      <c r="JZ82" s="92"/>
      <c r="KA82" s="92"/>
      <c r="KB82" s="92"/>
      <c r="KC82" s="92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422"/>
      <c r="KU82" s="422"/>
      <c r="KV82" s="422"/>
      <c r="KW82" s="422"/>
      <c r="KX82" s="422"/>
      <c r="KY82" s="422"/>
      <c r="KZ82" s="422"/>
      <c r="LA82" s="422"/>
      <c r="LB82" s="422"/>
      <c r="LC82" s="379" t="str">
        <f>IF(OR(LEN($BU82)=0,$BU82="м3"),"нет","да")</f>
        <v>да</v>
      </c>
      <c r="LD82" s="379" t="str">
        <f>IF(OR(LEN($BV82)=0,$BV82="м3"),"нет","да")</f>
        <v>да</v>
      </c>
      <c r="LE82" s="380"/>
      <c r="LF82" s="379">
        <v>1.0526</v>
      </c>
      <c r="LG82" s="422"/>
      <c r="LH82" s="422"/>
      <c r="LI82" s="422"/>
      <c r="LJ82" s="422"/>
      <c r="LK82" s="422"/>
      <c r="LL82" s="422"/>
      <c r="LM82" s="422"/>
    </row>
    <row customHeight="1" ht="24">
      <c r="A83" s="614" t="s">
        <v>1156</v>
      </c>
      <c r="B83" s="614" t="s">
        <v>1364</v>
      </c>
      <c r="C83" s="503" t="s">
        <v>1281</v>
      </c>
      <c r="D83" s="418"/>
      <c r="E83" s="418"/>
      <c r="F83" s="244"/>
      <c r="G83" s="793">
        <f>ROW('НМ 5'!$A$21)</f>
        <v>21</v>
      </c>
      <c r="H83" s="793">
        <f>ROW('ТФ 5'!$A$64)</f>
        <v>64</v>
      </c>
      <c r="I83" s="244"/>
      <c r="J83" s="244"/>
      <c r="K83" s="794"/>
      <c r="L83" s="794"/>
      <c r="M83" s="594" t="str">
        <f>IF('НМ 5'!$M$21="","",'НМ 5'!$M$21)</f>
        <v>8</v>
      </c>
      <c r="N83" s="512" t="str">
        <f>IF('НМ 5'!$N$21="","",'НМ 5'!$N$21)</f>
        <v>Поставки твёрдого топлива при наличии печного отопления</v>
      </c>
      <c r="O83" s="358"/>
      <c r="P83" s="358"/>
      <c r="Q83" s="378"/>
      <c r="R83" s="358"/>
      <c r="S83" s="358"/>
      <c r="T83" s="795" t="str">
        <f>IF('НМ 5'!$T$21="","",'НМ 5'!$T$21)</f>
        <v>ЧД</v>
      </c>
      <c r="U83" s="795" t="str">
        <f>IF('НМ 5'!$U$21="","",'НМ 5'!$U$21)</f>
        <v>ЖП</v>
      </c>
      <c r="V83" s="358"/>
      <c r="W83" s="358"/>
      <c r="X83" s="796"/>
      <c r="Y83" s="358"/>
      <c r="Z83" s="358"/>
      <c r="AA83" s="358"/>
      <c r="AB83" s="358"/>
      <c r="AC83" s="799" t="s">
        <v>1333</v>
      </c>
      <c r="AD83" s="799" t="str">
        <f>BL83&amp;"::"&amp;AE83</f>
        <v>да::ACTI</v>
      </c>
      <c r="AE83" s="799" t="s">
        <v>1293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IF('ТФ 5'!$N$64="","",'ТФ 5'!$N$64)</f>
        <v>7.2</v>
      </c>
      <c r="AO83" s="797" t="str">
        <f>IF('ТФ 5'!$O$64="","",'ТФ 5'!$O$64)</f>
        <v>МП ЗР "Севержилкомсервис"</v>
      </c>
      <c r="AP83" s="359"/>
      <c r="AQ83" s="797" t="str">
        <f>IF('ТФ 5'!$Q$64="","",'ТФ 5'!$Q$64)</f>
        <v>8300010685</v>
      </c>
      <c r="AR83" s="797" t="str">
        <f>IF('ТФ 5'!$R$64="","",'ТФ 5'!$R$64)</f>
        <v>298301001</v>
      </c>
      <c r="AS83" s="797" t="str">
        <f>IF('ТФ 5'!$S$64="","",'ТФ 5'!$S$64)</f>
        <v>ОСН, 22</v>
      </c>
      <c r="AT83" s="797" t="str">
        <f>IF('ТФ 5'!$T$64="","",'ТФ 5'!$T$64)</f>
        <v/>
      </c>
      <c r="AU83" s="797" t="str">
        <f>IF('ТФ 5'!$U$64="","",'ТФ 5'!$U$64)</f>
        <v/>
      </c>
      <c r="AV83" s="797" t="str">
        <f>IF('ТФ 5'!$V$64="","",'ТФ 5'!$V$64)</f>
        <v/>
      </c>
      <c r="AW83" s="797" t="str">
        <f>IF('ТФ 5'!$W$64="","",'ТФ 5'!$W$64)</f>
        <v>дрова</v>
      </c>
      <c r="AX83" s="797"/>
      <c r="AY83" s="358"/>
      <c r="AZ83" s="792"/>
      <c r="BA83" s="792"/>
      <c r="BB83" s="792"/>
      <c r="BC83" s="797"/>
      <c r="BD83" s="797"/>
      <c r="BE83" s="797"/>
      <c r="BF83" s="792"/>
      <c r="BG83" s="358"/>
      <c r="BH83" s="799"/>
      <c r="BI83" s="358"/>
      <c r="BJ83" s="358"/>
      <c r="BK83" s="358"/>
      <c r="BL83" s="801" t="s">
        <v>34</v>
      </c>
      <c r="BM83" s="802"/>
      <c r="BN83" s="358"/>
      <c r="BO83" s="358"/>
      <c r="BP83" s="332">
        <f>IF('ТФ 5'!$BQ$64="","",'ТФ 5'!$BQ$64)</f>
        <v>2123.19</v>
      </c>
      <c r="BQ83" s="332">
        <f>IF('ТФ 5'!$BS$64="","",'ТФ 5'!$BS$64)</f>
        <v>2158.58</v>
      </c>
      <c r="BR83" s="332">
        <f>IF('ТФ 5'!$BP$64="","",'ТФ 5'!$BP$64)</f>
        <v>30318.17</v>
      </c>
      <c r="BS83" s="332">
        <f>IF('ТФ 5'!$BR$64="","",'ТФ 5'!$BR$64)</f>
        <v>30823.47</v>
      </c>
      <c r="BT83" s="358"/>
      <c r="BU83" s="379" t="str">
        <f>IF('ТФ 5'!$AS$64="","",'ТФ 5'!$AS$64)</f>
        <v>м3</v>
      </c>
      <c r="BV83" s="379" t="str">
        <f>IF('ТФ 5'!$Y$64="","",'ТФ 5'!$Y$64)</f>
        <v>м3</v>
      </c>
      <c r="BW83" s="358"/>
      <c r="BX83" s="358"/>
      <c r="BY83" s="358"/>
      <c r="BZ83" s="358"/>
      <c r="CA83" s="358"/>
      <c r="CB83" s="358"/>
      <c r="CC83" s="358"/>
      <c r="CD83" s="358"/>
      <c r="CE83" s="358"/>
      <c r="CF83" s="358"/>
      <c r="CG83" s="358"/>
      <c r="CH83" s="358"/>
      <c r="CI83" s="358"/>
      <c r="CJ83" s="358"/>
      <c r="CK83" s="358"/>
      <c r="CL83" s="358"/>
      <c r="CM83" s="358"/>
      <c r="CN83" s="358"/>
      <c r="CO83" s="358"/>
      <c r="CP83" s="358"/>
      <c r="CQ83" s="358"/>
      <c r="CR83" s="358"/>
      <c r="CS83" s="364">
        <v>36.1</v>
      </c>
      <c r="CT83" s="364">
        <v>27.6</v>
      </c>
      <c r="CU83" s="358"/>
      <c r="CV83" s="358"/>
      <c r="CW83" s="365">
        <f>IF($AD83="да::ACTI",IF($U83="ЖП",CS83,0),0)</f>
        <v>36.1</v>
      </c>
      <c r="CX83" s="365">
        <f>IF($AD83="да::ACTI",IF($U83="ЖП",CT83,0),0)</f>
        <v>27.6</v>
      </c>
      <c r="CY83" s="365">
        <f>IF($AD83="да::ACTI",IF($U83="ЖП",0,CS83),0)</f>
        <v>0</v>
      </c>
      <c r="CZ83" s="365">
        <f>IF($AD83="да::ACTI",IF($U83="ЖП",0,CT83),0)</f>
        <v>0</v>
      </c>
      <c r="DA83" s="358"/>
      <c r="DB83" s="358"/>
      <c r="DC83" s="276">
        <f>CW83*IF(LEN($BP83)=0,0,$BP83)/1000</f>
        <v>76.647159</v>
      </c>
      <c r="DD83" s="276">
        <f>IF(LEN($BQ83)=0,0,DC83)</f>
        <v>76.647159</v>
      </c>
      <c r="DE83" s="276">
        <f>CX83*IF(LEN($BQ83)=0,0,$BQ83)/1000</f>
        <v>59.576808</v>
      </c>
      <c r="DF83" s="276">
        <f>CW83*IF(LEN($BQ83)=0,0,$BQ83)/1000</f>
        <v>77.924738</v>
      </c>
      <c r="DG83" s="280"/>
      <c r="DH83" s="276">
        <f>CY83*IF(LEN($BP83)=0,0,$BP83)/1000</f>
        <v>0</v>
      </c>
      <c r="DI83" s="276">
        <f>IF(LEN($BQ83)=0,0,DH83)</f>
        <v>0</v>
      </c>
      <c r="DJ83" s="276">
        <f>CZ83*IF(LEN($BQ83)=0,0,$BQ83)/1000</f>
        <v>0</v>
      </c>
      <c r="DK83" s="276">
        <f>CY83*IF(LEN($BQ83)=0,0,$BQ83)/1000</f>
        <v>0</v>
      </c>
      <c r="DL83" s="280"/>
      <c r="DM83" s="276">
        <f>SUM(DC83,DH83)</f>
        <v>76.647159</v>
      </c>
      <c r="DN83" s="276">
        <f>SUM(DD83,DI83)</f>
        <v>76.647159</v>
      </c>
      <c r="DO83" s="276">
        <f>SUM(DE83,DJ83)</f>
        <v>59.576808</v>
      </c>
      <c r="DP83" s="276">
        <f>SUM(DF83,DK83)</f>
        <v>77.924738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358"/>
      <c r="EL83" s="358"/>
      <c r="EM83" s="244"/>
      <c r="EN83" s="358"/>
      <c r="EO83" s="358"/>
      <c r="EP83" s="358"/>
      <c r="EQ83" s="358"/>
      <c r="ER83" s="358"/>
      <c r="ES83" s="358"/>
      <c r="ET83" s="358"/>
      <c r="EU83" s="358"/>
      <c r="EV83" s="358"/>
      <c r="EW83" s="364">
        <v>361</v>
      </c>
      <c r="EX83" s="364">
        <v>276</v>
      </c>
      <c r="EY83" s="358"/>
      <c r="EZ83" s="358"/>
      <c r="FA83" s="365">
        <f>IF($AE83="ACTI",IF($U83="ЖП",EW83,0),0)</f>
        <v>361</v>
      </c>
      <c r="FB83" s="365">
        <f>IF($AE83="ACTI",IF($U83="ЖП",EX83,0),0)</f>
        <v>276</v>
      </c>
      <c r="FC83" s="365">
        <f>IF($AE83="ACTI",IF($U83="ЖП",0,EW83),0)</f>
        <v>0</v>
      </c>
      <c r="FD83" s="365">
        <f>IF($AE83="ACTI",IF($U83="ЖП",0,EX83),0)</f>
        <v>0</v>
      </c>
      <c r="FE83" s="358"/>
      <c r="FF83" s="358"/>
      <c r="FG83" s="276">
        <f>FA83*IF(LEN($BP83)=0,0,$BP83)/1000</f>
        <v>766.47159</v>
      </c>
      <c r="FH83" s="276">
        <f>IF(LEN($BQ83)=0,0,FG83)</f>
        <v>766.47159</v>
      </c>
      <c r="FI83" s="276">
        <f>FB83*IF(LEN($BQ83)=0,0,$BQ83)/1000</f>
        <v>595.76808</v>
      </c>
      <c r="FJ83" s="276">
        <f>FA83*IF(LEN($BQ83)=0,0,$BQ83)/1000</f>
        <v>779.24738</v>
      </c>
      <c r="FK83" s="280"/>
      <c r="FL83" s="276">
        <f>FC83*IF(LEN($BP83)=0,0,$BP83)/1000</f>
        <v>0</v>
      </c>
      <c r="FM83" s="276">
        <f>IF(LEN($BQ83)=0,0,FL83)</f>
        <v>0</v>
      </c>
      <c r="FN83" s="276">
        <f>FD83*IF(LEN($BQ83)=0,0,$BQ83)/1000</f>
        <v>0</v>
      </c>
      <c r="FO83" s="276">
        <f>FC83*IF(LEN($BQ83)=0,0,$BQ83)/1000</f>
        <v>0</v>
      </c>
      <c r="FP83" s="280"/>
      <c r="FQ83" s="276">
        <f>SUM(FG83,FL83)</f>
        <v>766.47159</v>
      </c>
      <c r="FR83" s="276">
        <f>SUM(FH83,FM83)</f>
        <v>766.47159</v>
      </c>
      <c r="FS83" s="276">
        <f>SUM(FI83,FN83)</f>
        <v>595.76808</v>
      </c>
      <c r="FT83" s="276">
        <f>SUM(FJ83,FO83)</f>
        <v>779.24738</v>
      </c>
      <c r="FU83" s="280"/>
      <c r="FV83" s="366"/>
      <c r="FW83" s="366"/>
      <c r="FX83" s="366"/>
      <c r="FY83" s="366"/>
      <c r="FZ83" s="366"/>
      <c r="GA83" s="366"/>
      <c r="GB83" s="366"/>
      <c r="GC83" s="366"/>
      <c r="GD83" s="366"/>
      <c r="GE83" s="366"/>
      <c r="GF83" s="366"/>
      <c r="GG83" s="366"/>
      <c r="GH83" s="366"/>
      <c r="GI83" s="366"/>
      <c r="GJ83" s="366"/>
      <c r="GK83" s="366"/>
      <c r="GL83" s="366"/>
      <c r="GM83" s="366"/>
      <c r="GN83" s="366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2"/>
      <c r="HA83" s="422"/>
      <c r="HB83" s="422"/>
      <c r="HC83" s="422"/>
      <c r="HD83" s="422"/>
      <c r="HE83" s="422"/>
      <c r="HF83" s="422"/>
      <c r="HG83" s="422"/>
      <c r="HH83" s="422"/>
      <c r="HI83" s="422"/>
      <c r="HJ83" s="422"/>
      <c r="HK83" s="422"/>
      <c r="HL83" s="422"/>
      <c r="HM83" s="365">
        <f>CW83*IF($LC83="да",$LF83,1)</f>
        <v>36.1</v>
      </c>
      <c r="HN83" s="365">
        <f>CX83*IF($LD83="да",$LF83,1)</f>
        <v>27.6</v>
      </c>
      <c r="HO83" s="365">
        <f>CY83*IF($LC83="да",$LF83,1)</f>
        <v>0</v>
      </c>
      <c r="HP83" s="365">
        <f>CZ83*IF($LD83="да",$LF83,1)</f>
        <v>0</v>
      </c>
      <c r="HQ83" s="422"/>
      <c r="HR83" s="422"/>
      <c r="HS83" s="422"/>
      <c r="HT83" s="422"/>
      <c r="HU83" s="422"/>
      <c r="HV83" s="422"/>
      <c r="HW83" s="422"/>
      <c r="HX83" s="422"/>
      <c r="HY83" s="422"/>
      <c r="HZ83" s="422"/>
      <c r="IA83" s="422"/>
      <c r="IB83" s="422"/>
      <c r="IC83" s="365">
        <f>FA83*IF($LC83="да",$LF83,1)</f>
        <v>361</v>
      </c>
      <c r="ID83" s="365">
        <f>FB83*IF($LD83="да",$LF83,1)</f>
        <v>276</v>
      </c>
      <c r="IE83" s="365">
        <f>FC83*IF($LC83="да",$LF83,1)</f>
        <v>0</v>
      </c>
      <c r="IF83" s="365">
        <f>FD83*IF($LD83="да",$LF83,1)</f>
        <v>0</v>
      </c>
      <c r="IG83" s="92"/>
      <c r="IH83" s="92"/>
      <c r="II83" s="92"/>
      <c r="IJ83" s="92"/>
      <c r="IK83" s="993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422"/>
      <c r="JS83" s="422"/>
      <c r="JT83" s="422"/>
      <c r="JU83" s="422"/>
      <c r="JV83" s="422"/>
      <c r="JW83" s="422"/>
      <c r="JX83" s="422"/>
      <c r="JY83" s="422"/>
      <c r="JZ83" s="92"/>
      <c r="KA83" s="92"/>
      <c r="KB83" s="92"/>
      <c r="KC83" s="92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422"/>
      <c r="KU83" s="422"/>
      <c r="KV83" s="422"/>
      <c r="KW83" s="422"/>
      <c r="KX83" s="422"/>
      <c r="KY83" s="422"/>
      <c r="KZ83" s="422"/>
      <c r="LA83" s="422"/>
      <c r="LB83" s="422"/>
      <c r="LC83" s="379" t="str">
        <f>IF(OR(LEN($BU83)=0,$BU83="м3"),"нет","да")</f>
        <v>нет</v>
      </c>
      <c r="LD83" s="379" t="str">
        <f>IF(OR(LEN($BV83)=0,$BV83="м3"),"нет","да")</f>
        <v>нет</v>
      </c>
      <c r="LE83" s="380"/>
      <c r="LF83" s="379">
        <v>1</v>
      </c>
      <c r="LG83" s="422"/>
      <c r="LH83" s="422"/>
      <c r="LI83" s="422"/>
      <c r="LJ83" s="422"/>
      <c r="LK83" s="422"/>
      <c r="LL83" s="422"/>
      <c r="LM83" s="422"/>
    </row>
    <row customHeight="1" ht="24">
      <c r="A84" s="614" t="s">
        <v>1156</v>
      </c>
      <c r="B84" s="614" t="s">
        <v>1367</v>
      </c>
      <c r="C84" s="503" t="s">
        <v>1281</v>
      </c>
      <c r="D84" s="418"/>
      <c r="E84" s="418"/>
      <c r="F84" s="244"/>
      <c r="G84" s="793">
        <f>ROW('НМ 5'!$A$21)</f>
        <v>21</v>
      </c>
      <c r="H84" s="793">
        <f>ROW('ТФ 5'!$A$65)</f>
        <v>65</v>
      </c>
      <c r="I84" s="244"/>
      <c r="J84" s="244"/>
      <c r="K84" s="794"/>
      <c r="L84" s="794"/>
      <c r="M84" s="594" t="str">
        <f>IF('НМ 5'!$M$21="","",'НМ 5'!$M$21)</f>
        <v>8</v>
      </c>
      <c r="N84" s="512" t="str">
        <f>IF('НМ 5'!$N$21="","",'НМ 5'!$N$21)</f>
        <v>Поставки твёрдого топлива при наличии печного отопления</v>
      </c>
      <c r="O84" s="358"/>
      <c r="P84" s="358"/>
      <c r="Q84" s="378"/>
      <c r="R84" s="358"/>
      <c r="S84" s="358"/>
      <c r="T84" s="795" t="str">
        <f>IF('НМ 5'!$T$21="","",'НМ 5'!$T$21)</f>
        <v>ЧД</v>
      </c>
      <c r="U84" s="795" t="str">
        <f>IF('НМ 5'!$U$21="","",'НМ 5'!$U$21)</f>
        <v>ЖП</v>
      </c>
      <c r="V84" s="358"/>
      <c r="W84" s="358"/>
      <c r="X84" s="796"/>
      <c r="Y84" s="358"/>
      <c r="Z84" s="358"/>
      <c r="AA84" s="358"/>
      <c r="AB84" s="358"/>
      <c r="AC84" s="799" t="s">
        <v>1333</v>
      </c>
      <c r="AD84" s="799" t="str">
        <f>BL84&amp;"::"&amp;AE84</f>
        <v>да::ACTI</v>
      </c>
      <c r="AE84" s="799" t="s">
        <v>1293</v>
      </c>
      <c r="AF84" s="358"/>
      <c r="AG84" s="358"/>
      <c r="AH84" s="358"/>
      <c r="AI84" s="358"/>
      <c r="AJ84" s="358"/>
      <c r="AK84" s="358"/>
      <c r="AL84" s="358"/>
      <c r="AM84" s="358"/>
      <c r="AN84" s="357" t="str">
        <f>IF('ТФ 5'!$N$65="","",'ТФ 5'!$N$65)</f>
        <v>7.3</v>
      </c>
      <c r="AO84" s="797" t="str">
        <f>IF('ТФ 5'!$O$65="","",'ТФ 5'!$O$65)</f>
        <v>МП ЗР "Севержилкомсервис"</v>
      </c>
      <c r="AP84" s="359"/>
      <c r="AQ84" s="797" t="str">
        <f>IF('ТФ 5'!$Q$65="","",'ТФ 5'!$Q$65)</f>
        <v>8300010685</v>
      </c>
      <c r="AR84" s="797" t="str">
        <f>IF('ТФ 5'!$R$65="","",'ТФ 5'!$R$65)</f>
        <v>298301001</v>
      </c>
      <c r="AS84" s="797" t="str">
        <f>IF('ТФ 5'!$S$65="","",'ТФ 5'!$S$65)</f>
        <v>ОСН, 22</v>
      </c>
      <c r="AT84" s="797" t="str">
        <f>IF('ТФ 5'!$T$65="","",'ТФ 5'!$T$65)</f>
        <v/>
      </c>
      <c r="AU84" s="797" t="str">
        <f>IF('ТФ 5'!$U$65="","",'ТФ 5'!$U$65)</f>
        <v/>
      </c>
      <c r="AV84" s="797" t="str">
        <f>IF('ТФ 5'!$V$65="","",'ТФ 5'!$V$65)</f>
        <v/>
      </c>
      <c r="AW84" s="797" t="str">
        <f>IF('ТФ 5'!$W$65="","",'ТФ 5'!$W$65)</f>
        <v>топливные брикеты</v>
      </c>
      <c r="AX84" s="797"/>
      <c r="AY84" s="358"/>
      <c r="AZ84" s="792"/>
      <c r="BA84" s="792"/>
      <c r="BB84" s="792"/>
      <c r="BC84" s="797"/>
      <c r="BD84" s="797"/>
      <c r="BE84" s="797"/>
      <c r="BF84" s="792"/>
      <c r="BG84" s="358"/>
      <c r="BH84" s="799"/>
      <c r="BI84" s="358"/>
      <c r="BJ84" s="358"/>
      <c r="BK84" s="358"/>
      <c r="BL84" s="801" t="s">
        <v>34</v>
      </c>
      <c r="BM84" s="802"/>
      <c r="BN84" s="358"/>
      <c r="BO84" s="358"/>
      <c r="BP84" s="332">
        <f>IF('ТФ 5'!$BQ$65="","",'ТФ 5'!$BQ$65)</f>
        <v>5.45</v>
      </c>
      <c r="BQ84" s="332">
        <f>IF('ТФ 5'!$BS$65="","",'ТФ 5'!$BS$65)</f>
        <v>5.54</v>
      </c>
      <c r="BR84" s="332">
        <f>IF('ТФ 5'!$BP$65="","",'ТФ 5'!$BP$65)</f>
        <v>41.39</v>
      </c>
      <c r="BS84" s="332">
        <f>IF('ТФ 5'!$BR$65="","",'ТФ 5'!$BR$65)</f>
        <v>42.08</v>
      </c>
      <c r="BT84" s="358"/>
      <c r="BU84" s="379" t="str">
        <f>IF('ТФ 5'!$AS$65="","",'ТФ 5'!$AS$65)</f>
        <v>кг</v>
      </c>
      <c r="BV84" s="379" t="str">
        <f>IF('ТФ 5'!$Y$65="","",'ТФ 5'!$Y$65)</f>
        <v>кг</v>
      </c>
      <c r="BW84" s="358"/>
      <c r="BX84" s="358"/>
      <c r="BY84" s="358"/>
      <c r="BZ84" s="358"/>
      <c r="CA84" s="358"/>
      <c r="CB84" s="358"/>
      <c r="CC84" s="358"/>
      <c r="CD84" s="358"/>
      <c r="CE84" s="358"/>
      <c r="CF84" s="358"/>
      <c r="CG84" s="358"/>
      <c r="CH84" s="358"/>
      <c r="CI84" s="358"/>
      <c r="CJ84" s="358"/>
      <c r="CK84" s="358"/>
      <c r="CL84" s="358"/>
      <c r="CM84" s="358"/>
      <c r="CN84" s="358"/>
      <c r="CO84" s="358"/>
      <c r="CP84" s="358"/>
      <c r="CQ84" s="358"/>
      <c r="CR84" s="358"/>
      <c r="CS84" s="364">
        <v>10848</v>
      </c>
      <c r="CT84" s="364">
        <v>2230</v>
      </c>
      <c r="CU84" s="358"/>
      <c r="CV84" s="358"/>
      <c r="CW84" s="365">
        <f>IF($AD84="да::ACTI",IF($U84="ЖП",CS84,0),0)</f>
        <v>10848</v>
      </c>
      <c r="CX84" s="365">
        <f>IF($AD84="да::ACTI",IF($U84="ЖП",CT84,0),0)</f>
        <v>2230</v>
      </c>
      <c r="CY84" s="365">
        <f>IF($AD84="да::ACTI",IF($U84="ЖП",0,CS84),0)</f>
        <v>0</v>
      </c>
      <c r="CZ84" s="365">
        <f>IF($AD84="да::ACTI",IF($U84="ЖП",0,CT84),0)</f>
        <v>0</v>
      </c>
      <c r="DA84" s="358"/>
      <c r="DB84" s="358"/>
      <c r="DC84" s="276">
        <f>CW84*IF(LEN($BP84)=0,0,$BP84)/1000</f>
        <v>59.1216</v>
      </c>
      <c r="DD84" s="276">
        <f>IF(LEN($BQ84)=0,0,DC84)</f>
        <v>59.1216</v>
      </c>
      <c r="DE84" s="276">
        <f>CX84*IF(LEN($BQ84)=0,0,$BQ84)/1000</f>
        <v>12.3542</v>
      </c>
      <c r="DF84" s="276">
        <f>CW84*IF(LEN($BQ84)=0,0,$BQ84)/1000</f>
        <v>60.09792</v>
      </c>
      <c r="DG84" s="280"/>
      <c r="DH84" s="276">
        <f>CY84*IF(LEN($BP84)=0,0,$BP84)/1000</f>
        <v>0</v>
      </c>
      <c r="DI84" s="276">
        <f>IF(LEN($BQ84)=0,0,DH84)</f>
        <v>0</v>
      </c>
      <c r="DJ84" s="276">
        <f>CZ84*IF(LEN($BQ84)=0,0,$BQ84)/1000</f>
        <v>0</v>
      </c>
      <c r="DK84" s="276">
        <f>CY84*IF(LEN($BQ84)=0,0,$BQ84)/1000</f>
        <v>0</v>
      </c>
      <c r="DL84" s="280"/>
      <c r="DM84" s="276">
        <f>SUM(DC84,DH84)</f>
        <v>59.1216</v>
      </c>
      <c r="DN84" s="276">
        <f>SUM(DD84,DI84)</f>
        <v>59.1216</v>
      </c>
      <c r="DO84" s="276">
        <f>SUM(DE84,DJ84)</f>
        <v>12.3542</v>
      </c>
      <c r="DP84" s="276">
        <f>SUM(DF84,DK84)</f>
        <v>60.09792</v>
      </c>
      <c r="DQ84" s="280"/>
      <c r="DR84" s="366"/>
      <c r="DS84" s="366"/>
      <c r="DT84" s="366"/>
      <c r="DU84" s="366"/>
      <c r="DV84" s="366"/>
      <c r="DW84" s="366"/>
      <c r="DX84" s="366"/>
      <c r="DY84" s="366"/>
      <c r="DZ84" s="366"/>
      <c r="EA84" s="366"/>
      <c r="EB84" s="366"/>
      <c r="EC84" s="366"/>
      <c r="ED84" s="366"/>
      <c r="EE84" s="366"/>
      <c r="EF84" s="366"/>
      <c r="EG84" s="366"/>
      <c r="EH84" s="366"/>
      <c r="EI84" s="366"/>
      <c r="EJ84" s="366"/>
      <c r="EK84" s="358"/>
      <c r="EL84" s="358"/>
      <c r="EM84" s="244"/>
      <c r="EN84" s="358"/>
      <c r="EO84" s="358"/>
      <c r="EP84" s="358"/>
      <c r="EQ84" s="358"/>
      <c r="ER84" s="358"/>
      <c r="ES84" s="358"/>
      <c r="ET84" s="358"/>
      <c r="EU84" s="358"/>
      <c r="EV84" s="358"/>
      <c r="EW84" s="364">
        <v>108480</v>
      </c>
      <c r="EX84" s="364">
        <v>22300</v>
      </c>
      <c r="EY84" s="358"/>
      <c r="EZ84" s="358"/>
      <c r="FA84" s="365">
        <f>IF($AE84="ACTI",IF($U84="ЖП",EW84,0),0)</f>
        <v>108480</v>
      </c>
      <c r="FB84" s="365">
        <f>IF($AE84="ACTI",IF($U84="ЖП",EX84,0),0)</f>
        <v>22300</v>
      </c>
      <c r="FC84" s="365">
        <f>IF($AE84="ACTI",IF($U84="ЖП",0,EW84),0)</f>
        <v>0</v>
      </c>
      <c r="FD84" s="365">
        <f>IF($AE84="ACTI",IF($U84="ЖП",0,EX84),0)</f>
        <v>0</v>
      </c>
      <c r="FE84" s="358"/>
      <c r="FF84" s="358"/>
      <c r="FG84" s="276">
        <f>FA84*IF(LEN($BP84)=0,0,$BP84)/1000</f>
        <v>591.216</v>
      </c>
      <c r="FH84" s="276">
        <f>IF(LEN($BQ84)=0,0,FG84)</f>
        <v>591.216</v>
      </c>
      <c r="FI84" s="276">
        <f>FB84*IF(LEN($BQ84)=0,0,$BQ84)/1000</f>
        <v>123.542</v>
      </c>
      <c r="FJ84" s="276">
        <f>FA84*IF(LEN($BQ84)=0,0,$BQ84)/1000</f>
        <v>600.9792</v>
      </c>
      <c r="FK84" s="280"/>
      <c r="FL84" s="276">
        <f>FC84*IF(LEN($BP84)=0,0,$BP84)/1000</f>
        <v>0</v>
      </c>
      <c r="FM84" s="276">
        <f>IF(LEN($BQ84)=0,0,FL84)</f>
        <v>0</v>
      </c>
      <c r="FN84" s="276">
        <f>FD84*IF(LEN($BQ84)=0,0,$BQ84)/1000</f>
        <v>0</v>
      </c>
      <c r="FO84" s="276">
        <f>FC84*IF(LEN($BQ84)=0,0,$BQ84)/1000</f>
        <v>0</v>
      </c>
      <c r="FP84" s="280"/>
      <c r="FQ84" s="276">
        <f>SUM(FG84,FL84)</f>
        <v>591.216</v>
      </c>
      <c r="FR84" s="276">
        <f>SUM(FH84,FM84)</f>
        <v>591.216</v>
      </c>
      <c r="FS84" s="276">
        <f>SUM(FI84,FN84)</f>
        <v>123.542</v>
      </c>
      <c r="FT84" s="276">
        <f>SUM(FJ84,FO84)</f>
        <v>600.9792</v>
      </c>
      <c r="FU84" s="280"/>
      <c r="FV84" s="366"/>
      <c r="FW84" s="366"/>
      <c r="FX84" s="366"/>
      <c r="FY84" s="366"/>
      <c r="FZ84" s="366"/>
      <c r="GA84" s="366"/>
      <c r="GB84" s="366"/>
      <c r="GC84" s="366"/>
      <c r="GD84" s="366"/>
      <c r="GE84" s="366"/>
      <c r="GF84" s="366"/>
      <c r="GG84" s="366"/>
      <c r="GH84" s="366"/>
      <c r="GI84" s="366"/>
      <c r="GJ84" s="366"/>
      <c r="GK84" s="366"/>
      <c r="GL84" s="366"/>
      <c r="GM84" s="366"/>
      <c r="GN84" s="366"/>
      <c r="GO84" s="993"/>
      <c r="GP84" s="993"/>
      <c r="GQ84" s="993"/>
      <c r="GR84" s="993"/>
      <c r="GS84" s="993"/>
      <c r="GT84" s="993"/>
      <c r="GU84" s="993"/>
      <c r="GV84" s="993"/>
      <c r="GW84" s="993"/>
      <c r="GX84" s="993"/>
      <c r="GY84" s="993"/>
      <c r="GZ84" s="92"/>
      <c r="HA84" s="422"/>
      <c r="HB84" s="422"/>
      <c r="HC84" s="422"/>
      <c r="HD84" s="422"/>
      <c r="HE84" s="422"/>
      <c r="HF84" s="422"/>
      <c r="HG84" s="422"/>
      <c r="HH84" s="422"/>
      <c r="HI84" s="422"/>
      <c r="HJ84" s="422"/>
      <c r="HK84" s="422"/>
      <c r="HL84" s="422"/>
      <c r="HM84" s="365">
        <f>CW84*IF($LC84="да",$LF84,1)</f>
        <v>10.848</v>
      </c>
      <c r="HN84" s="365">
        <f>CX84*IF($LD84="да",$LF84,1)</f>
        <v>2.23</v>
      </c>
      <c r="HO84" s="365">
        <f>CY84*IF($LC84="да",$LF84,1)</f>
        <v>0</v>
      </c>
      <c r="HP84" s="365">
        <f>CZ84*IF($LD84="да",$LF84,1)</f>
        <v>0</v>
      </c>
      <c r="HQ84" s="422"/>
      <c r="HR84" s="422"/>
      <c r="HS84" s="422"/>
      <c r="HT84" s="422"/>
      <c r="HU84" s="422"/>
      <c r="HV84" s="422"/>
      <c r="HW84" s="422"/>
      <c r="HX84" s="422"/>
      <c r="HY84" s="422"/>
      <c r="HZ84" s="422"/>
      <c r="IA84" s="422"/>
      <c r="IB84" s="422"/>
      <c r="IC84" s="365">
        <f>FA84*IF($LC84="да",$LF84,1)</f>
        <v>108.48</v>
      </c>
      <c r="ID84" s="365">
        <f>FB84*IF($LD84="да",$LF84,1)</f>
        <v>22.3</v>
      </c>
      <c r="IE84" s="365">
        <f>FC84*IF($LC84="да",$LF84,1)</f>
        <v>0</v>
      </c>
      <c r="IF84" s="365">
        <f>FD84*IF($LD84="да",$LF84,1)</f>
        <v>0</v>
      </c>
      <c r="IG84" s="92"/>
      <c r="IH84" s="92"/>
      <c r="II84" s="92"/>
      <c r="IJ84" s="92"/>
      <c r="IK84" s="993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422"/>
      <c r="JS84" s="422"/>
      <c r="JT84" s="422"/>
      <c r="JU84" s="422"/>
      <c r="JV84" s="422"/>
      <c r="JW84" s="422"/>
      <c r="JX84" s="422"/>
      <c r="JY84" s="422"/>
      <c r="JZ84" s="92"/>
      <c r="KA84" s="92"/>
      <c r="KB84" s="92"/>
      <c r="KC84" s="92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422"/>
      <c r="KU84" s="422"/>
      <c r="KV84" s="422"/>
      <c r="KW84" s="422"/>
      <c r="KX84" s="422"/>
      <c r="KY84" s="422"/>
      <c r="KZ84" s="422"/>
      <c r="LA84" s="422"/>
      <c r="LB84" s="422"/>
      <c r="LC84" s="379" t="str">
        <f>IF(OR(LEN($BU84)=0,$BU84="м3"),"нет","да")</f>
        <v>да</v>
      </c>
      <c r="LD84" s="379" t="str">
        <f>IF(OR(LEN($BV84)=0,$BV84="м3"),"нет","да")</f>
        <v>да</v>
      </c>
      <c r="LE84" s="380"/>
      <c r="LF84" s="379">
        <v>0.001</v>
      </c>
      <c r="LG84" s="422"/>
      <c r="LH84" s="422"/>
      <c r="LI84" s="422"/>
      <c r="LJ84" s="422"/>
      <c r="LK84" s="422"/>
      <c r="LL84" s="422"/>
      <c r="LM84" s="422"/>
    </row>
    <row customHeight="1" ht="24">
      <c r="A85" s="614" t="s">
        <v>1157</v>
      </c>
      <c r="B85" s="614" t="s">
        <v>1355</v>
      </c>
      <c r="C85" s="503" t="s">
        <v>1281</v>
      </c>
      <c r="D85" s="418"/>
      <c r="E85" s="418"/>
      <c r="F85" s="244"/>
      <c r="G85" s="793">
        <f>ROW('НМ 5'!$A$22)</f>
        <v>22</v>
      </c>
      <c r="H85" s="793">
        <f>ROW('ТФ 5'!$A$63)</f>
        <v>63</v>
      </c>
      <c r="I85" s="244"/>
      <c r="J85" s="244"/>
      <c r="K85" s="794"/>
      <c r="L85" s="794" t="s">
        <v>34</v>
      </c>
      <c r="M85" s="594" t="str">
        <f>IF('НМ 5'!$M$22="","",'НМ 5'!$M$22)</f>
        <v>9</v>
      </c>
      <c r="N85" s="512" t="str">
        <f>IF('НМ 5'!$N$22="","",'НМ 5'!$N$22)</f>
        <v>Поставки твёрдого топлива при наличии печного отопления</v>
      </c>
      <c r="O85" s="358"/>
      <c r="P85" s="358"/>
      <c r="Q85" s="378"/>
      <c r="R85" s="358"/>
      <c r="S85" s="358"/>
      <c r="T85" s="795" t="str">
        <f>IF('НМ 5'!$T$22="","",'НМ 5'!$T$22)</f>
        <v>МКД</v>
      </c>
      <c r="U85" s="795" t="str">
        <f>IF('НМ 5'!$U$22="","",'НМ 5'!$U$22)</f>
        <v>ЖП</v>
      </c>
      <c r="V85" s="358"/>
      <c r="W85" s="358"/>
      <c r="X85" s="796"/>
      <c r="Y85" s="358"/>
      <c r="Z85" s="358"/>
      <c r="AA85" s="358"/>
      <c r="AB85" s="358"/>
      <c r="AC85" s="799" t="s">
        <v>1333</v>
      </c>
      <c r="AD85" s="799" t="str">
        <f>BL85&amp;"::"&amp;AE85</f>
        <v>да::ACTI</v>
      </c>
      <c r="AE85" s="799" t="s">
        <v>1293</v>
      </c>
      <c r="AF85" s="358"/>
      <c r="AG85" s="358"/>
      <c r="AH85" s="358"/>
      <c r="AI85" s="358"/>
      <c r="AJ85" s="358"/>
      <c r="AK85" s="358"/>
      <c r="AL85" s="358"/>
      <c r="AM85" s="358"/>
      <c r="AN85" s="357" t="str">
        <f>IF('ТФ 5'!$N$63="","",'ТФ 5'!$N$63)</f>
        <v>7.1</v>
      </c>
      <c r="AO85" s="797" t="str">
        <f>IF('ТФ 5'!$O$63="","",'ТФ 5'!$O$63)</f>
        <v>МП ЗР "Севержилкомсервис"</v>
      </c>
      <c r="AP85" s="359"/>
      <c r="AQ85" s="797" t="str">
        <f>IF('ТФ 5'!$Q$63="","",'ТФ 5'!$Q$63)</f>
        <v>8300010685</v>
      </c>
      <c r="AR85" s="797" t="str">
        <f>IF('ТФ 5'!$R$63="","",'ТФ 5'!$R$63)</f>
        <v>298301001</v>
      </c>
      <c r="AS85" s="797" t="str">
        <f>IF('ТФ 5'!$S$63="","",'ТФ 5'!$S$63)</f>
        <v>ОСН, 22</v>
      </c>
      <c r="AT85" s="797" t="str">
        <f>IF('ТФ 5'!$T$63="","",'ТФ 5'!$T$63)</f>
        <v/>
      </c>
      <c r="AU85" s="797" t="str">
        <f>IF('ТФ 5'!$U$63="","",'ТФ 5'!$U$63)</f>
        <v/>
      </c>
      <c r="AV85" s="797" t="str">
        <f>IF('ТФ 5'!$V$63="","",'ТФ 5'!$V$63)</f>
        <v/>
      </c>
      <c r="AW85" s="797" t="str">
        <f>IF('ТФ 5'!$W$63="","",'ТФ 5'!$W$63)</f>
        <v>уголь</v>
      </c>
      <c r="AX85" s="797"/>
      <c r="AY85" s="358"/>
      <c r="AZ85" s="792"/>
      <c r="BA85" s="792"/>
      <c r="BB85" s="792"/>
      <c r="BC85" s="797"/>
      <c r="BD85" s="797"/>
      <c r="BE85" s="797"/>
      <c r="BF85" s="792"/>
      <c r="BG85" s="358"/>
      <c r="BH85" s="799"/>
      <c r="BI85" s="358"/>
      <c r="BJ85" s="358"/>
      <c r="BK85" s="358"/>
      <c r="BL85" s="801" t="s">
        <v>34</v>
      </c>
      <c r="BM85" s="802"/>
      <c r="BN85" s="358"/>
      <c r="BO85" s="358"/>
      <c r="BP85" s="332">
        <f>IF('ТФ 5'!$BQ$63="","",'ТФ 5'!$BQ$63)</f>
        <v>3627.99</v>
      </c>
      <c r="BQ85" s="332">
        <f>IF('ТФ 5'!$BS$63="","",'ТФ 5'!$BS$63)</f>
        <v>3688.46</v>
      </c>
      <c r="BR85" s="332">
        <f>IF('ТФ 5'!$BP$63="","",'ТФ 5'!$BP$63)</f>
        <v>41638.67</v>
      </c>
      <c r="BS85" s="332">
        <f>IF('ТФ 5'!$BR$63="","",'ТФ 5'!$BR$63)</f>
        <v>42332.65</v>
      </c>
      <c r="BT85" s="358"/>
      <c r="BU85" s="379" t="str">
        <f>IF('ТФ 5'!$AS$63="","",'ТФ 5'!$AS$63)</f>
        <v>т</v>
      </c>
      <c r="BV85" s="379" t="str">
        <f>IF('ТФ 5'!$Y$63="","",'ТФ 5'!$Y$63)</f>
        <v>т</v>
      </c>
      <c r="BW85" s="358"/>
      <c r="BX85" s="358"/>
      <c r="BY85" s="358"/>
      <c r="BZ85" s="358"/>
      <c r="CA85" s="358"/>
      <c r="CB85" s="358"/>
      <c r="CC85" s="358"/>
      <c r="CD85" s="358"/>
      <c r="CE85" s="358"/>
      <c r="CF85" s="358"/>
      <c r="CG85" s="358"/>
      <c r="CH85" s="358"/>
      <c r="CI85" s="358"/>
      <c r="CJ85" s="358"/>
      <c r="CK85" s="358"/>
      <c r="CL85" s="358"/>
      <c r="CM85" s="358"/>
      <c r="CN85" s="358"/>
      <c r="CO85" s="358"/>
      <c r="CP85" s="358"/>
      <c r="CQ85" s="358"/>
      <c r="CR85" s="358"/>
      <c r="CS85" s="364"/>
      <c r="CT85" s="364">
        <v>1.3</v>
      </c>
      <c r="CU85" s="358"/>
      <c r="CV85" s="358"/>
      <c r="CW85" s="365">
        <f>IF($AD85="да::ACTI",IF($U85="ЖП",CS85,0),0)</f>
        <v>0</v>
      </c>
      <c r="CX85" s="365">
        <f>IF($AD85="да::ACTI",IF($U85="ЖП",CT85,0),0)</f>
        <v>1.3</v>
      </c>
      <c r="CY85" s="365">
        <f>IF($AD85="да::ACTI",IF($U85="ЖП",0,CS85),0)</f>
        <v>0</v>
      </c>
      <c r="CZ85" s="365">
        <f>IF($AD85="да::ACTI",IF($U85="ЖП",0,CT85),0)</f>
        <v>0</v>
      </c>
      <c r="DA85" s="358"/>
      <c r="DB85" s="358"/>
      <c r="DC85" s="276">
        <f>CW85*IF(LEN($BP85)=0,0,$BP85)/1000</f>
        <v>0</v>
      </c>
      <c r="DD85" s="276">
        <f>IF(LEN($BQ85)=0,0,DC85)</f>
        <v>0</v>
      </c>
      <c r="DE85" s="276">
        <f>CX85*IF(LEN($BQ85)=0,0,$BQ85)/1000</f>
        <v>4.794998</v>
      </c>
      <c r="DF85" s="276">
        <f>CW85*IF(LEN($BQ85)=0,0,$BQ85)/1000</f>
        <v>0</v>
      </c>
      <c r="DG85" s="280"/>
      <c r="DH85" s="276">
        <f>CY85*IF(LEN($BP85)=0,0,$BP85)/1000</f>
        <v>0</v>
      </c>
      <c r="DI85" s="276">
        <f>IF(LEN($BQ85)=0,0,DH85)</f>
        <v>0</v>
      </c>
      <c r="DJ85" s="276">
        <f>CZ85*IF(LEN($BQ85)=0,0,$BQ85)/1000</f>
        <v>0</v>
      </c>
      <c r="DK85" s="276">
        <f>CY85*IF(LEN($BQ85)=0,0,$BQ85)/1000</f>
        <v>0</v>
      </c>
      <c r="DL85" s="280"/>
      <c r="DM85" s="276">
        <f>SUM(DC85,DH85)</f>
        <v>0</v>
      </c>
      <c r="DN85" s="276">
        <f>SUM(DD85,DI85)</f>
        <v>0</v>
      </c>
      <c r="DO85" s="276">
        <f>SUM(DE85,DJ85)</f>
        <v>4.794998</v>
      </c>
      <c r="DP85" s="276">
        <f>SUM(DF85,DK85)</f>
        <v>0</v>
      </c>
      <c r="DQ85" s="280"/>
      <c r="DR85" s="366"/>
      <c r="DS85" s="366"/>
      <c r="DT85" s="366"/>
      <c r="DU85" s="366"/>
      <c r="DV85" s="366"/>
      <c r="DW85" s="366"/>
      <c r="DX85" s="366"/>
      <c r="DY85" s="366"/>
      <c r="DZ85" s="366"/>
      <c r="EA85" s="366"/>
      <c r="EB85" s="366"/>
      <c r="EC85" s="366"/>
      <c r="ED85" s="366"/>
      <c r="EE85" s="366"/>
      <c r="EF85" s="366"/>
      <c r="EG85" s="366"/>
      <c r="EH85" s="366"/>
      <c r="EI85" s="366"/>
      <c r="EJ85" s="366"/>
      <c r="EK85" s="358"/>
      <c r="EL85" s="358"/>
      <c r="EM85" s="244"/>
      <c r="EN85" s="358"/>
      <c r="EO85" s="358"/>
      <c r="EP85" s="358"/>
      <c r="EQ85" s="358"/>
      <c r="ER85" s="358"/>
      <c r="ES85" s="358"/>
      <c r="ET85" s="358"/>
      <c r="EU85" s="358"/>
      <c r="EV85" s="358"/>
      <c r="EW85" s="364"/>
      <c r="EX85" s="364">
        <v>13</v>
      </c>
      <c r="EY85" s="358"/>
      <c r="EZ85" s="358"/>
      <c r="FA85" s="365">
        <f>IF($AE85="ACTI",IF($U85="ЖП",EW85,0),0)</f>
        <v>0</v>
      </c>
      <c r="FB85" s="365">
        <f>IF($AE85="ACTI",IF($U85="ЖП",EX85,0),0)</f>
        <v>13</v>
      </c>
      <c r="FC85" s="365">
        <f>IF($AE85="ACTI",IF($U85="ЖП",0,EW85),0)</f>
        <v>0</v>
      </c>
      <c r="FD85" s="365">
        <f>IF($AE85="ACTI",IF($U85="ЖП",0,EX85),0)</f>
        <v>0</v>
      </c>
      <c r="FE85" s="358"/>
      <c r="FF85" s="358"/>
      <c r="FG85" s="276">
        <f>FA85*IF(LEN($BP85)=0,0,$BP85)/1000</f>
        <v>0</v>
      </c>
      <c r="FH85" s="276">
        <f>IF(LEN($BQ85)=0,0,FG85)</f>
        <v>0</v>
      </c>
      <c r="FI85" s="276">
        <f>FB85*IF(LEN($BQ85)=0,0,$BQ85)/1000</f>
        <v>47.94998</v>
      </c>
      <c r="FJ85" s="276">
        <f>FA85*IF(LEN($BQ85)=0,0,$BQ85)/1000</f>
        <v>0</v>
      </c>
      <c r="FK85" s="280"/>
      <c r="FL85" s="276">
        <f>FC85*IF(LEN($BP85)=0,0,$BP85)/1000</f>
        <v>0</v>
      </c>
      <c r="FM85" s="276">
        <f>IF(LEN($BQ85)=0,0,FL85)</f>
        <v>0</v>
      </c>
      <c r="FN85" s="276">
        <f>FD85*IF(LEN($BQ85)=0,0,$BQ85)/1000</f>
        <v>0</v>
      </c>
      <c r="FO85" s="276">
        <f>FC85*IF(LEN($BQ85)=0,0,$BQ85)/1000</f>
        <v>0</v>
      </c>
      <c r="FP85" s="280"/>
      <c r="FQ85" s="276">
        <f>SUM(FG85,FL85)</f>
        <v>0</v>
      </c>
      <c r="FR85" s="276">
        <f>SUM(FH85,FM85)</f>
        <v>0</v>
      </c>
      <c r="FS85" s="276">
        <f>SUM(FI85,FN85)</f>
        <v>47.94998</v>
      </c>
      <c r="FT85" s="276">
        <f>SUM(FJ85,FO85)</f>
        <v>0</v>
      </c>
      <c r="FU85" s="280"/>
      <c r="FV85" s="366"/>
      <c r="FW85" s="366"/>
      <c r="FX85" s="366"/>
      <c r="FY85" s="366"/>
      <c r="FZ85" s="366"/>
      <c r="GA85" s="366"/>
      <c r="GB85" s="366"/>
      <c r="GC85" s="366"/>
      <c r="GD85" s="366"/>
      <c r="GE85" s="366"/>
      <c r="GF85" s="366"/>
      <c r="GG85" s="366"/>
      <c r="GH85" s="366"/>
      <c r="GI85" s="366"/>
      <c r="GJ85" s="366"/>
      <c r="GK85" s="366"/>
      <c r="GL85" s="366"/>
      <c r="GM85" s="366"/>
      <c r="GN85" s="366"/>
      <c r="GO85" s="993"/>
      <c r="GP85" s="993"/>
      <c r="GQ85" s="993"/>
      <c r="GR85" s="993"/>
      <c r="GS85" s="993"/>
      <c r="GT85" s="993"/>
      <c r="GU85" s="993"/>
      <c r="GV85" s="993"/>
      <c r="GW85" s="993"/>
      <c r="GX85" s="993"/>
      <c r="GY85" s="993"/>
      <c r="GZ85" s="92"/>
      <c r="HA85" s="422"/>
      <c r="HB85" s="422"/>
      <c r="HC85" s="422"/>
      <c r="HD85" s="422"/>
      <c r="HE85" s="422"/>
      <c r="HF85" s="422"/>
      <c r="HG85" s="422"/>
      <c r="HH85" s="422"/>
      <c r="HI85" s="422"/>
      <c r="HJ85" s="422"/>
      <c r="HK85" s="422"/>
      <c r="HL85" s="422"/>
      <c r="HM85" s="365">
        <f>CW85*IF($LC85="да",$LF85,1)</f>
        <v>0</v>
      </c>
      <c r="HN85" s="365">
        <f>CX85*IF($LD85="да",$LF85,1)</f>
        <v>1.36838</v>
      </c>
      <c r="HO85" s="365">
        <f>CY85*IF($LC85="да",$LF85,1)</f>
        <v>0</v>
      </c>
      <c r="HP85" s="365">
        <f>CZ85*IF($LD85="да",$LF85,1)</f>
        <v>0</v>
      </c>
      <c r="HQ85" s="422"/>
      <c r="HR85" s="422"/>
      <c r="HS85" s="422"/>
      <c r="HT85" s="422"/>
      <c r="HU85" s="422"/>
      <c r="HV85" s="422"/>
      <c r="HW85" s="422"/>
      <c r="HX85" s="422"/>
      <c r="HY85" s="422"/>
      <c r="HZ85" s="422"/>
      <c r="IA85" s="422"/>
      <c r="IB85" s="422"/>
      <c r="IC85" s="365">
        <f>FA85*IF($LC85="да",$LF85,1)</f>
        <v>0</v>
      </c>
      <c r="ID85" s="365">
        <f>FB85*IF($LD85="да",$LF85,1)</f>
        <v>13.6838</v>
      </c>
      <c r="IE85" s="365">
        <f>FC85*IF($LC85="да",$LF85,1)</f>
        <v>0</v>
      </c>
      <c r="IF85" s="365">
        <f>FD85*IF($LD85="да",$LF85,1)</f>
        <v>0</v>
      </c>
      <c r="IG85" s="92"/>
      <c r="IH85" s="92"/>
      <c r="II85" s="92"/>
      <c r="IJ85" s="92"/>
      <c r="IK85" s="993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422"/>
      <c r="JS85" s="422"/>
      <c r="JT85" s="422"/>
      <c r="JU85" s="422"/>
      <c r="JV85" s="422"/>
      <c r="JW85" s="422"/>
      <c r="JX85" s="422"/>
      <c r="JY85" s="422"/>
      <c r="JZ85" s="92"/>
      <c r="KA85" s="92"/>
      <c r="KB85" s="92"/>
      <c r="KC85" s="92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422"/>
      <c r="KU85" s="422"/>
      <c r="KV85" s="422"/>
      <c r="KW85" s="422"/>
      <c r="KX85" s="422"/>
      <c r="KY85" s="422"/>
      <c r="KZ85" s="422"/>
      <c r="LA85" s="422"/>
      <c r="LB85" s="422"/>
      <c r="LC85" s="379" t="str">
        <f>IF(OR(LEN($BU85)=0,$BU85="м3"),"нет","да")</f>
        <v>да</v>
      </c>
      <c r="LD85" s="379" t="str">
        <f>IF(OR(LEN($BV85)=0,$BV85="м3"),"нет","да")</f>
        <v>да</v>
      </c>
      <c r="LE85" s="380"/>
      <c r="LF85" s="379">
        <v>1.0526</v>
      </c>
      <c r="LG85" s="422"/>
      <c r="LH85" s="422"/>
      <c r="LI85" s="422"/>
      <c r="LJ85" s="422"/>
      <c r="LK85" s="422"/>
      <c r="LL85" s="422"/>
      <c r="LM85" s="422"/>
    </row>
    <row customHeight="1" ht="24">
      <c r="A86" s="614" t="s">
        <v>1157</v>
      </c>
      <c r="B86" s="614" t="s">
        <v>1364</v>
      </c>
      <c r="C86" s="503" t="s">
        <v>1281</v>
      </c>
      <c r="D86" s="418"/>
      <c r="E86" s="418"/>
      <c r="F86" s="244"/>
      <c r="G86" s="793">
        <f>ROW('НМ 5'!$A$22)</f>
        <v>22</v>
      </c>
      <c r="H86" s="793">
        <f>ROW('ТФ 5'!$A$64)</f>
        <v>64</v>
      </c>
      <c r="I86" s="244"/>
      <c r="J86" s="244"/>
      <c r="K86" s="794"/>
      <c r="L86" s="794" t="s">
        <v>34</v>
      </c>
      <c r="M86" s="594" t="str">
        <f>IF('НМ 5'!$M$22="","",'НМ 5'!$M$22)</f>
        <v>9</v>
      </c>
      <c r="N86" s="512" t="str">
        <f>IF('НМ 5'!$N$22="","",'НМ 5'!$N$22)</f>
        <v>Поставки твёрдого топлива при наличии печного отопления</v>
      </c>
      <c r="O86" s="358"/>
      <c r="P86" s="358"/>
      <c r="Q86" s="378"/>
      <c r="R86" s="358"/>
      <c r="S86" s="358"/>
      <c r="T86" s="795" t="str">
        <f>IF('НМ 5'!$T$22="","",'НМ 5'!$T$22)</f>
        <v>МКД</v>
      </c>
      <c r="U86" s="795" t="str">
        <f>IF('НМ 5'!$U$22="","",'НМ 5'!$U$22)</f>
        <v>ЖП</v>
      </c>
      <c r="V86" s="358"/>
      <c r="W86" s="358"/>
      <c r="X86" s="796"/>
      <c r="Y86" s="358"/>
      <c r="Z86" s="358"/>
      <c r="AA86" s="358"/>
      <c r="AB86" s="358"/>
      <c r="AC86" s="799" t="s">
        <v>1333</v>
      </c>
      <c r="AD86" s="799" t="str">
        <f>BL86&amp;"::"&amp;AE86</f>
        <v>да::ACTI</v>
      </c>
      <c r="AE86" s="799" t="s">
        <v>1293</v>
      </c>
      <c r="AF86" s="358"/>
      <c r="AG86" s="358"/>
      <c r="AH86" s="358"/>
      <c r="AI86" s="358"/>
      <c r="AJ86" s="358"/>
      <c r="AK86" s="358"/>
      <c r="AL86" s="358"/>
      <c r="AM86" s="358"/>
      <c r="AN86" s="357" t="str">
        <f>IF('ТФ 5'!$N$64="","",'ТФ 5'!$N$64)</f>
        <v>7.2</v>
      </c>
      <c r="AO86" s="797" t="str">
        <f>IF('ТФ 5'!$O$64="","",'ТФ 5'!$O$64)</f>
        <v>МП ЗР "Севержилкомсервис"</v>
      </c>
      <c r="AP86" s="359"/>
      <c r="AQ86" s="797" t="str">
        <f>IF('ТФ 5'!$Q$64="","",'ТФ 5'!$Q$64)</f>
        <v>8300010685</v>
      </c>
      <c r="AR86" s="797" t="str">
        <f>IF('ТФ 5'!$R$64="","",'ТФ 5'!$R$64)</f>
        <v>298301001</v>
      </c>
      <c r="AS86" s="797" t="str">
        <f>IF('ТФ 5'!$S$64="","",'ТФ 5'!$S$64)</f>
        <v>ОСН, 22</v>
      </c>
      <c r="AT86" s="797" t="str">
        <f>IF('ТФ 5'!$T$64="","",'ТФ 5'!$T$64)</f>
        <v/>
      </c>
      <c r="AU86" s="797" t="str">
        <f>IF('ТФ 5'!$U$64="","",'ТФ 5'!$U$64)</f>
        <v/>
      </c>
      <c r="AV86" s="797" t="str">
        <f>IF('ТФ 5'!$V$64="","",'ТФ 5'!$V$64)</f>
        <v/>
      </c>
      <c r="AW86" s="797" t="str">
        <f>IF('ТФ 5'!$W$64="","",'ТФ 5'!$W$64)</f>
        <v>дрова</v>
      </c>
      <c r="AX86" s="797"/>
      <c r="AY86" s="358"/>
      <c r="AZ86" s="792"/>
      <c r="BA86" s="792"/>
      <c r="BB86" s="792"/>
      <c r="BC86" s="797"/>
      <c r="BD86" s="797"/>
      <c r="BE86" s="797"/>
      <c r="BF86" s="792"/>
      <c r="BG86" s="358"/>
      <c r="BH86" s="799"/>
      <c r="BI86" s="358"/>
      <c r="BJ86" s="358"/>
      <c r="BK86" s="358"/>
      <c r="BL86" s="801" t="s">
        <v>34</v>
      </c>
      <c r="BM86" s="802"/>
      <c r="BN86" s="358"/>
      <c r="BO86" s="358"/>
      <c r="BP86" s="332">
        <f>IF('ТФ 5'!$BQ$64="","",'ТФ 5'!$BQ$64)</f>
        <v>2123.19</v>
      </c>
      <c r="BQ86" s="332">
        <f>IF('ТФ 5'!$BS$64="","",'ТФ 5'!$BS$64)</f>
        <v>2158.58</v>
      </c>
      <c r="BR86" s="332">
        <f>IF('ТФ 5'!$BP$64="","",'ТФ 5'!$BP$64)</f>
        <v>30318.17</v>
      </c>
      <c r="BS86" s="332">
        <f>IF('ТФ 5'!$BR$64="","",'ТФ 5'!$BR$64)</f>
        <v>30823.47</v>
      </c>
      <c r="BT86" s="358"/>
      <c r="BU86" s="379" t="str">
        <f>IF('ТФ 5'!$AS$64="","",'ТФ 5'!$AS$64)</f>
        <v>м3</v>
      </c>
      <c r="BV86" s="379" t="str">
        <f>IF('ТФ 5'!$Y$64="","",'ТФ 5'!$Y$64)</f>
        <v>м3</v>
      </c>
      <c r="BW86" s="358"/>
      <c r="BX86" s="358"/>
      <c r="BY86" s="358"/>
      <c r="BZ86" s="358"/>
      <c r="CA86" s="358"/>
      <c r="CB86" s="358"/>
      <c r="CC86" s="358"/>
      <c r="CD86" s="358"/>
      <c r="CE86" s="358"/>
      <c r="CF86" s="358"/>
      <c r="CG86" s="358"/>
      <c r="CH86" s="358"/>
      <c r="CI86" s="358"/>
      <c r="CJ86" s="358"/>
      <c r="CK86" s="358"/>
      <c r="CL86" s="358"/>
      <c r="CM86" s="358"/>
      <c r="CN86" s="358"/>
      <c r="CO86" s="358"/>
      <c r="CP86" s="358"/>
      <c r="CQ86" s="358"/>
      <c r="CR86" s="358"/>
      <c r="CS86" s="364"/>
      <c r="CT86" s="364">
        <v>4.8</v>
      </c>
      <c r="CU86" s="358"/>
      <c r="CV86" s="358"/>
      <c r="CW86" s="365">
        <f>IF($AD86="да::ACTI",IF($U86="ЖП",CS86,0),0)</f>
        <v>0</v>
      </c>
      <c r="CX86" s="365">
        <f>IF($AD86="да::ACTI",IF($U86="ЖП",CT86,0),0)</f>
        <v>4.8</v>
      </c>
      <c r="CY86" s="365">
        <f>IF($AD86="да::ACTI",IF($U86="ЖП",0,CS86),0)</f>
        <v>0</v>
      </c>
      <c r="CZ86" s="365">
        <f>IF($AD86="да::ACTI",IF($U86="ЖП",0,CT86),0)</f>
        <v>0</v>
      </c>
      <c r="DA86" s="358"/>
      <c r="DB86" s="358"/>
      <c r="DC86" s="276">
        <f>CW86*IF(LEN($BP86)=0,0,$BP86)/1000</f>
        <v>0</v>
      </c>
      <c r="DD86" s="276">
        <f>IF(LEN($BQ86)=0,0,DC86)</f>
        <v>0</v>
      </c>
      <c r="DE86" s="276">
        <f>CX86*IF(LEN($BQ86)=0,0,$BQ86)/1000</f>
        <v>10.361184</v>
      </c>
      <c r="DF86" s="276">
        <f>CW86*IF(LEN($BQ86)=0,0,$BQ86)/1000</f>
        <v>0</v>
      </c>
      <c r="DG86" s="280"/>
      <c r="DH86" s="276">
        <f>CY86*IF(LEN($BP86)=0,0,$BP86)/1000</f>
        <v>0</v>
      </c>
      <c r="DI86" s="276">
        <f>IF(LEN($BQ86)=0,0,DH86)</f>
        <v>0</v>
      </c>
      <c r="DJ86" s="276">
        <f>CZ86*IF(LEN($BQ86)=0,0,$BQ86)/1000</f>
        <v>0</v>
      </c>
      <c r="DK86" s="276">
        <f>CY86*IF(LEN($BQ86)=0,0,$BQ86)/1000</f>
        <v>0</v>
      </c>
      <c r="DL86" s="280"/>
      <c r="DM86" s="276">
        <f>SUM(DC86,DH86)</f>
        <v>0</v>
      </c>
      <c r="DN86" s="276">
        <f>SUM(DD86,DI86)</f>
        <v>0</v>
      </c>
      <c r="DO86" s="276">
        <f>SUM(DE86,DJ86)</f>
        <v>10.361184</v>
      </c>
      <c r="DP86" s="276">
        <f>SUM(DF86,DK86)</f>
        <v>0</v>
      </c>
      <c r="DQ86" s="280"/>
      <c r="DR86" s="366"/>
      <c r="DS86" s="366"/>
      <c r="DT86" s="366"/>
      <c r="DU86" s="366"/>
      <c r="DV86" s="366"/>
      <c r="DW86" s="366"/>
      <c r="DX86" s="366"/>
      <c r="DY86" s="366"/>
      <c r="DZ86" s="366"/>
      <c r="EA86" s="366"/>
      <c r="EB86" s="366"/>
      <c r="EC86" s="366"/>
      <c r="ED86" s="366"/>
      <c r="EE86" s="366"/>
      <c r="EF86" s="366"/>
      <c r="EG86" s="366"/>
      <c r="EH86" s="366"/>
      <c r="EI86" s="366"/>
      <c r="EJ86" s="366"/>
      <c r="EK86" s="358"/>
      <c r="EL86" s="358"/>
      <c r="EM86" s="244"/>
      <c r="EN86" s="358"/>
      <c r="EO86" s="358"/>
      <c r="EP86" s="358"/>
      <c r="EQ86" s="358"/>
      <c r="ER86" s="358"/>
      <c r="ES86" s="358"/>
      <c r="ET86" s="358"/>
      <c r="EU86" s="358"/>
      <c r="EV86" s="358"/>
      <c r="EW86" s="364"/>
      <c r="EX86" s="364">
        <v>48</v>
      </c>
      <c r="EY86" s="358"/>
      <c r="EZ86" s="358"/>
      <c r="FA86" s="365">
        <f>IF($AE86="ACTI",IF($U86="ЖП",EW86,0),0)</f>
        <v>0</v>
      </c>
      <c r="FB86" s="365">
        <f>IF($AE86="ACTI",IF($U86="ЖП",EX86,0),0)</f>
        <v>48</v>
      </c>
      <c r="FC86" s="365">
        <f>IF($AE86="ACTI",IF($U86="ЖП",0,EW86),0)</f>
        <v>0</v>
      </c>
      <c r="FD86" s="365">
        <f>IF($AE86="ACTI",IF($U86="ЖП",0,EX86),0)</f>
        <v>0</v>
      </c>
      <c r="FE86" s="358"/>
      <c r="FF86" s="358"/>
      <c r="FG86" s="276">
        <f>FA86*IF(LEN($BP86)=0,0,$BP86)/1000</f>
        <v>0</v>
      </c>
      <c r="FH86" s="276">
        <f>IF(LEN($BQ86)=0,0,FG86)</f>
        <v>0</v>
      </c>
      <c r="FI86" s="276">
        <f>FB86*IF(LEN($BQ86)=0,0,$BQ86)/1000</f>
        <v>103.61184</v>
      </c>
      <c r="FJ86" s="276">
        <f>FA86*IF(LEN($BQ86)=0,0,$BQ86)/1000</f>
        <v>0</v>
      </c>
      <c r="FK86" s="280"/>
      <c r="FL86" s="276">
        <f>FC86*IF(LEN($BP86)=0,0,$BP86)/1000</f>
        <v>0</v>
      </c>
      <c r="FM86" s="276">
        <f>IF(LEN($BQ86)=0,0,FL86)</f>
        <v>0</v>
      </c>
      <c r="FN86" s="276">
        <f>FD86*IF(LEN($BQ86)=0,0,$BQ86)/1000</f>
        <v>0</v>
      </c>
      <c r="FO86" s="276">
        <f>FC86*IF(LEN($BQ86)=0,0,$BQ86)/1000</f>
        <v>0</v>
      </c>
      <c r="FP86" s="280"/>
      <c r="FQ86" s="276">
        <f>SUM(FG86,FL86)</f>
        <v>0</v>
      </c>
      <c r="FR86" s="276">
        <f>SUM(FH86,FM86)</f>
        <v>0</v>
      </c>
      <c r="FS86" s="276">
        <f>SUM(FI86,FN86)</f>
        <v>103.61184</v>
      </c>
      <c r="FT86" s="276">
        <f>SUM(FJ86,FO86)</f>
        <v>0</v>
      </c>
      <c r="FU86" s="280"/>
      <c r="FV86" s="366"/>
      <c r="FW86" s="366"/>
      <c r="FX86" s="366"/>
      <c r="FY86" s="366"/>
      <c r="FZ86" s="366"/>
      <c r="GA86" s="366"/>
      <c r="GB86" s="366"/>
      <c r="GC86" s="366"/>
      <c r="GD86" s="366"/>
      <c r="GE86" s="366"/>
      <c r="GF86" s="366"/>
      <c r="GG86" s="366"/>
      <c r="GH86" s="366"/>
      <c r="GI86" s="366"/>
      <c r="GJ86" s="366"/>
      <c r="GK86" s="366"/>
      <c r="GL86" s="366"/>
      <c r="GM86" s="366"/>
      <c r="GN86" s="366"/>
      <c r="GO86" s="993"/>
      <c r="GP86" s="993"/>
      <c r="GQ86" s="993"/>
      <c r="GR86" s="993"/>
      <c r="GS86" s="993"/>
      <c r="GT86" s="993"/>
      <c r="GU86" s="993"/>
      <c r="GV86" s="993"/>
      <c r="GW86" s="993"/>
      <c r="GX86" s="993"/>
      <c r="GY86" s="993"/>
      <c r="GZ86" s="92"/>
      <c r="HA86" s="422"/>
      <c r="HB86" s="422"/>
      <c r="HC86" s="422"/>
      <c r="HD86" s="422"/>
      <c r="HE86" s="422"/>
      <c r="HF86" s="422"/>
      <c r="HG86" s="422"/>
      <c r="HH86" s="422"/>
      <c r="HI86" s="422"/>
      <c r="HJ86" s="422"/>
      <c r="HK86" s="422"/>
      <c r="HL86" s="422"/>
      <c r="HM86" s="365">
        <f>CW86*IF($LC86="да",$LF86,1)</f>
        <v>0</v>
      </c>
      <c r="HN86" s="365">
        <f>CX86*IF($LD86="да",$LF86,1)</f>
        <v>4.8</v>
      </c>
      <c r="HO86" s="365">
        <f>CY86*IF($LC86="да",$LF86,1)</f>
        <v>0</v>
      </c>
      <c r="HP86" s="365">
        <f>CZ86*IF($LD86="да",$LF86,1)</f>
        <v>0</v>
      </c>
      <c r="HQ86" s="422"/>
      <c r="HR86" s="422"/>
      <c r="HS86" s="422"/>
      <c r="HT86" s="422"/>
      <c r="HU86" s="422"/>
      <c r="HV86" s="422"/>
      <c r="HW86" s="422"/>
      <c r="HX86" s="422"/>
      <c r="HY86" s="422"/>
      <c r="HZ86" s="422"/>
      <c r="IA86" s="422"/>
      <c r="IB86" s="422"/>
      <c r="IC86" s="365">
        <f>FA86*IF($LC86="да",$LF86,1)</f>
        <v>0</v>
      </c>
      <c r="ID86" s="365">
        <f>FB86*IF($LD86="да",$LF86,1)</f>
        <v>48</v>
      </c>
      <c r="IE86" s="365">
        <f>FC86*IF($LC86="да",$LF86,1)</f>
        <v>0</v>
      </c>
      <c r="IF86" s="365">
        <f>FD86*IF($LD86="да",$LF86,1)</f>
        <v>0</v>
      </c>
      <c r="IG86" s="92"/>
      <c r="IH86" s="92"/>
      <c r="II86" s="92"/>
      <c r="IJ86" s="92"/>
      <c r="IK86" s="993"/>
      <c r="IL86" s="92"/>
      <c r="IM86" s="92"/>
      <c r="IN86" s="92"/>
      <c r="IO86" s="92"/>
      <c r="IP86" s="92"/>
      <c r="IQ86" s="92"/>
      <c r="IR86" s="92"/>
      <c r="IS86" s="92"/>
      <c r="IT86" s="92"/>
      <c r="IU86" s="92"/>
      <c r="IV86" s="92"/>
      <c r="IW86" s="92"/>
      <c r="IX86" s="92"/>
      <c r="IY86" s="92"/>
      <c r="IZ86" s="92"/>
      <c r="JA86" s="92"/>
      <c r="JB86" s="92"/>
      <c r="JC86" s="92"/>
      <c r="JD86" s="92"/>
      <c r="JE86" s="92"/>
      <c r="JF86" s="92"/>
      <c r="JG86" s="92"/>
      <c r="JH86" s="92"/>
      <c r="JI86" s="92"/>
      <c r="JJ86" s="92"/>
      <c r="JK86" s="92"/>
      <c r="JL86" s="92"/>
      <c r="JM86" s="92"/>
      <c r="JN86" s="92"/>
      <c r="JO86" s="92"/>
      <c r="JP86" s="92"/>
      <c r="JQ86" s="92"/>
      <c r="JR86" s="422"/>
      <c r="JS86" s="422"/>
      <c r="JT86" s="422"/>
      <c r="JU86" s="422"/>
      <c r="JV86" s="422"/>
      <c r="JW86" s="422"/>
      <c r="JX86" s="422"/>
      <c r="JY86" s="422"/>
      <c r="JZ86" s="92"/>
      <c r="KA86" s="92"/>
      <c r="KB86" s="92"/>
      <c r="KC86" s="92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422"/>
      <c r="KU86" s="422"/>
      <c r="KV86" s="422"/>
      <c r="KW86" s="422"/>
      <c r="KX86" s="422"/>
      <c r="KY86" s="422"/>
      <c r="KZ86" s="422"/>
      <c r="LA86" s="422"/>
      <c r="LB86" s="422"/>
      <c r="LC86" s="379" t="str">
        <f>IF(OR(LEN($BU86)=0,$BU86="м3"),"нет","да")</f>
        <v>нет</v>
      </c>
      <c r="LD86" s="379" t="str">
        <f>IF(OR(LEN($BV86)=0,$BV86="м3"),"нет","да")</f>
        <v>нет</v>
      </c>
      <c r="LE86" s="380"/>
      <c r="LF86" s="379">
        <v>1</v>
      </c>
      <c r="LG86" s="422"/>
      <c r="LH86" s="422"/>
      <c r="LI86" s="422"/>
      <c r="LJ86" s="422"/>
      <c r="LK86" s="422"/>
      <c r="LL86" s="422"/>
      <c r="LM86" s="422"/>
    </row>
    <row customHeight="1" ht="24">
      <c r="A87" s="614" t="s">
        <v>1157</v>
      </c>
      <c r="B87" s="614" t="s">
        <v>1367</v>
      </c>
      <c r="C87" s="503" t="s">
        <v>1281</v>
      </c>
      <c r="D87" s="418"/>
      <c r="E87" s="418"/>
      <c r="F87" s="244"/>
      <c r="G87" s="793">
        <f>ROW('НМ 5'!$A$22)</f>
        <v>22</v>
      </c>
      <c r="H87" s="793">
        <f>ROW('ТФ 5'!$A$65)</f>
        <v>65</v>
      </c>
      <c r="I87" s="244"/>
      <c r="J87" s="244"/>
      <c r="K87" s="794"/>
      <c r="L87" s="794" t="s">
        <v>34</v>
      </c>
      <c r="M87" s="594" t="str">
        <f>IF('НМ 5'!$M$22="","",'НМ 5'!$M$22)</f>
        <v>9</v>
      </c>
      <c r="N87" s="512" t="str">
        <f>IF('НМ 5'!$N$22="","",'НМ 5'!$N$22)</f>
        <v>Поставки твёрдого топлива при наличии печного отопления</v>
      </c>
      <c r="O87" s="358"/>
      <c r="P87" s="358"/>
      <c r="Q87" s="378"/>
      <c r="R87" s="358"/>
      <c r="S87" s="358"/>
      <c r="T87" s="795" t="str">
        <f>IF('НМ 5'!$T$22="","",'НМ 5'!$T$22)</f>
        <v>МКД</v>
      </c>
      <c r="U87" s="795" t="str">
        <f>IF('НМ 5'!$U$22="","",'НМ 5'!$U$22)</f>
        <v>ЖП</v>
      </c>
      <c r="V87" s="358"/>
      <c r="W87" s="358"/>
      <c r="X87" s="796"/>
      <c r="Y87" s="358"/>
      <c r="Z87" s="358"/>
      <c r="AA87" s="358"/>
      <c r="AB87" s="358"/>
      <c r="AC87" s="799" t="s">
        <v>1333</v>
      </c>
      <c r="AD87" s="799" t="str">
        <f>BL87&amp;"::"&amp;AE87</f>
        <v>да::ACTI</v>
      </c>
      <c r="AE87" s="799" t="s">
        <v>1293</v>
      </c>
      <c r="AF87" s="358"/>
      <c r="AG87" s="358"/>
      <c r="AH87" s="358"/>
      <c r="AI87" s="358"/>
      <c r="AJ87" s="358"/>
      <c r="AK87" s="358"/>
      <c r="AL87" s="358"/>
      <c r="AM87" s="358"/>
      <c r="AN87" s="357" t="str">
        <f>IF('ТФ 5'!$N$65="","",'ТФ 5'!$N$65)</f>
        <v>7.3</v>
      </c>
      <c r="AO87" s="797" t="str">
        <f>IF('ТФ 5'!$O$65="","",'ТФ 5'!$O$65)</f>
        <v>МП ЗР "Севержилкомсервис"</v>
      </c>
      <c r="AP87" s="359"/>
      <c r="AQ87" s="797" t="str">
        <f>IF('ТФ 5'!$Q$65="","",'ТФ 5'!$Q$65)</f>
        <v>8300010685</v>
      </c>
      <c r="AR87" s="797" t="str">
        <f>IF('ТФ 5'!$R$65="","",'ТФ 5'!$R$65)</f>
        <v>298301001</v>
      </c>
      <c r="AS87" s="797" t="str">
        <f>IF('ТФ 5'!$S$65="","",'ТФ 5'!$S$65)</f>
        <v>ОСН, 22</v>
      </c>
      <c r="AT87" s="797" t="str">
        <f>IF('ТФ 5'!$T$65="","",'ТФ 5'!$T$65)</f>
        <v/>
      </c>
      <c r="AU87" s="797" t="str">
        <f>IF('ТФ 5'!$U$65="","",'ТФ 5'!$U$65)</f>
        <v/>
      </c>
      <c r="AV87" s="797" t="str">
        <f>IF('ТФ 5'!$V$65="","",'ТФ 5'!$V$65)</f>
        <v/>
      </c>
      <c r="AW87" s="797" t="str">
        <f>IF('ТФ 5'!$W$65="","",'ТФ 5'!$W$65)</f>
        <v>топливные брикеты</v>
      </c>
      <c r="AX87" s="797"/>
      <c r="AY87" s="358"/>
      <c r="AZ87" s="792"/>
      <c r="BA87" s="792"/>
      <c r="BB87" s="792"/>
      <c r="BC87" s="797"/>
      <c r="BD87" s="797"/>
      <c r="BE87" s="797"/>
      <c r="BF87" s="792"/>
      <c r="BG87" s="358"/>
      <c r="BH87" s="799"/>
      <c r="BI87" s="358"/>
      <c r="BJ87" s="358"/>
      <c r="BK87" s="358"/>
      <c r="BL87" s="801" t="s">
        <v>34</v>
      </c>
      <c r="BM87" s="802"/>
      <c r="BN87" s="358"/>
      <c r="BO87" s="358"/>
      <c r="BP87" s="332">
        <f>IF('ТФ 5'!$BQ$65="","",'ТФ 5'!$BQ$65)</f>
        <v>5.45</v>
      </c>
      <c r="BQ87" s="332">
        <f>IF('ТФ 5'!$BS$65="","",'ТФ 5'!$BS$65)</f>
        <v>5.54</v>
      </c>
      <c r="BR87" s="332">
        <f>IF('ТФ 5'!$BP$65="","",'ТФ 5'!$BP$65)</f>
        <v>41.39</v>
      </c>
      <c r="BS87" s="332">
        <f>IF('ТФ 5'!$BR$65="","",'ТФ 5'!$BR$65)</f>
        <v>42.08</v>
      </c>
      <c r="BT87" s="358"/>
      <c r="BU87" s="379" t="str">
        <f>IF('ТФ 5'!$AS$65="","",'ТФ 5'!$AS$65)</f>
        <v>кг</v>
      </c>
      <c r="BV87" s="379" t="str">
        <f>IF('ТФ 5'!$Y$65="","",'ТФ 5'!$Y$65)</f>
        <v>кг</v>
      </c>
      <c r="BW87" s="358"/>
      <c r="BX87" s="358"/>
      <c r="BY87" s="358"/>
      <c r="BZ87" s="358"/>
      <c r="CA87" s="358"/>
      <c r="CB87" s="358"/>
      <c r="CC87" s="358"/>
      <c r="CD87" s="358"/>
      <c r="CE87" s="358"/>
      <c r="CF87" s="358"/>
      <c r="CG87" s="358"/>
      <c r="CH87" s="358"/>
      <c r="CI87" s="358"/>
      <c r="CJ87" s="358"/>
      <c r="CK87" s="358"/>
      <c r="CL87" s="358"/>
      <c r="CM87" s="358"/>
      <c r="CN87" s="358"/>
      <c r="CO87" s="358"/>
      <c r="CP87" s="358"/>
      <c r="CQ87" s="358"/>
      <c r="CR87" s="358"/>
      <c r="CS87" s="364"/>
      <c r="CT87" s="364">
        <v>1762</v>
      </c>
      <c r="CU87" s="358"/>
      <c r="CV87" s="358"/>
      <c r="CW87" s="365">
        <f>IF($AD87="да::ACTI",IF($U87="ЖП",CS87,0),0)</f>
        <v>0</v>
      </c>
      <c r="CX87" s="365">
        <f>IF($AD87="да::ACTI",IF($U87="ЖП",CT87,0),0)</f>
        <v>1762</v>
      </c>
      <c r="CY87" s="365">
        <f>IF($AD87="да::ACTI",IF($U87="ЖП",0,CS87),0)</f>
        <v>0</v>
      </c>
      <c r="CZ87" s="365">
        <f>IF($AD87="да::ACTI",IF($U87="ЖП",0,CT87),0)</f>
        <v>0</v>
      </c>
      <c r="DA87" s="358"/>
      <c r="DB87" s="358"/>
      <c r="DC87" s="276">
        <f>CW87*IF(LEN($BP87)=0,0,$BP87)/1000</f>
        <v>0</v>
      </c>
      <c r="DD87" s="276">
        <f>IF(LEN($BQ87)=0,0,DC87)</f>
        <v>0</v>
      </c>
      <c r="DE87" s="276">
        <f>CX87*IF(LEN($BQ87)=0,0,$BQ87)/1000</f>
        <v>9.76148</v>
      </c>
      <c r="DF87" s="276">
        <f>CW87*IF(LEN($BQ87)=0,0,$BQ87)/1000</f>
        <v>0</v>
      </c>
      <c r="DG87" s="280"/>
      <c r="DH87" s="276">
        <f>CY87*IF(LEN($BP87)=0,0,$BP87)/1000</f>
        <v>0</v>
      </c>
      <c r="DI87" s="276">
        <f>IF(LEN($BQ87)=0,0,DH87)</f>
        <v>0</v>
      </c>
      <c r="DJ87" s="276">
        <f>CZ87*IF(LEN($BQ87)=0,0,$BQ87)/1000</f>
        <v>0</v>
      </c>
      <c r="DK87" s="276">
        <f>CY87*IF(LEN($BQ87)=0,0,$BQ87)/1000</f>
        <v>0</v>
      </c>
      <c r="DL87" s="280"/>
      <c r="DM87" s="276">
        <f>SUM(DC87,DH87)</f>
        <v>0</v>
      </c>
      <c r="DN87" s="276">
        <f>SUM(DD87,DI87)</f>
        <v>0</v>
      </c>
      <c r="DO87" s="276">
        <f>SUM(DE87,DJ87)</f>
        <v>9.76148</v>
      </c>
      <c r="DP87" s="276">
        <f>SUM(DF87,DK87)</f>
        <v>0</v>
      </c>
      <c r="DQ87" s="280"/>
      <c r="DR87" s="366"/>
      <c r="DS87" s="366"/>
      <c r="DT87" s="366"/>
      <c r="DU87" s="366"/>
      <c r="DV87" s="366"/>
      <c r="DW87" s="366"/>
      <c r="DX87" s="366"/>
      <c r="DY87" s="366"/>
      <c r="DZ87" s="366"/>
      <c r="EA87" s="366"/>
      <c r="EB87" s="366"/>
      <c r="EC87" s="366"/>
      <c r="ED87" s="366"/>
      <c r="EE87" s="366"/>
      <c r="EF87" s="366"/>
      <c r="EG87" s="366"/>
      <c r="EH87" s="366"/>
      <c r="EI87" s="366"/>
      <c r="EJ87" s="366"/>
      <c r="EK87" s="358"/>
      <c r="EL87" s="358"/>
      <c r="EM87" s="244"/>
      <c r="EN87" s="358"/>
      <c r="EO87" s="358"/>
      <c r="EP87" s="358"/>
      <c r="EQ87" s="358"/>
      <c r="ER87" s="358"/>
      <c r="ES87" s="358"/>
      <c r="ET87" s="358"/>
      <c r="EU87" s="358"/>
      <c r="EV87" s="358"/>
      <c r="EW87" s="364"/>
      <c r="EX87" s="364">
        <v>17620</v>
      </c>
      <c r="EY87" s="358"/>
      <c r="EZ87" s="358"/>
      <c r="FA87" s="365">
        <f>IF($AE87="ACTI",IF($U87="ЖП",EW87,0),0)</f>
        <v>0</v>
      </c>
      <c r="FB87" s="365">
        <f>IF($AE87="ACTI",IF($U87="ЖП",EX87,0),0)</f>
        <v>17620</v>
      </c>
      <c r="FC87" s="365">
        <f>IF($AE87="ACTI",IF($U87="ЖП",0,EW87),0)</f>
        <v>0</v>
      </c>
      <c r="FD87" s="365">
        <f>IF($AE87="ACTI",IF($U87="ЖП",0,EX87),0)</f>
        <v>0</v>
      </c>
      <c r="FE87" s="358"/>
      <c r="FF87" s="358"/>
      <c r="FG87" s="276">
        <f>FA87*IF(LEN($BP87)=0,0,$BP87)/1000</f>
        <v>0</v>
      </c>
      <c r="FH87" s="276">
        <f>IF(LEN($BQ87)=0,0,FG87)</f>
        <v>0</v>
      </c>
      <c r="FI87" s="276">
        <f>FB87*IF(LEN($BQ87)=0,0,$BQ87)/1000</f>
        <v>97.6148</v>
      </c>
      <c r="FJ87" s="276">
        <f>FA87*IF(LEN($BQ87)=0,0,$BQ87)/1000</f>
        <v>0</v>
      </c>
      <c r="FK87" s="280"/>
      <c r="FL87" s="276">
        <f>FC87*IF(LEN($BP87)=0,0,$BP87)/1000</f>
        <v>0</v>
      </c>
      <c r="FM87" s="276">
        <f>IF(LEN($BQ87)=0,0,FL87)</f>
        <v>0</v>
      </c>
      <c r="FN87" s="276">
        <f>FD87*IF(LEN($BQ87)=0,0,$BQ87)/1000</f>
        <v>0</v>
      </c>
      <c r="FO87" s="276">
        <f>FC87*IF(LEN($BQ87)=0,0,$BQ87)/1000</f>
        <v>0</v>
      </c>
      <c r="FP87" s="280"/>
      <c r="FQ87" s="276">
        <f>SUM(FG87,FL87)</f>
        <v>0</v>
      </c>
      <c r="FR87" s="276">
        <f>SUM(FH87,FM87)</f>
        <v>0</v>
      </c>
      <c r="FS87" s="276">
        <f>SUM(FI87,FN87)</f>
        <v>97.6148</v>
      </c>
      <c r="FT87" s="276">
        <f>SUM(FJ87,FO87)</f>
        <v>0</v>
      </c>
      <c r="FU87" s="280"/>
      <c r="FV87" s="366"/>
      <c r="FW87" s="366"/>
      <c r="FX87" s="366"/>
      <c r="FY87" s="366"/>
      <c r="FZ87" s="366"/>
      <c r="GA87" s="366"/>
      <c r="GB87" s="366"/>
      <c r="GC87" s="366"/>
      <c r="GD87" s="366"/>
      <c r="GE87" s="366"/>
      <c r="GF87" s="366"/>
      <c r="GG87" s="366"/>
      <c r="GH87" s="366"/>
      <c r="GI87" s="366"/>
      <c r="GJ87" s="366"/>
      <c r="GK87" s="366"/>
      <c r="GL87" s="366"/>
      <c r="GM87" s="366"/>
      <c r="GN87" s="366"/>
      <c r="GO87" s="993"/>
      <c r="GP87" s="993"/>
      <c r="GQ87" s="993"/>
      <c r="GR87" s="993"/>
      <c r="GS87" s="993"/>
      <c r="GT87" s="993"/>
      <c r="GU87" s="993"/>
      <c r="GV87" s="993"/>
      <c r="GW87" s="993"/>
      <c r="GX87" s="993"/>
      <c r="GY87" s="993"/>
      <c r="GZ87" s="92"/>
      <c r="HA87" s="422"/>
      <c r="HB87" s="422"/>
      <c r="HC87" s="422"/>
      <c r="HD87" s="422"/>
      <c r="HE87" s="422"/>
      <c r="HF87" s="422"/>
      <c r="HG87" s="422"/>
      <c r="HH87" s="422"/>
      <c r="HI87" s="422"/>
      <c r="HJ87" s="422"/>
      <c r="HK87" s="422"/>
      <c r="HL87" s="422"/>
      <c r="HM87" s="365">
        <f>CW87*IF($LC87="да",$LF87,1)</f>
        <v>0</v>
      </c>
      <c r="HN87" s="365">
        <f>CX87*IF($LD87="да",$LF87,1)</f>
        <v>1.762</v>
      </c>
      <c r="HO87" s="365">
        <f>CY87*IF($LC87="да",$LF87,1)</f>
        <v>0</v>
      </c>
      <c r="HP87" s="365">
        <f>CZ87*IF($LD87="да",$LF87,1)</f>
        <v>0</v>
      </c>
      <c r="HQ87" s="422"/>
      <c r="HR87" s="422"/>
      <c r="HS87" s="422"/>
      <c r="HT87" s="422"/>
      <c r="HU87" s="422"/>
      <c r="HV87" s="422"/>
      <c r="HW87" s="422"/>
      <c r="HX87" s="422"/>
      <c r="HY87" s="422"/>
      <c r="HZ87" s="422"/>
      <c r="IA87" s="422"/>
      <c r="IB87" s="422"/>
      <c r="IC87" s="365">
        <f>FA87*IF($LC87="да",$LF87,1)</f>
        <v>0</v>
      </c>
      <c r="ID87" s="365">
        <f>FB87*IF($LD87="да",$LF87,1)</f>
        <v>17.62</v>
      </c>
      <c r="IE87" s="365">
        <f>FC87*IF($LC87="да",$LF87,1)</f>
        <v>0</v>
      </c>
      <c r="IF87" s="365">
        <f>FD87*IF($LD87="да",$LF87,1)</f>
        <v>0</v>
      </c>
      <c r="IG87" s="92"/>
      <c r="IH87" s="92"/>
      <c r="II87" s="92"/>
      <c r="IJ87" s="92"/>
      <c r="IK87" s="993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422"/>
      <c r="JS87" s="422"/>
      <c r="JT87" s="422"/>
      <c r="JU87" s="422"/>
      <c r="JV87" s="422"/>
      <c r="JW87" s="422"/>
      <c r="JX87" s="422"/>
      <c r="JY87" s="422"/>
      <c r="JZ87" s="92"/>
      <c r="KA87" s="92"/>
      <c r="KB87" s="92"/>
      <c r="KC87" s="92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422"/>
      <c r="KU87" s="422"/>
      <c r="KV87" s="422"/>
      <c r="KW87" s="422"/>
      <c r="KX87" s="422"/>
      <c r="KY87" s="422"/>
      <c r="KZ87" s="422"/>
      <c r="LA87" s="422"/>
      <c r="LB87" s="422"/>
      <c r="LC87" s="379" t="str">
        <f>IF(OR(LEN($BU87)=0,$BU87="м3"),"нет","да")</f>
        <v>да</v>
      </c>
      <c r="LD87" s="379" t="str">
        <f>IF(OR(LEN($BV87)=0,$BV87="м3"),"нет","да")</f>
        <v>да</v>
      </c>
      <c r="LE87" s="380"/>
      <c r="LF87" s="379">
        <v>0.001</v>
      </c>
      <c r="LG87" s="422"/>
      <c r="LH87" s="422"/>
      <c r="LI87" s="422"/>
      <c r="LJ87" s="422"/>
      <c r="LK87" s="422"/>
      <c r="LL87" s="422"/>
      <c r="LM87" s="422"/>
    </row>
    <row customHeight="1" ht="12">
      <c r="C88" s="161"/>
      <c r="D88" s="704"/>
      <c r="E88" s="690"/>
      <c r="F88" s="536"/>
      <c r="G88" s="536"/>
      <c r="H88" s="536"/>
      <c r="I88" s="536"/>
      <c r="J88" s="536"/>
      <c r="K88" s="184"/>
      <c r="L88" s="184"/>
      <c r="M88" s="184"/>
      <c r="N88" s="189" t="s">
        <v>1604</v>
      </c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4"/>
      <c r="AD88" s="184"/>
      <c r="AE88" s="184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4"/>
      <c r="BI88" s="184"/>
      <c r="BJ88" s="184"/>
      <c r="BK88" s="184"/>
      <c r="BL88" s="184"/>
      <c r="BM88" s="184"/>
      <c r="BN88" s="184"/>
      <c r="BO88" s="184"/>
      <c r="BP88" s="257"/>
      <c r="BQ88" s="257"/>
      <c r="BR88" s="257"/>
      <c r="BS88" s="257"/>
      <c r="BT88" s="257"/>
      <c r="BU88" s="257"/>
      <c r="BV88" s="257"/>
      <c r="BW88" s="257"/>
      <c r="BX88" s="184"/>
      <c r="BY88" s="184"/>
      <c r="BZ88" s="257"/>
      <c r="CA88" s="257"/>
      <c r="CB88" s="257"/>
      <c r="CC88" s="257"/>
      <c r="CD88" s="257"/>
      <c r="CE88" s="257"/>
      <c r="CF88" s="257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257"/>
      <c r="EA88" s="257"/>
      <c r="EB88" s="257"/>
      <c r="EC88" s="257"/>
      <c r="ED88" s="257"/>
      <c r="EE88" s="257"/>
      <c r="EF88" s="257"/>
      <c r="EG88" s="257"/>
      <c r="EH88" s="257"/>
      <c r="EI88" s="184"/>
      <c r="EJ88" s="185"/>
      <c r="EM88" s="258"/>
      <c r="EP88" s="259"/>
      <c r="EQ88" s="257"/>
      <c r="ER88" s="257"/>
      <c r="ES88" s="257"/>
      <c r="ET88" s="257"/>
      <c r="EU88" s="257"/>
      <c r="EV88" s="257"/>
      <c r="EW88" s="257"/>
      <c r="EX88" s="257"/>
      <c r="EY88" s="257"/>
      <c r="EZ88" s="257"/>
      <c r="FA88" s="257"/>
      <c r="FB88" s="257"/>
      <c r="FC88" s="257"/>
      <c r="FD88" s="257"/>
      <c r="FE88" s="257"/>
      <c r="FF88" s="257"/>
      <c r="FG88" s="257"/>
      <c r="FH88" s="257"/>
      <c r="FI88" s="257"/>
      <c r="FJ88" s="257"/>
      <c r="FK88" s="257"/>
      <c r="FL88" s="257"/>
      <c r="FM88" s="257"/>
      <c r="FN88" s="257"/>
      <c r="FO88" s="257"/>
      <c r="FP88" s="257"/>
      <c r="FQ88" s="257"/>
      <c r="FR88" s="257"/>
      <c r="FS88" s="257"/>
      <c r="FT88" s="257"/>
      <c r="FU88" s="257"/>
      <c r="FV88" s="257"/>
      <c r="FW88" s="257"/>
      <c r="FX88" s="257"/>
      <c r="FY88" s="257"/>
      <c r="FZ88" s="257"/>
      <c r="GA88" s="257"/>
      <c r="GB88" s="257"/>
      <c r="GC88" s="257"/>
      <c r="GD88" s="257"/>
      <c r="GE88" s="257"/>
      <c r="GF88" s="257"/>
      <c r="GG88" s="257"/>
      <c r="GH88" s="257"/>
      <c r="GI88" s="257"/>
      <c r="GJ88" s="257"/>
      <c r="GK88" s="257"/>
      <c r="GL88" s="257"/>
      <c r="GM88" s="257"/>
      <c r="GN88" s="260"/>
      <c r="HA88" s="259"/>
      <c r="HB88" s="257"/>
      <c r="HC88" s="257"/>
      <c r="HD88" s="257"/>
      <c r="HE88" s="257"/>
      <c r="HF88" s="257"/>
      <c r="HG88" s="257"/>
      <c r="HH88" s="257"/>
      <c r="HI88" s="257"/>
      <c r="HJ88" s="257"/>
      <c r="HK88" s="257"/>
      <c r="HL88" s="257"/>
      <c r="HM88" s="257"/>
      <c r="HN88" s="257"/>
      <c r="HO88" s="257"/>
      <c r="HP88" s="257"/>
      <c r="HQ88" s="257"/>
      <c r="HR88" s="257"/>
      <c r="HS88" s="257"/>
      <c r="HT88" s="257"/>
      <c r="HU88" s="257"/>
      <c r="HV88" s="257"/>
      <c r="HW88" s="257"/>
      <c r="HX88" s="257"/>
      <c r="HY88" s="257"/>
      <c r="HZ88" s="257"/>
      <c r="IA88" s="257"/>
      <c r="IB88" s="257"/>
      <c r="IC88" s="257"/>
      <c r="ID88" s="257"/>
      <c r="IE88" s="257"/>
      <c r="IF88" s="260"/>
      <c r="LC88" s="259"/>
      <c r="LD88" s="257"/>
      <c r="LE88" s="257"/>
      <c r="LF88" s="260"/>
    </row>
    <row customHeight="1" ht="12" hidden="1">
      <c r="C89" s="161"/>
      <c r="E89" s="158"/>
      <c r="F89" s="545"/>
      <c r="G89" s="545"/>
      <c r="H89" s="545"/>
      <c r="I89" s="545"/>
      <c r="J89" s="545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257"/>
      <c r="BQ89" s="257"/>
      <c r="BR89" s="257"/>
      <c r="BS89" s="257"/>
      <c r="BT89" s="257"/>
      <c r="BU89" s="257"/>
      <c r="BV89" s="257"/>
      <c r="BW89" s="257"/>
      <c r="BX89" s="184"/>
      <c r="BY89" s="184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184"/>
      <c r="EJ89" s="185"/>
      <c r="EM89" s="258"/>
      <c r="EP89" s="259"/>
      <c r="EQ89" s="257"/>
      <c r="ER89" s="257"/>
      <c r="ES89" s="257"/>
      <c r="ET89" s="257"/>
      <c r="EU89" s="257"/>
      <c r="EV89" s="257"/>
      <c r="EW89" s="257"/>
      <c r="EX89" s="257"/>
      <c r="EY89" s="257"/>
      <c r="EZ89" s="257"/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257"/>
      <c r="FL89" s="257"/>
      <c r="FM89" s="257"/>
      <c r="FN89" s="257"/>
      <c r="FO89" s="257"/>
      <c r="FP89" s="257"/>
      <c r="FQ89" s="257"/>
      <c r="FR89" s="257"/>
      <c r="FS89" s="257"/>
      <c r="FT89" s="257"/>
      <c r="FU89" s="257"/>
      <c r="FV89" s="257"/>
      <c r="FW89" s="257"/>
      <c r="FX89" s="257"/>
      <c r="FY89" s="257"/>
      <c r="FZ89" s="257"/>
      <c r="GA89" s="257"/>
      <c r="GB89" s="257"/>
      <c r="GC89" s="257"/>
      <c r="GD89" s="257"/>
      <c r="GE89" s="257"/>
      <c r="GF89" s="257"/>
      <c r="GG89" s="257"/>
      <c r="GH89" s="257"/>
      <c r="GI89" s="257"/>
      <c r="GJ89" s="257"/>
      <c r="GK89" s="257"/>
      <c r="GL89" s="257"/>
      <c r="GM89" s="257"/>
      <c r="GN89" s="260"/>
      <c r="HA89" s="259"/>
      <c r="HB89" s="257"/>
      <c r="HC89" s="257"/>
      <c r="HD89" s="257"/>
      <c r="HE89" s="257"/>
      <c r="HF89" s="257"/>
      <c r="HG89" s="257"/>
      <c r="HH89" s="257"/>
      <c r="HI89" s="257"/>
      <c r="HJ89" s="257"/>
      <c r="HK89" s="257"/>
      <c r="HL89" s="257"/>
      <c r="HM89" s="257"/>
      <c r="HN89" s="257"/>
      <c r="HO89" s="257"/>
      <c r="HP89" s="257"/>
      <c r="HQ89" s="257"/>
      <c r="HR89" s="257"/>
      <c r="HS89" s="257"/>
      <c r="HT89" s="257"/>
      <c r="HU89" s="257"/>
      <c r="HV89" s="257"/>
      <c r="HW89" s="257"/>
      <c r="HX89" s="257"/>
      <c r="HY89" s="257"/>
      <c r="HZ89" s="257"/>
      <c r="IA89" s="257"/>
      <c r="IB89" s="257"/>
      <c r="IC89" s="257"/>
      <c r="ID89" s="257"/>
      <c r="IE89" s="257"/>
      <c r="IF89" s="260"/>
      <c r="LC89" s="259"/>
      <c r="LD89" s="257"/>
      <c r="LE89" s="257"/>
      <c r="LF89" s="260"/>
    </row>
    <row customHeight="1" ht="12">
      <c r="C90" s="161"/>
      <c r="F90" s="545"/>
      <c r="G90" s="545"/>
      <c r="H90" s="545"/>
      <c r="I90" s="545"/>
      <c r="J90" s="545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255"/>
      <c r="BQ90" s="255"/>
      <c r="BR90" s="255"/>
      <c r="BS90" s="255"/>
      <c r="BT90" s="255"/>
      <c r="BU90" s="255"/>
      <c r="BV90" s="255"/>
      <c r="BW90" s="255"/>
      <c r="BX90" s="193"/>
      <c r="BY90" s="193"/>
      <c r="BZ90" s="277"/>
      <c r="CA90" s="277"/>
      <c r="CB90" s="255"/>
      <c r="CC90" s="255"/>
      <c r="CD90" s="255"/>
      <c r="CE90" s="255"/>
      <c r="CF90" s="255"/>
      <c r="CG90" s="255"/>
      <c r="CH90" s="255"/>
      <c r="CI90" s="255"/>
      <c r="CJ90" s="255"/>
      <c r="CK90" s="255"/>
      <c r="CL90" s="255"/>
      <c r="CM90" s="255"/>
      <c r="CN90" s="255"/>
      <c r="CO90" s="255"/>
      <c r="CP90" s="255"/>
      <c r="CQ90" s="255"/>
      <c r="CR90" s="255"/>
      <c r="CS90" s="255"/>
      <c r="CT90" s="255"/>
      <c r="CU90" s="255"/>
      <c r="CV90" s="255"/>
      <c r="CW90" s="255"/>
      <c r="CX90" s="255"/>
      <c r="CY90" s="255"/>
      <c r="CZ90" s="255"/>
      <c r="DA90" s="255"/>
      <c r="DB90" s="255"/>
      <c r="DC90" s="255"/>
      <c r="DD90" s="255"/>
      <c r="DE90" s="255"/>
      <c r="DF90" s="255"/>
      <c r="DG90" s="255"/>
      <c r="DH90" s="255"/>
      <c r="DI90" s="255"/>
      <c r="DJ90" s="255"/>
      <c r="DK90" s="255"/>
      <c r="DL90" s="255"/>
      <c r="DM90" s="255"/>
      <c r="DN90" s="255"/>
      <c r="DO90" s="255"/>
      <c r="DP90" s="255"/>
      <c r="DQ90" s="255"/>
      <c r="DR90" s="255"/>
      <c r="DS90" s="255"/>
      <c r="DT90" s="255"/>
      <c r="DU90" s="255"/>
      <c r="DV90" s="255"/>
      <c r="DW90" s="255"/>
      <c r="DX90" s="255"/>
      <c r="DY90" s="255"/>
      <c r="DZ90" s="255"/>
      <c r="EA90" s="255"/>
      <c r="EB90" s="255"/>
      <c r="EC90" s="255"/>
      <c r="ED90" s="255"/>
      <c r="EE90" s="255"/>
      <c r="EF90" s="255"/>
      <c r="EG90" s="255"/>
      <c r="EH90" s="255"/>
      <c r="EI90" s="194"/>
      <c r="EJ90" s="278"/>
      <c r="EM90" s="258"/>
      <c r="EP90" s="279"/>
      <c r="EQ90" s="255"/>
      <c r="ER90" s="255"/>
      <c r="ES90" s="255"/>
      <c r="ET90" s="255"/>
      <c r="EU90" s="255"/>
      <c r="EV90" s="255"/>
      <c r="EW90" s="255"/>
      <c r="EX90" s="255"/>
      <c r="EY90" s="255"/>
      <c r="EZ90" s="255"/>
      <c r="FA90" s="255"/>
      <c r="FB90" s="255"/>
      <c r="FC90" s="255"/>
      <c r="FD90" s="255"/>
      <c r="FE90" s="255"/>
      <c r="FF90" s="255"/>
      <c r="FG90" s="255"/>
      <c r="FH90" s="255"/>
      <c r="FI90" s="255"/>
      <c r="FJ90" s="255"/>
      <c r="FK90" s="255"/>
      <c r="FL90" s="255"/>
      <c r="FM90" s="255"/>
      <c r="FN90" s="255"/>
      <c r="FO90" s="255"/>
      <c r="FP90" s="255"/>
      <c r="FQ90" s="255"/>
      <c r="FR90" s="255"/>
      <c r="FS90" s="255"/>
      <c r="FT90" s="255"/>
      <c r="FU90" s="255"/>
      <c r="FV90" s="255"/>
      <c r="FW90" s="255"/>
      <c r="FX90" s="255"/>
      <c r="FY90" s="255"/>
      <c r="FZ90" s="255"/>
      <c r="GA90" s="255"/>
      <c r="GB90" s="255"/>
      <c r="GC90" s="255"/>
      <c r="GD90" s="255"/>
      <c r="GE90" s="255"/>
      <c r="GF90" s="255"/>
      <c r="GG90" s="255"/>
      <c r="GH90" s="255"/>
      <c r="GI90" s="255"/>
      <c r="GJ90" s="255"/>
      <c r="GK90" s="255"/>
      <c r="GL90" s="255"/>
      <c r="GM90" s="255"/>
      <c r="GN90" s="256"/>
      <c r="HA90" s="279"/>
      <c r="HB90" s="255"/>
      <c r="HC90" s="255"/>
      <c r="HD90" s="255"/>
      <c r="HE90" s="255"/>
      <c r="HF90" s="255"/>
      <c r="HG90" s="255"/>
      <c r="HH90" s="255"/>
      <c r="HI90" s="255"/>
      <c r="HJ90" s="255"/>
      <c r="HK90" s="255"/>
      <c r="HL90" s="255"/>
      <c r="HM90" s="255"/>
      <c r="HN90" s="255"/>
      <c r="HO90" s="255"/>
      <c r="HP90" s="255"/>
      <c r="HQ90" s="255"/>
      <c r="HR90" s="255"/>
      <c r="HS90" s="255"/>
      <c r="HT90" s="255"/>
      <c r="HU90" s="255"/>
      <c r="HV90" s="255"/>
      <c r="HW90" s="255"/>
      <c r="HX90" s="255"/>
      <c r="HY90" s="255"/>
      <c r="HZ90" s="255"/>
      <c r="IA90" s="255"/>
      <c r="IB90" s="255"/>
      <c r="IC90" s="255"/>
      <c r="ID90" s="255"/>
      <c r="IE90" s="255"/>
      <c r="IF90" s="256"/>
      <c r="LC90" s="279"/>
      <c r="LD90" s="255"/>
      <c r="LE90" s="255"/>
      <c r="LF90" s="256"/>
    </row>
    <row customHeight="1" ht="12" hidden="1">
      <c r="C91" s="132"/>
      <c r="D91" s="222"/>
      <c r="F91" s="545"/>
      <c r="G91" s="545"/>
      <c r="H91" s="545"/>
      <c r="I91" s="545"/>
      <c r="J91" s="545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257"/>
      <c r="BQ91" s="257"/>
      <c r="BR91" s="257"/>
      <c r="BS91" s="257"/>
      <c r="BT91" s="257"/>
      <c r="BU91" s="257"/>
      <c r="BV91" s="257"/>
      <c r="BW91" s="257"/>
      <c r="BX91" s="184"/>
      <c r="BY91" s="184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184"/>
      <c r="EJ91" s="185"/>
      <c r="EM91" s="258"/>
      <c r="EP91" s="259"/>
      <c r="EQ91" s="257"/>
      <c r="ER91" s="257"/>
      <c r="ES91" s="257"/>
      <c r="ET91" s="257"/>
      <c r="EU91" s="257"/>
      <c r="EV91" s="257"/>
      <c r="EW91" s="257"/>
      <c r="EX91" s="257"/>
      <c r="EY91" s="257"/>
      <c r="EZ91" s="257"/>
      <c r="FA91" s="257"/>
      <c r="FB91" s="257"/>
      <c r="FC91" s="257"/>
      <c r="FD91" s="257"/>
      <c r="FE91" s="257"/>
      <c r="FF91" s="257"/>
      <c r="FG91" s="257"/>
      <c r="FH91" s="257"/>
      <c r="FI91" s="257"/>
      <c r="FJ91" s="257"/>
      <c r="FK91" s="257"/>
      <c r="FL91" s="257"/>
      <c r="FM91" s="257"/>
      <c r="FN91" s="257"/>
      <c r="FO91" s="257"/>
      <c r="FP91" s="257"/>
      <c r="FQ91" s="257"/>
      <c r="FR91" s="257"/>
      <c r="FS91" s="257"/>
      <c r="FT91" s="257"/>
      <c r="FU91" s="257"/>
      <c r="FV91" s="257"/>
      <c r="FW91" s="257"/>
      <c r="FX91" s="257"/>
      <c r="FY91" s="257"/>
      <c r="FZ91" s="257"/>
      <c r="GA91" s="257"/>
      <c r="GB91" s="257"/>
      <c r="GC91" s="257"/>
      <c r="GD91" s="257"/>
      <c r="GE91" s="257"/>
      <c r="GF91" s="257"/>
      <c r="GG91" s="257"/>
      <c r="GH91" s="257"/>
      <c r="GI91" s="257"/>
      <c r="GJ91" s="257"/>
      <c r="GK91" s="257"/>
      <c r="GL91" s="257"/>
      <c r="GM91" s="257"/>
      <c r="GN91" s="260"/>
      <c r="HA91" s="259"/>
      <c r="HB91" s="257"/>
      <c r="HC91" s="257"/>
      <c r="HD91" s="257"/>
      <c r="HE91" s="257"/>
      <c r="HF91" s="257"/>
      <c r="HG91" s="257"/>
      <c r="HH91" s="257"/>
      <c r="HI91" s="257"/>
      <c r="HJ91" s="257"/>
      <c r="HK91" s="257"/>
      <c r="HL91" s="257"/>
      <c r="HM91" s="257"/>
      <c r="HN91" s="257"/>
      <c r="HO91" s="257"/>
      <c r="HP91" s="257"/>
      <c r="HQ91" s="257"/>
      <c r="HR91" s="257"/>
      <c r="HS91" s="257"/>
      <c r="HT91" s="257"/>
      <c r="HU91" s="257"/>
      <c r="HV91" s="257"/>
      <c r="HW91" s="257"/>
      <c r="HX91" s="257"/>
      <c r="HY91" s="257"/>
      <c r="HZ91" s="257"/>
      <c r="IA91" s="257"/>
      <c r="IB91" s="257"/>
      <c r="IC91" s="257"/>
      <c r="ID91" s="257"/>
      <c r="IE91" s="257"/>
      <c r="IF91" s="260"/>
      <c r="LC91" s="259"/>
      <c r="LD91" s="257"/>
      <c r="LE91" s="257"/>
      <c r="LF91" s="260"/>
    </row>
    <row customHeight="1" ht="12">
      <c r="C92" s="161"/>
      <c r="D92" s="671" t="s">
        <v>189</v>
      </c>
      <c r="E92" s="689" t="s">
        <v>189</v>
      </c>
      <c r="F92" s="536"/>
      <c r="G92" s="536"/>
      <c r="H92" s="536"/>
      <c r="I92" s="536"/>
      <c r="J92" s="536"/>
      <c r="K92" s="536"/>
      <c r="L92" s="261"/>
      <c r="M92" s="261" t="s">
        <v>1156</v>
      </c>
      <c r="N92" s="709" t="s">
        <v>1605</v>
      </c>
      <c r="O92" s="710"/>
      <c r="P92" s="710"/>
      <c r="Q92" s="710"/>
      <c r="R92" s="710"/>
      <c r="S92" s="710"/>
      <c r="T92" s="710"/>
      <c r="U92" s="710"/>
      <c r="V92" s="710"/>
      <c r="W92" s="710"/>
      <c r="X92" s="710"/>
      <c r="Y92" s="710"/>
      <c r="Z92" s="710"/>
      <c r="AA92" s="710"/>
      <c r="AB92" s="710"/>
      <c r="AC92" s="710"/>
      <c r="AD92" s="710"/>
      <c r="AE92" s="710"/>
      <c r="AF92" s="710"/>
      <c r="AG92" s="710"/>
      <c r="AH92" s="710"/>
      <c r="AI92" s="710"/>
      <c r="AJ92" s="710"/>
      <c r="AK92" s="710"/>
      <c r="AL92" s="710"/>
      <c r="AM92" s="710"/>
      <c r="AN92" s="710"/>
      <c r="AO92" s="710"/>
      <c r="AP92" s="710"/>
      <c r="AQ92" s="710"/>
      <c r="AR92" s="710"/>
      <c r="AS92" s="710"/>
      <c r="AT92" s="710"/>
      <c r="AU92" s="710"/>
      <c r="AV92" s="710"/>
      <c r="AW92" s="710"/>
      <c r="AX92" s="710"/>
      <c r="AY92" s="710"/>
      <c r="AZ92" s="710"/>
      <c r="BA92" s="710"/>
      <c r="BB92" s="710"/>
      <c r="BC92" s="710"/>
      <c r="BD92" s="710"/>
      <c r="BE92" s="710"/>
      <c r="BF92" s="710"/>
      <c r="BG92" s="710"/>
      <c r="BH92" s="710"/>
      <c r="BI92" s="710"/>
      <c r="BJ92" s="710"/>
      <c r="BK92" s="710"/>
      <c r="BL92" s="710"/>
      <c r="BM92" s="710"/>
      <c r="BN92" s="710"/>
      <c r="BO92" s="710"/>
      <c r="BP92" s="262">
        <f>IF(CS92=0,"",DM92/CS92*1000)</f>
        <v>711.279999999999</v>
      </c>
      <c r="BQ92" s="262">
        <f>IF(CT92=0,"",DO92/CT92*1000)</f>
        <v>723.129999999999</v>
      </c>
      <c r="BR92" s="263"/>
      <c r="BS92" s="263"/>
      <c r="BT92" s="263"/>
      <c r="BU92" s="263"/>
      <c r="BV92" s="263"/>
      <c r="BW92" s="263"/>
      <c r="BX92" s="263"/>
      <c r="BY92" s="263"/>
      <c r="BZ92" s="263"/>
      <c r="CA92" s="263"/>
      <c r="CB92" s="263"/>
      <c r="CC92" s="263"/>
      <c r="CD92" s="263"/>
      <c r="CE92" s="263"/>
      <c r="CF92" s="263"/>
      <c r="CG92" s="263"/>
      <c r="CH92" s="263"/>
      <c r="CI92" s="263"/>
      <c r="CJ92" s="263"/>
      <c r="CK92" s="263"/>
      <c r="CL92" s="263"/>
      <c r="CM92" s="263"/>
      <c r="CN92" s="263"/>
      <c r="CO92" s="263"/>
      <c r="CP92" s="263"/>
      <c r="CQ92" s="263"/>
      <c r="CR92" s="263"/>
      <c r="CS92" s="264">
        <f>SUM(HM92,HO92)</f>
        <v>29.2900000101</v>
      </c>
      <c r="CT92" s="264">
        <f>SUM(HN92,HP92)</f>
        <v>29.5800000102</v>
      </c>
      <c r="CU92" s="265"/>
      <c r="CV92" s="265"/>
      <c r="CW92" s="266"/>
      <c r="CX92" s="266"/>
      <c r="CY92" s="266"/>
      <c r="CZ92" s="266"/>
      <c r="DA92" s="265"/>
      <c r="DB92" s="265"/>
      <c r="DC92" s="264">
        <f>SUM(DC93:DC96)</f>
        <v>20.8333912071839</v>
      </c>
      <c r="DD92" s="264">
        <f>SUM(DD93:DD96)</f>
        <v>20.8333912071839</v>
      </c>
      <c r="DE92" s="264">
        <f>SUM(DE93:DE96)</f>
        <v>21.3901854073759</v>
      </c>
      <c r="DF92" s="264">
        <f>SUM(DF93:DF96)</f>
        <v>21.1804777073036</v>
      </c>
      <c r="DG92" s="266"/>
      <c r="DH92" s="264">
        <f>SUM(DH93:DH96)</f>
        <v>0</v>
      </c>
      <c r="DI92" s="264">
        <f>SUM(DI93:DI96)</f>
        <v>0</v>
      </c>
      <c r="DJ92" s="264">
        <f>SUM(DJ93:DJ96)</f>
        <v>0</v>
      </c>
      <c r="DK92" s="264">
        <f>SUM(DK93:DK96)</f>
        <v>0</v>
      </c>
      <c r="DL92" s="266"/>
      <c r="DM92" s="264">
        <f>SUM(DC92,DH92)</f>
        <v>20.8333912071839</v>
      </c>
      <c r="DN92" s="264">
        <f>SUM(DD92,DI92)</f>
        <v>20.8333912071839</v>
      </c>
      <c r="DO92" s="264">
        <f>SUM(DE92,DJ92)</f>
        <v>21.3901854073759</v>
      </c>
      <c r="DP92" s="264">
        <f>SUM(DF92,DK92)</f>
        <v>21.1804777073036</v>
      </c>
      <c r="DQ92" s="266"/>
      <c r="DR92" s="267"/>
      <c r="DS92" s="267"/>
      <c r="DT92" s="267"/>
      <c r="DU92" s="268">
        <f>'СУБС ПИ'!$J$81</f>
        <v>0</v>
      </c>
      <c r="DV92" s="268">
        <f>'СУБС ПИ'!$L$81</f>
        <v>0</v>
      </c>
      <c r="DW92" s="267"/>
      <c r="DX92" s="267"/>
      <c r="DY92" s="267"/>
      <c r="DZ92" s="264">
        <f>IF(DD92=0,0,DF92/DD92*100)</f>
        <v>101.666010572489</v>
      </c>
      <c r="EA92" s="264">
        <f>IF(DI92=0,0,DK92/DI92*100)</f>
        <v>0</v>
      </c>
      <c r="EB92" s="264">
        <f>IF(DN92=0,0,DP92/DN92*100)</f>
        <v>101.666010572489</v>
      </c>
      <c r="EC92" s="266"/>
      <c r="ED92" s="266"/>
      <c r="EE92" s="266"/>
      <c r="EF92" s="266"/>
      <c r="EG92" s="266"/>
      <c r="EH92" s="266"/>
      <c r="EI92" s="177"/>
      <c r="EJ92" s="269"/>
      <c r="EM92" s="258"/>
      <c r="EP92" s="270"/>
      <c r="EQ92" s="263"/>
      <c r="ER92" s="263"/>
      <c r="ES92" s="263"/>
      <c r="ET92" s="263"/>
      <c r="EU92" s="263"/>
      <c r="EV92" s="263"/>
      <c r="EW92" s="264">
        <f>SUM(IC92,IE92)</f>
        <v>351.4800001212</v>
      </c>
      <c r="EX92" s="264">
        <f>SUM(ID92,IF92)</f>
        <v>354.9600001224</v>
      </c>
      <c r="EY92" s="265"/>
      <c r="EZ92" s="265"/>
      <c r="FA92" s="266"/>
      <c r="FB92" s="266"/>
      <c r="FC92" s="266"/>
      <c r="FD92" s="266"/>
      <c r="FE92" s="265"/>
      <c r="FF92" s="265"/>
      <c r="FG92" s="264">
        <f>SUM(FG93:FG96)</f>
        <v>250.000694486207</v>
      </c>
      <c r="FH92" s="264">
        <f>SUM(FH93:FH96)</f>
        <v>250.000694486207</v>
      </c>
      <c r="FI92" s="264">
        <f>SUM(FI93:FI96)</f>
        <v>256.682224888511</v>
      </c>
      <c r="FJ92" s="264">
        <f>SUM(FJ93:FJ96)</f>
        <v>254.165732487644</v>
      </c>
      <c r="FK92" s="266"/>
      <c r="FL92" s="264">
        <f>SUM(FL93:FL96)</f>
        <v>0</v>
      </c>
      <c r="FM92" s="264">
        <f>SUM(FM93:FM96)</f>
        <v>0</v>
      </c>
      <c r="FN92" s="264">
        <f>SUM(FN93:FN96)</f>
        <v>0</v>
      </c>
      <c r="FO92" s="264">
        <f>SUM(FO93:FO96)</f>
        <v>0</v>
      </c>
      <c r="FP92" s="266"/>
      <c r="FQ92" s="264">
        <f>SUM(FG92,FL92)</f>
        <v>250.000694486207</v>
      </c>
      <c r="FR92" s="264">
        <f>SUM(FH92,FM92)</f>
        <v>250.000694486207</v>
      </c>
      <c r="FS92" s="264">
        <f>SUM(FI92,FN92)</f>
        <v>256.682224888511</v>
      </c>
      <c r="FT92" s="264">
        <f>SUM(FJ92,FO92)</f>
        <v>254.165732487644</v>
      </c>
      <c r="FU92" s="266"/>
      <c r="FV92" s="267"/>
      <c r="FW92" s="267"/>
      <c r="FX92" s="267"/>
      <c r="FY92" s="268">
        <f>'СУБС ПИ'!$N$81</f>
        <v>0</v>
      </c>
      <c r="FZ92" s="268">
        <f>'СУБС ПИ'!$P$81</f>
        <v>0</v>
      </c>
      <c r="GA92" s="267"/>
      <c r="GB92" s="267"/>
      <c r="GC92" s="267"/>
      <c r="GD92" s="264">
        <f>IF(FH92=0,0,FJ92/FH92*100)</f>
        <v>101.666010572489</v>
      </c>
      <c r="GE92" s="264">
        <f>IF(FM92=0,0,FO92/FM92*100)</f>
        <v>0</v>
      </c>
      <c r="GF92" s="264">
        <f>IF(FR92=0,0,FT92/FR92*100)</f>
        <v>101.666010572489</v>
      </c>
      <c r="GG92" s="266"/>
      <c r="GH92" s="266"/>
      <c r="GI92" s="266"/>
      <c r="GJ92" s="266"/>
      <c r="GK92" s="266"/>
      <c r="GL92" s="266"/>
      <c r="GM92" s="265"/>
      <c r="GN92" s="271"/>
      <c r="HA92" s="290">
        <f>IF(SUM(KD93:KD96)=0,"",SUM(KH93:KH96)/SUM(KD93:KD96))</f>
        <v>0.0966666667</v>
      </c>
      <c r="HB92" s="290">
        <f>IF(SUM(KE93:KE96)=0,"",SUM(KI93:KI96)/SUM(KE93:KE96))</f>
        <v>0.0966666667</v>
      </c>
      <c r="HC92" s="262" t="str">
        <f>IF(SUM(KL93:KL96)=0,"",SUM(KP93:KP96)/SUM(KL93:KL96))</f>
        <v/>
      </c>
      <c r="HD92" s="262" t="str">
        <f>IF(SUM(KM93:KM96)=0,"",SUM(KQ93:KQ96)/SUM(KM93:KM96))</f>
        <v/>
      </c>
      <c r="HE92" s="272"/>
      <c r="HF92" s="272"/>
      <c r="HG92" s="272"/>
      <c r="HH92" s="272"/>
      <c r="HI92" s="273">
        <v>303</v>
      </c>
      <c r="HJ92" s="273">
        <v>306</v>
      </c>
      <c r="HK92" s="273"/>
      <c r="HL92" s="273"/>
      <c r="HM92" s="264">
        <f>SUM(HM93:HM96)</f>
        <v>29.2900000101</v>
      </c>
      <c r="HN92" s="264">
        <f>SUM(HN93:HN96)</f>
        <v>29.5800000102</v>
      </c>
      <c r="HO92" s="264">
        <f>SUM(HO93:HO96)</f>
        <v>0</v>
      </c>
      <c r="HP92" s="264">
        <f>SUM(HP93:HP96)</f>
        <v>0</v>
      </c>
      <c r="HQ92" s="290">
        <f>IF(SUM(KF93:KF96)=0,"",SUM(KJ93:KJ96)/SUM(KF93:KF96))</f>
        <v>0.0966666667</v>
      </c>
      <c r="HR92" s="290">
        <f>IF(SUM(KG93:KG96)=0,"",SUM(KK93:KK96)/SUM(KG93:KG96))</f>
        <v>0.0966666667</v>
      </c>
      <c r="HS92" s="262" t="str">
        <f>IF(SUM(KN93:KN96)=0,"",SUM(KR93:KR96)/SUM(KN93:KN96))</f>
        <v/>
      </c>
      <c r="HT92" s="262" t="str">
        <f>IF(SUM(KO93:KO96)=0,"",SUM(KS93:KS96)/SUM(KO93:KO96))</f>
        <v/>
      </c>
      <c r="HU92" s="264" t="str">
        <f>IF(LEN(HE92)=0,"",HE92)</f>
        <v/>
      </c>
      <c r="HV92" s="264" t="str">
        <f>IF(LEN(HF92)=0,"",HF92)</f>
        <v/>
      </c>
      <c r="HW92" s="264" t="str">
        <f>IF(LEN(HG92)=0,"",HG92)</f>
        <v/>
      </c>
      <c r="HX92" s="264" t="str">
        <f>IF(LEN(HH92)=0,"",HH92)</f>
        <v/>
      </c>
      <c r="HY92" s="274">
        <f>IF(LEN(HI92)=0,"",HI92)</f>
        <v>303</v>
      </c>
      <c r="HZ92" s="274">
        <f>IF(LEN(HJ92)=0,"",HJ92)</f>
        <v>306</v>
      </c>
      <c r="IA92" s="274" t="str">
        <f>IF(LEN(HK92)=0,"",HK92)</f>
        <v/>
      </c>
      <c r="IB92" s="274" t="str">
        <f>IF(LEN(HL92)=0,"",HL92)</f>
        <v/>
      </c>
      <c r="IC92" s="294">
        <f>SUM(IC93:IC96)</f>
        <v>351.4800001212</v>
      </c>
      <c r="ID92" s="294">
        <f>SUM(ID93:ID96)</f>
        <v>354.9600001224</v>
      </c>
      <c r="IE92" s="294">
        <f>SUM(IE93:IE96)</f>
        <v>0</v>
      </c>
      <c r="IF92" s="144">
        <f>SUM(IF93:IF96)</f>
        <v>0</v>
      </c>
      <c r="JR92" s="276">
        <f>SUM(JR93:JR96)</f>
        <v>0</v>
      </c>
      <c r="JS92" s="276">
        <f>SUM(JS93:JS96)</f>
        <v>0</v>
      </c>
      <c r="JT92" s="276">
        <f>SUM(JT93:JT96)</f>
        <v>303</v>
      </c>
      <c r="JU92" s="276">
        <f>SUM(JU93:JU96)</f>
        <v>306</v>
      </c>
      <c r="JV92" s="276">
        <f>SUM(JV93:JV96)</f>
        <v>0</v>
      </c>
      <c r="JW92" s="276">
        <f>SUM(JW93:JW96)</f>
        <v>0</v>
      </c>
      <c r="JX92" s="276">
        <f>SUM(JX93:JX96)</f>
        <v>0</v>
      </c>
      <c r="JY92" s="276">
        <f>SUM(JY93:JY96)</f>
        <v>0</v>
      </c>
      <c r="LC92" s="406"/>
      <c r="LD92" s="407"/>
      <c r="LE92" s="407"/>
      <c r="LF92" s="408"/>
    </row>
    <row customHeight="1" ht="12" hidden="1">
      <c r="C93" s="161"/>
      <c r="D93" s="672"/>
      <c r="E93" s="690"/>
      <c r="F93" s="536"/>
      <c r="G93" s="536"/>
      <c r="H93" s="536"/>
      <c r="I93" s="536"/>
      <c r="J93" s="536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257"/>
      <c r="BQ93" s="257"/>
      <c r="BR93" s="257"/>
      <c r="BS93" s="257"/>
      <c r="BT93" s="257"/>
      <c r="BU93" s="257"/>
      <c r="BV93" s="257"/>
      <c r="BW93" s="257"/>
      <c r="BX93" s="184"/>
      <c r="BY93" s="184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57"/>
      <c r="EI93" s="184"/>
      <c r="EJ93" s="185"/>
      <c r="EM93" s="258"/>
      <c r="EP93" s="259"/>
      <c r="EQ93" s="257"/>
      <c r="ER93" s="257"/>
      <c r="ES93" s="257"/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257"/>
      <c r="FL93" s="257"/>
      <c r="FM93" s="257"/>
      <c r="FN93" s="257"/>
      <c r="FO93" s="257"/>
      <c r="FP93" s="257"/>
      <c r="FQ93" s="257"/>
      <c r="FR93" s="257"/>
      <c r="FS93" s="257"/>
      <c r="FT93" s="257"/>
      <c r="FU93" s="257"/>
      <c r="FV93" s="257"/>
      <c r="FW93" s="257"/>
      <c r="FX93" s="257"/>
      <c r="FY93" s="257"/>
      <c r="FZ93" s="257"/>
      <c r="GA93" s="257"/>
      <c r="GB93" s="257"/>
      <c r="GC93" s="257"/>
      <c r="GD93" s="257"/>
      <c r="GE93" s="257"/>
      <c r="GF93" s="257"/>
      <c r="GG93" s="257"/>
      <c r="GH93" s="257"/>
      <c r="GI93" s="257"/>
      <c r="GJ93" s="257"/>
      <c r="GK93" s="257"/>
      <c r="GL93" s="257"/>
      <c r="GM93" s="257"/>
      <c r="GN93" s="260"/>
      <c r="HA93" s="259"/>
      <c r="HB93" s="257"/>
      <c r="HC93" s="257"/>
      <c r="HD93" s="257"/>
      <c r="HE93" s="257"/>
      <c r="HF93" s="257"/>
      <c r="HG93" s="257"/>
      <c r="HH93" s="257"/>
      <c r="HI93" s="257"/>
      <c r="HJ93" s="257"/>
      <c r="HK93" s="257"/>
      <c r="HL93" s="257"/>
      <c r="HM93" s="257"/>
      <c r="HN93" s="257"/>
      <c r="HO93" s="257"/>
      <c r="HP93" s="257"/>
      <c r="HQ93" s="257"/>
      <c r="HR93" s="257"/>
      <c r="HS93" s="257"/>
      <c r="HT93" s="257"/>
      <c r="HU93" s="257"/>
      <c r="HV93" s="257"/>
      <c r="HW93" s="257"/>
      <c r="HX93" s="257"/>
      <c r="HY93" s="257"/>
      <c r="HZ93" s="257"/>
      <c r="IA93" s="257"/>
      <c r="IB93" s="257"/>
      <c r="IC93" s="257"/>
      <c r="ID93" s="257"/>
      <c r="IE93" s="257"/>
      <c r="IF93" s="260"/>
      <c r="LC93" s="259"/>
      <c r="LD93" s="257"/>
      <c r="LE93" s="257"/>
      <c r="LF93" s="260"/>
    </row>
    <row customHeight="1" ht="24">
      <c r="A94" s="614" t="s">
        <v>1158</v>
      </c>
      <c r="B94" s="614" t="s">
        <v>1372</v>
      </c>
      <c r="C94" s="503" t="s">
        <v>1281</v>
      </c>
      <c r="D94" s="418"/>
      <c r="E94" s="418"/>
      <c r="F94" s="244"/>
      <c r="G94" s="793">
        <f>ROW('НМ 5'!$A$23)</f>
        <v>23</v>
      </c>
      <c r="H94" s="793">
        <f>ROW('ТФ 5'!$A$70)</f>
        <v>70</v>
      </c>
      <c r="I94" s="244"/>
      <c r="J94" s="244"/>
      <c r="K94" s="794"/>
      <c r="L94" s="794"/>
      <c r="M94" s="357" t="str">
        <f>IF('НМ 5'!$M$23="","",'НМ 5'!$M$23)</f>
        <v>10</v>
      </c>
      <c r="N94" s="797" t="str">
        <f>IF('НМ 5'!$N$23="","",'НМ 5'!$N$23)</f>
        <v>Обращение с твёрдыми коммунальными отходами</v>
      </c>
      <c r="O94" s="358"/>
      <c r="P94" s="358"/>
      <c r="Q94" s="797" t="str">
        <f>IF('НМ 5'!$Q$23="","",'НМ 5'!$Q$23)</f>
        <v>Население, проживающее в сельских населённых пунктах</v>
      </c>
      <c r="R94" s="358"/>
      <c r="S94" s="358"/>
      <c r="T94" s="795" t="str">
        <f>IF('НМ 5'!$T$23="","",'НМ 5'!$T$23)</f>
        <v>МКД</v>
      </c>
      <c r="U94" s="795" t="str">
        <f>IF('НМ 5'!$U$23="","",'НМ 5'!$U$23)</f>
        <v>ЖП</v>
      </c>
      <c r="V94" s="358"/>
      <c r="W94" s="358"/>
      <c r="X94" s="796"/>
      <c r="Y94" s="358"/>
      <c r="Z94" s="358"/>
      <c r="AA94" s="358"/>
      <c r="AB94" s="358"/>
      <c r="AC94" s="799" t="s">
        <v>1333</v>
      </c>
      <c r="AD94" s="799" t="str">
        <f>BL94&amp;"::"&amp;AE94</f>
        <v>да::ACTI</v>
      </c>
      <c r="AE94" s="799" t="s">
        <v>1293</v>
      </c>
      <c r="AF94" s="358"/>
      <c r="AG94" s="358"/>
      <c r="AH94" s="358"/>
      <c r="AI94" s="358"/>
      <c r="AJ94" s="358"/>
      <c r="AK94" s="358"/>
      <c r="AL94" s="358"/>
      <c r="AM94" s="358"/>
      <c r="AN94" s="357" t="str">
        <f>IF('ТФ 5'!$N$70="","",'ТФ 5'!$N$70)</f>
        <v>8.1</v>
      </c>
      <c r="AO94" s="797" t="str">
        <f>IF('ТФ 5'!$O$70="","",'ТФ 5'!$O$70)</f>
        <v>МП ЗР "Севержилкомсервис"</v>
      </c>
      <c r="AP94" s="359"/>
      <c r="AQ94" s="797" t="str">
        <f>IF('ТФ 5'!$Q$70="","",'ТФ 5'!$Q$70)</f>
        <v>8300010685</v>
      </c>
      <c r="AR94" s="797" t="str">
        <f>IF('ТФ 5'!$R$70="","",'ТФ 5'!$R$70)</f>
        <v>298301001</v>
      </c>
      <c r="AS94" s="797" t="str">
        <f>IF('ТФ 5'!$S$70="","",'ТФ 5'!$S$70)</f>
        <v>да</v>
      </c>
      <c r="AT94" s="797" t="str">
        <f>IF('ТФ 5'!$T$70="","",'ТФ 5'!$T$70)</f>
        <v/>
      </c>
      <c r="AU94" s="797" t="str">
        <f>IF('ТФ 5'!$U$70="","",'ТФ 5'!$U$70)</f>
        <v>Региональный оператор</v>
      </c>
      <c r="AV94" s="797" t="str">
        <f>IF('ТФ 5'!$V$70="","",'ТФ 5'!$V$70)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94" s="797"/>
      <c r="AX94" s="797"/>
      <c r="AY94" s="358"/>
      <c r="AZ94" s="792"/>
      <c r="BA94" s="792"/>
      <c r="BB94" s="792"/>
      <c r="BC94" s="797"/>
      <c r="BD94" s="797"/>
      <c r="BE94" s="797"/>
      <c r="BF94" s="792"/>
      <c r="BG94" s="358"/>
      <c r="BH94" s="799"/>
      <c r="BI94" s="358"/>
      <c r="BJ94" s="358"/>
      <c r="BK94" s="358"/>
      <c r="BL94" s="801" t="s">
        <v>34</v>
      </c>
      <c r="BM94" s="802"/>
      <c r="BN94" s="358"/>
      <c r="BO94" s="358"/>
      <c r="BP94" s="332">
        <f>IF('ТФ 5'!$BQ$70="","",'ТФ 5'!$BQ$70)</f>
        <v>711.28</v>
      </c>
      <c r="BQ94" s="332">
        <f>IF('ТФ 5'!$BS$70="","",'ТФ 5'!$BS$70)</f>
        <v>723.13</v>
      </c>
      <c r="BR94" s="332">
        <f>IF('ТФ 5'!$BP$70="","",'ТФ 5'!$BP$70)</f>
        <v>15441.36</v>
      </c>
      <c r="BS94" s="332">
        <f>IF('ТФ 5'!$BR$70="","",'ТФ 5'!$BR$70)</f>
        <v>15698.72</v>
      </c>
      <c r="BT94" s="358"/>
      <c r="BU94" s="379" t="str">
        <f>IF('ТФ 5'!$AS$70="","",'ТФ 5'!$AS$70)</f>
        <v>м3</v>
      </c>
      <c r="BV94" s="379" t="str">
        <f>IF('ТФ 5'!$Y$70="","",'ТФ 5'!$Y$70)</f>
        <v>м3</v>
      </c>
      <c r="BW94" s="358"/>
      <c r="BX94" s="369" t="s">
        <v>49</v>
      </c>
      <c r="BY94" s="369" t="s">
        <v>49</v>
      </c>
      <c r="BZ94" s="347">
        <f>IF('НМ 5'!$AJ$23="","",'НМ 5'!$AJ$23)</f>
        <v>12</v>
      </c>
      <c r="CA94" s="347">
        <f>IF('НМ 5'!$AI$23="","",'НМ 5'!$AI$23)</f>
        <v>12</v>
      </c>
      <c r="CB94" s="358"/>
      <c r="CC94" s="358"/>
      <c r="CD94" s="358"/>
      <c r="CE94" s="379" t="str">
        <f>IF('НМ 5'!$AF$23="","",'НМ 5'!$AF$23)</f>
        <v>чел</v>
      </c>
      <c r="CF94" s="379" t="str">
        <f>IF('НМ 5'!$AE$23="","",'НМ 5'!$AE$23)</f>
        <v>чел</v>
      </c>
      <c r="CG94" s="358"/>
      <c r="CH94" s="358"/>
      <c r="CI94" s="358"/>
      <c r="CJ94" s="358"/>
      <c r="CK94" s="358"/>
      <c r="CL94" s="370">
        <f>IF('НМ 5'!$BL$23="","",'НМ 5'!$BL$23)</f>
        <v>0.0966666667</v>
      </c>
      <c r="CM94" s="370">
        <f>IF(LEN('НМ 5'!$BX$23)=0,IF('НМ 5'!$BM$23="","",'НМ 5'!$BM$23),'НМ 5'!$BX$23)</f>
        <v>0.0966666667</v>
      </c>
      <c r="CN94" s="358"/>
      <c r="CO94" s="364"/>
      <c r="CP94" s="364"/>
      <c r="CQ94" s="371">
        <v>90</v>
      </c>
      <c r="CR94" s="371">
        <v>59</v>
      </c>
      <c r="CS94" s="280"/>
      <c r="CT94" s="280"/>
      <c r="CU94" s="358"/>
      <c r="CV94" s="358"/>
      <c r="CW94" s="372" cm="1" t="str">
        <f t="array" ref="CW94:CW94">IF($AD94="да::ACTI",IF($U94="ЖП",IF(LEN(CL94)=0,0,CL94)*IF($CE94="м2",IF(LEN(CO94)=0,0,CO94),IF(LEN(CQ94)=0,0,CQ94)),0),0)</f>
        <v>8.700000003</v>
      </c>
      <c r="CX94" s="372" cm="1" t="str">
        <f t="array" ref="CX94:CX94">IF($AD94="да::ACTI",IF($U94="ЖП",IF(LEN(CM94)=0,0,CM94)*IF($CF94="м2",IF(LEN(CP94)=0,0,CP94),IF(LEN(CR94)=0,0,CR94)),0),0)</f>
        <v>5.7033333353</v>
      </c>
      <c r="CY94" s="372">
        <f>IF($AD94="да::ACTI",IF($U94="ЖП",0,IF(LEN(CL94)=0,0,CL94)*IF($CE94="м2",IF(LEN(CO94)=0,0,CO94),IF(LEN(CQ94)=0,0,CQ94))),0)</f>
        <v>0</v>
      </c>
      <c r="CZ94" s="372">
        <f>IF($AD94="да::ACTI",IF($U94="ЖП",0,IF(LEN(CM94)=0,0,CM94)*IF($CF94="м2",IF(LEN(CP94)=0,0,CP94),IF(LEN(CR94)=0,0,CR94))),0)</f>
        <v>0</v>
      </c>
      <c r="DA94" s="358"/>
      <c r="DB94" s="358"/>
      <c r="DC94" s="276">
        <f>CW94*IF(LEN($BP94)=0,0,$BP94)/1000</f>
        <v>6.18813600213384</v>
      </c>
      <c r="DD94" s="276">
        <f>IF(OR($CA94=0,LEN($CA94)=0,$BZ94=0,LEN($BZ94)=0),DC94,DC94*$BZ94/$CA94)</f>
        <v>6.18813600213384</v>
      </c>
      <c r="DE94" s="276">
        <f>CX94*IF(LEN($BQ94)=0,0,$BQ94)/1000</f>
        <v>4.12425143475549</v>
      </c>
      <c r="DF94" s="276">
        <f>CW94*IF(LEN($BQ94)=0,0,$BQ94)*IF(OR(LEN($CL94)=0,$CL94=0),0,IF($CE94=$CF94,$CM94/$CL94,1))/1000*IF($LC94=$LD94,1,IF($LC94="да",$LF94,IF($LD94="да",IF($LF94=0,0,1/$LF94),1)))</f>
        <v>6.29123100216939</v>
      </c>
      <c r="DG94" s="280"/>
      <c r="DH94" s="276">
        <f>CY94*IF(LEN($BP94)=0,0,$BP94)/1000</f>
        <v>0</v>
      </c>
      <c r="DI94" s="276">
        <f>IF(OR($CA94=0,LEN($CA94)=0,$BZ94=0,LEN($BZ94)=0),DH94,DH94*$BZ94/$CA94)</f>
        <v>0</v>
      </c>
      <c r="DJ94" s="276">
        <f>CZ94*IF(LEN($BQ94)=0,0,$BQ94)/1000</f>
        <v>0</v>
      </c>
      <c r="DK94" s="276">
        <f>CY94*IF(LEN($BQ94)=0,0,$BQ94)*IF(OR(LEN($CL94)=0,$CL94=0),0,IF($CE94=$CF94,$CM94/$CL94,1))/1000*IF($LC94=$LD94,1,IF($LC94="да",$LF94,IF($LD94="да",IF($LF94=0,0,1/$LF94),1)))</f>
        <v>0</v>
      </c>
      <c r="DL94" s="280"/>
      <c r="DM94" s="276">
        <f>SUM(DC94,DH94)</f>
        <v>6.18813600213384</v>
      </c>
      <c r="DN94" s="276">
        <f>SUM(DD94,DI94)</f>
        <v>6.18813600213384</v>
      </c>
      <c r="DO94" s="276">
        <f>SUM(DE94,DJ94)</f>
        <v>4.12425143475549</v>
      </c>
      <c r="DP94" s="276">
        <f>SUM(DF94,DK94)</f>
        <v>6.29123100216939</v>
      </c>
      <c r="DQ94" s="280"/>
      <c r="DR94" s="366"/>
      <c r="DS94" s="366"/>
      <c r="DT94" s="366"/>
      <c r="DU94" s="366"/>
      <c r="DV94" s="366"/>
      <c r="DW94" s="366"/>
      <c r="DX94" s="366"/>
      <c r="DY94" s="366"/>
      <c r="DZ94" s="366"/>
      <c r="EA94" s="366"/>
      <c r="EB94" s="366"/>
      <c r="EC94" s="366"/>
      <c r="ED94" s="366"/>
      <c r="EE94" s="366"/>
      <c r="EF94" s="366"/>
      <c r="EG94" s="366"/>
      <c r="EH94" s="366"/>
      <c r="EI94" s="366"/>
      <c r="EJ94" s="366"/>
      <c r="EK94" s="367"/>
      <c r="EL94" s="367"/>
      <c r="EM94" s="244"/>
      <c r="EN94" s="367"/>
      <c r="EO94" s="367"/>
      <c r="EP94" s="370">
        <f>IF('НМ 5'!$BL$23="","",'НМ 5'!$BL$23)</f>
        <v>0.0966666667</v>
      </c>
      <c r="EQ94" s="370">
        <f>IF('НМ 5'!$BM$23="","",'НМ 5'!$BM$23)</f>
        <v>0.0966666667</v>
      </c>
      <c r="ER94" s="367"/>
      <c r="ES94" s="276" t="str">
        <f>IF(LEN(CO94)=0,"",CO94)</f>
        <v/>
      </c>
      <c r="ET94" s="276" t="str">
        <f>IF(LEN(CP94)=0,"",CP94)</f>
        <v/>
      </c>
      <c r="EU94" s="373">
        <f>IF(LEN(CQ94)=0,"",CQ94)</f>
        <v>90</v>
      </c>
      <c r="EV94" s="373">
        <f>IF(LEN(CR94)=0,"",CR94)</f>
        <v>59</v>
      </c>
      <c r="EW94" s="280"/>
      <c r="EX94" s="280"/>
      <c r="EY94" s="367"/>
      <c r="EZ94" s="367"/>
      <c r="FA94" s="372" t="str">
        <f t="array" ref="FA94:FA94">IF($AE94="ACTI",IF($U94="ЖП",IF(LEN(EP94)=0,0,EP94)*IF($CE94="м2",IF(LEN(ES94)=0,0,ES94),IF(LEN(EU94)=0,0,EU94))*IF(LEN($BZ94)=0,0,$BZ94),0),0)</f>
        <v>104.400000036</v>
      </c>
      <c r="FB94" s="372" t="str">
        <f t="array" ref="FB94:FB94">IF($AE94="ACTI",IF($U94="ЖП",IF(LEN(EQ94)=0,0,EQ94)*IF($CF94="м2",IF(LEN(ET94)=0,0,ET94),IF(LEN(EV94)=0,0,EV94))*IF(LEN($CA94)=0,0,$CA94),0),0)</f>
        <v>68.4400000236</v>
      </c>
      <c r="FC94" s="372">
        <f>IF($AE94="ACTI",IF($U94="ЖП",0,IF(LEN(EP94)=0,0,EP94)*IF($CE94="м2",IF(LEN(ES94)=0,0,ES94),IF(LEN(EU94)=0,0,EU94))*IF(LEN($BZ94)=0,0,$BZ94)),0)</f>
        <v>0</v>
      </c>
      <c r="FD94" s="372">
        <f>IF($AE94="ACTI",IF($U94="ЖП",0,IF(LEN(EQ94)=0,0,EQ94)*IF($CF94="м2",IF(LEN(ET94)=0,0,ET94),IF(LEN(EV94)=0,0,EV94))*IF(LEN($CA94)=0,0,$CA94)),0)</f>
        <v>0</v>
      </c>
      <c r="FE94" s="367"/>
      <c r="FF94" s="367"/>
      <c r="FG94" s="276">
        <f>FA94*IF(LEN($BP94)=0,0,$BP94)/1000</f>
        <v>74.2576320256061</v>
      </c>
      <c r="FH94" s="276">
        <f>IF(OR($CA94=0,LEN($CA94)=0,$BZ94=0,LEN($BZ94)=0),FG94,FG94*$BZ94/$CA94)</f>
        <v>74.2576320256061</v>
      </c>
      <c r="FI94" s="276">
        <f>FB94*IF(LEN($BQ94)=0,0,$BQ94)/1000</f>
        <v>49.4910172170659</v>
      </c>
      <c r="FJ94" s="276">
        <f>FA94*IF(LEN($BQ94)=0,0,$BQ94)*IF(OR(LEN($EP94)=0,$EP94=0),0,IF($CE94=$CF94,$EQ94/$EP94,1))/1000*IF($LC94=$LD94,1,IF($LC94="да",$LF94,IF($LD94="да",IF($LF94=0,0,1/$LF94),1)))</f>
        <v>75.4947720260327</v>
      </c>
      <c r="FK94" s="280"/>
      <c r="FL94" s="276">
        <f>FC94*IF(LEN($BP94)=0,0,$BP94)/1000</f>
        <v>0</v>
      </c>
      <c r="FM94" s="276">
        <f>IF(OR($CA94=0,LEN($CA94)=0,$BZ94=0,LEN($BZ94)=0),FL94,FL94*$BZ94/$CA94)</f>
        <v>0</v>
      </c>
      <c r="FN94" s="276">
        <f>FD94*IF(LEN($BQ94)=0,0,$BQ94)/1000</f>
        <v>0</v>
      </c>
      <c r="FO94" s="276">
        <f>FC94*IF(LEN($BQ94)=0,0,$BQ94)*IF(OR(LEN($EP94)=0,$EP94=0),0,IF($CE94=$CF94,$EQ94/$EP94,1))/1000*IF($LC94=$LD94,1,IF($LC94="да",$LF94,IF($LD94="да",IF($LF94=0,0,1/$LF94),1)))</f>
        <v>0</v>
      </c>
      <c r="FP94" s="280"/>
      <c r="FQ94" s="276">
        <f>SUM(FG94,FL94)</f>
        <v>74.2576320256061</v>
      </c>
      <c r="FR94" s="276">
        <f>SUM(FH94,FM94)</f>
        <v>74.2576320256061</v>
      </c>
      <c r="FS94" s="276">
        <f>SUM(FI94,FN94)</f>
        <v>49.4910172170659</v>
      </c>
      <c r="FT94" s="276">
        <f>SUM(FJ94,FO94)</f>
        <v>75.4947720260327</v>
      </c>
      <c r="FU94" s="280"/>
      <c r="FV94" s="361"/>
      <c r="FW94" s="361"/>
      <c r="FX94" s="361"/>
      <c r="FY94" s="366"/>
      <c r="FZ94" s="366"/>
      <c r="GA94" s="361"/>
      <c r="GB94" s="361"/>
      <c r="GC94" s="366"/>
      <c r="GD94" s="366"/>
      <c r="GE94" s="366"/>
      <c r="GF94" s="366"/>
      <c r="GG94" s="366"/>
      <c r="GH94" s="366"/>
      <c r="GI94" s="366"/>
      <c r="GJ94" s="366"/>
      <c r="GK94" s="366"/>
      <c r="GL94" s="366"/>
      <c r="GM94" s="366"/>
      <c r="GN94" s="366"/>
      <c r="GO94" s="993"/>
      <c r="GP94" s="993"/>
      <c r="GQ94" s="993"/>
      <c r="GR94" s="993"/>
      <c r="GS94" s="993"/>
      <c r="GT94" s="993"/>
      <c r="GU94" s="993"/>
      <c r="GV94" s="993"/>
      <c r="GW94" s="993"/>
      <c r="GX94" s="993"/>
      <c r="GY94" s="993"/>
      <c r="GZ94" s="92"/>
      <c r="HA94" s="422"/>
      <c r="HB94" s="422"/>
      <c r="HC94" s="422"/>
      <c r="HD94" s="422"/>
      <c r="HE94" s="422"/>
      <c r="HF94" s="422"/>
      <c r="HG94" s="422"/>
      <c r="HH94" s="422"/>
      <c r="HI94" s="422"/>
      <c r="HJ94" s="422"/>
      <c r="HK94" s="422"/>
      <c r="HL94" s="423"/>
      <c r="HM94" s="372">
        <f>CW94*IF($LC94="да",$LF94,1)</f>
        <v>8.700000003</v>
      </c>
      <c r="HN94" s="372">
        <f>CX94*IF($LD94="да",$LF94,1)</f>
        <v>5.7033333353</v>
      </c>
      <c r="HO94" s="372">
        <f>CY94*IF($LC94="да",$LF94,1)</f>
        <v>0</v>
      </c>
      <c r="HP94" s="372">
        <f>CZ94*IF($LD94="да",$LF94,1)</f>
        <v>0</v>
      </c>
      <c r="HQ94" s="424"/>
      <c r="HR94" s="422"/>
      <c r="HS94" s="422"/>
      <c r="HT94" s="422"/>
      <c r="HU94" s="422"/>
      <c r="HV94" s="422"/>
      <c r="HW94" s="422"/>
      <c r="HX94" s="422"/>
      <c r="HY94" s="422"/>
      <c r="HZ94" s="422"/>
      <c r="IA94" s="422"/>
      <c r="IB94" s="422"/>
      <c r="IC94" s="372">
        <f>FA94*IF($LC94="да",$LF94,1)</f>
        <v>104.400000036</v>
      </c>
      <c r="ID94" s="372">
        <f>FB94*IF($LD94="да",$LF94,1)</f>
        <v>68.4400000236</v>
      </c>
      <c r="IE94" s="372">
        <f>FC94*IF($LC94="да",$LF94,1)</f>
        <v>0</v>
      </c>
      <c r="IF94" s="372">
        <f>FD94*IF($LD94="да",$LF94,1)</f>
        <v>0</v>
      </c>
      <c r="IG94" s="92"/>
      <c r="IH94" s="92"/>
      <c r="II94" s="92"/>
      <c r="IJ94" s="92"/>
      <c r="IK94" s="993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374">
        <f>IF(AND($U94="ЖП",$AE94="ACTI"),IF($CE94="м2",ES94,0),0)</f>
        <v>0</v>
      </c>
      <c r="JS94" s="374">
        <f>IF(AND($U94="ЖП",$AE94="ACTI"),IF($CF94="м2",ET94,0),0)</f>
        <v>0</v>
      </c>
      <c r="JT94" s="374">
        <f>IF(AND($U94="ЖП",$AE94="ACTI"),IF(AND(LEN($CE94)&gt;0,NOT($CE94="м2")),EU94,0),0)</f>
        <v>90</v>
      </c>
      <c r="JU94" s="374">
        <f>IF(AND($U94="ЖП",$AE94="ACTI"),IF(AND(LEN($CF94)&gt;0,NOT($CF94="м2")),EV94,0),0)</f>
        <v>59</v>
      </c>
      <c r="JV94" s="374">
        <f>IF(AND(NOT($U94="ЖП"),$AE94="ACTI"),IF($CE94="м2",ES94,0),0)</f>
        <v>0</v>
      </c>
      <c r="JW94" s="374">
        <f>IF(AND(NOT($U94="ЖП"),$AE94="ACTI"),IF($CF94="м2",ET94,0),0)</f>
        <v>0</v>
      </c>
      <c r="JX94" s="374">
        <f>IF(AND(NOT($U94="ЖП"),$AE94="ACTI"),IF(AND(LEN($CE94)&gt;0,NOT($CE94="м2")),EU94,0),0)</f>
        <v>0</v>
      </c>
      <c r="JY94" s="374">
        <f>IF(AND(NOT($U94="ЖП"),$AE94="ACTI"),IF(AND(LEN($CF94)&gt;0,NOT($CF94="м2")),EV94,0),0)</f>
        <v>0</v>
      </c>
      <c r="JZ94" s="92"/>
      <c r="KA94" s="92"/>
      <c r="KB94" s="92"/>
      <c r="KC94" s="92"/>
      <c r="KD94" s="374">
        <f>IF(AND($U94="ЖП",$AD94="да::ACTI"),IF($CE94="м2",CO94,CQ94),0)</f>
        <v>90</v>
      </c>
      <c r="KE94" s="374">
        <f>IF(AND($U94="ЖП",$AD94="да::ACTI"),IF($CF94="м2",CP94,CR94),0)</f>
        <v>59</v>
      </c>
      <c r="KF94" s="374">
        <f>IF(AND($U94="ЖП",$AE94="ACTI"),IF($CE94="м2",ES94,EU94),0)</f>
        <v>90</v>
      </c>
      <c r="KG94" s="374">
        <f>IF(AND($U94="ЖП",$AE94="ACTI"),IF($CF94="м2",ET94,EV94),0)</f>
        <v>59</v>
      </c>
      <c r="KH94" s="374">
        <f>IF(OR(LEN(CL94)=0,LEN(KD94)=0),0,CL94*KD94)</f>
        <v>8.700000003</v>
      </c>
      <c r="KI94" s="374">
        <f>IF(OR(LEN(CM94)=0,LEN(KE94)=0),0,CM94*KE94)</f>
        <v>5.7033333353</v>
      </c>
      <c r="KJ94" s="374">
        <f>IF(OR(LEN(EP94)=0,LEN(KF94)=0),0,EP94*KF94)</f>
        <v>8.700000003</v>
      </c>
      <c r="KK94" s="374">
        <f>IF(OR(LEN(EQ94)=0,LEN(KG94)=0),0,EQ94*KG94)</f>
        <v>5.7033333353</v>
      </c>
      <c r="KL94" s="374">
        <f>IF(AND(NOT($U94="ЖП"),$AD94="да::ACTI"),IF($CE94="м2",CO94,CQ94),0)</f>
        <v>0</v>
      </c>
      <c r="KM94" s="374">
        <f>IF(AND(NOT($U94="ЖП"),$AD94="да::ACTI"),IF($CF94="м2",CP94,CR94),0)</f>
        <v>0</v>
      </c>
      <c r="KN94" s="374">
        <f>IF(AND(NOT($U94="ЖП"),$AE94="ACTI"),IF($CE94="м2",ES94,EU94),0)</f>
        <v>0</v>
      </c>
      <c r="KO94" s="374">
        <f>IF(AND(NOT($U94="ЖП"),$AE94="ACTI"),IF($CF94="м2",ET94,EV94),0)</f>
        <v>0</v>
      </c>
      <c r="KP94" s="374">
        <f>IF(OR(LEN(CL94)=0,LEN(KL94)=0),0,CL94*KL94)</f>
        <v>0</v>
      </c>
      <c r="KQ94" s="374">
        <f>IF(OR(LEN(CM94)=0,LEN(KM94)=0),0,CM94*KM94)</f>
        <v>0</v>
      </c>
      <c r="KR94" s="374">
        <f>IF(OR(LEN(EP94)=0,LEN(KN94)=0),0,EP94*KN94)</f>
        <v>0</v>
      </c>
      <c r="KS94" s="374">
        <f>IF(OR(LEN(EQ94)=0,LEN(KO94)=0),0,EQ94*KO94)</f>
        <v>0</v>
      </c>
      <c r="KT94" s="422"/>
      <c r="KU94" s="422"/>
      <c r="KV94" s="422"/>
      <c r="KW94" s="422"/>
      <c r="KX94" s="422"/>
      <c r="KY94" s="422"/>
      <c r="KZ94" s="422"/>
      <c r="LA94" s="422"/>
      <c r="LB94" s="422"/>
      <c r="LC94" s="379" t="str">
        <f>IF(OR(LEN($BU94)=0,$BU94="м3"),"нет","да")</f>
        <v>нет</v>
      </c>
      <c r="LD94" s="379" t="str">
        <f>IF(OR(LEN($BV94)=0,$BV94="м3"),"нет","да")</f>
        <v>нет</v>
      </c>
      <c r="LE94" s="358"/>
      <c r="LF94" s="379">
        <v>1</v>
      </c>
      <c r="LG94" s="422"/>
      <c r="LH94" s="422"/>
      <c r="LI94" s="422"/>
      <c r="LJ94" s="422"/>
      <c r="LK94" s="422"/>
      <c r="LL94" s="422"/>
      <c r="LM94" s="422"/>
    </row>
    <row customHeight="1" ht="24">
      <c r="A95" s="614" t="s">
        <v>1159</v>
      </c>
      <c r="B95" s="614" t="s">
        <v>1372</v>
      </c>
      <c r="C95" s="503" t="s">
        <v>1281</v>
      </c>
      <c r="D95" s="418"/>
      <c r="E95" s="418"/>
      <c r="F95" s="244"/>
      <c r="G95" s="793">
        <f>ROW('НМ 5'!$A$24)</f>
        <v>24</v>
      </c>
      <c r="H95" s="793">
        <f>ROW('ТФ 5'!$A$70)</f>
        <v>70</v>
      </c>
      <c r="I95" s="244"/>
      <c r="J95" s="244"/>
      <c r="K95" s="794" t="s">
        <v>34</v>
      </c>
      <c r="L95" s="794"/>
      <c r="M95" s="357" t="str">
        <f>IF('НМ 5'!$M$24="","",'НМ 5'!$M$24)</f>
        <v>11</v>
      </c>
      <c r="N95" s="797" t="str">
        <f>IF('НМ 5'!$N$24="","",'НМ 5'!$N$24)</f>
        <v>Обращение с твёрдыми коммунальными отходами</v>
      </c>
      <c r="O95" s="358"/>
      <c r="P95" s="358"/>
      <c r="Q95" s="797" t="str">
        <f>IF('НМ 5'!$Q$24="","",'НМ 5'!$Q$24)</f>
        <v>Население, проживающее в сельских населённых пунктах</v>
      </c>
      <c r="R95" s="358"/>
      <c r="S95" s="358"/>
      <c r="T95" s="795" t="str">
        <f>IF('НМ 5'!$T$24="","",'НМ 5'!$T$24)</f>
        <v>ЧД</v>
      </c>
      <c r="U95" s="795" t="str">
        <f>IF('НМ 5'!$U$24="","",'НМ 5'!$U$24)</f>
        <v>ЖП</v>
      </c>
      <c r="V95" s="358"/>
      <c r="W95" s="358"/>
      <c r="X95" s="796"/>
      <c r="Y95" s="358"/>
      <c r="Z95" s="358"/>
      <c r="AA95" s="358"/>
      <c r="AB95" s="358"/>
      <c r="AC95" s="799" t="s">
        <v>1333</v>
      </c>
      <c r="AD95" s="799" t="str">
        <f>BL95&amp;"::"&amp;AE95</f>
        <v>да::ACTI</v>
      </c>
      <c r="AE95" s="799" t="s">
        <v>1293</v>
      </c>
      <c r="AF95" s="358"/>
      <c r="AG95" s="358"/>
      <c r="AH95" s="358"/>
      <c r="AI95" s="358"/>
      <c r="AJ95" s="358"/>
      <c r="AK95" s="358"/>
      <c r="AL95" s="358"/>
      <c r="AM95" s="358"/>
      <c r="AN95" s="357" t="str">
        <f>IF('ТФ 5'!$N$70="","",'ТФ 5'!$N$70)</f>
        <v>8.1</v>
      </c>
      <c r="AO95" s="797" t="str">
        <f>IF('ТФ 5'!$O$70="","",'ТФ 5'!$O$70)</f>
        <v>МП ЗР "Севержилкомсервис"</v>
      </c>
      <c r="AP95" s="359"/>
      <c r="AQ95" s="797" t="str">
        <f>IF('ТФ 5'!$Q$70="","",'ТФ 5'!$Q$70)</f>
        <v>8300010685</v>
      </c>
      <c r="AR95" s="797" t="str">
        <f>IF('ТФ 5'!$R$70="","",'ТФ 5'!$R$70)</f>
        <v>298301001</v>
      </c>
      <c r="AS95" s="797" t="str">
        <f>IF('ТФ 5'!$S$70="","",'ТФ 5'!$S$70)</f>
        <v>да</v>
      </c>
      <c r="AT95" s="797" t="str">
        <f>IF('ТФ 5'!$T$70="","",'ТФ 5'!$T$70)</f>
        <v/>
      </c>
      <c r="AU95" s="797" t="str">
        <f>IF('ТФ 5'!$U$70="","",'ТФ 5'!$U$70)</f>
        <v>Региональный оператор</v>
      </c>
      <c r="AV95" s="797" t="str">
        <f>IF('ТФ 5'!$V$70="","",'ТФ 5'!$V$70)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95" s="797"/>
      <c r="AX95" s="797"/>
      <c r="AY95" s="358"/>
      <c r="AZ95" s="792"/>
      <c r="BA95" s="792"/>
      <c r="BB95" s="792"/>
      <c r="BC95" s="797"/>
      <c r="BD95" s="797"/>
      <c r="BE95" s="797"/>
      <c r="BF95" s="792"/>
      <c r="BG95" s="358"/>
      <c r="BH95" s="799"/>
      <c r="BI95" s="358"/>
      <c r="BJ95" s="358"/>
      <c r="BK95" s="358"/>
      <c r="BL95" s="801" t="s">
        <v>34</v>
      </c>
      <c r="BM95" s="802"/>
      <c r="BN95" s="358"/>
      <c r="BO95" s="358"/>
      <c r="BP95" s="332">
        <f>IF('ТФ 5'!$BQ$70="","",'ТФ 5'!$BQ$70)</f>
        <v>711.28</v>
      </c>
      <c r="BQ95" s="332">
        <f>IF('ТФ 5'!$BS$70="","",'ТФ 5'!$BS$70)</f>
        <v>723.13</v>
      </c>
      <c r="BR95" s="332">
        <f>IF('ТФ 5'!$BP$70="","",'ТФ 5'!$BP$70)</f>
        <v>15441.36</v>
      </c>
      <c r="BS95" s="332">
        <f>IF('ТФ 5'!$BR$70="","",'ТФ 5'!$BR$70)</f>
        <v>15698.72</v>
      </c>
      <c r="BT95" s="358"/>
      <c r="BU95" s="379" t="str">
        <f>IF('ТФ 5'!$AS$70="","",'ТФ 5'!$AS$70)</f>
        <v>м3</v>
      </c>
      <c r="BV95" s="379" t="str">
        <f>IF('ТФ 5'!$Y$70="","",'ТФ 5'!$Y$70)</f>
        <v>м3</v>
      </c>
      <c r="BW95" s="358"/>
      <c r="BX95" s="369" t="s">
        <v>49</v>
      </c>
      <c r="BY95" s="369" t="s">
        <v>49</v>
      </c>
      <c r="BZ95" s="347">
        <f>IF('НМ 5'!$AJ$24="","",'НМ 5'!$AJ$24)</f>
        <v>12</v>
      </c>
      <c r="CA95" s="347">
        <f>IF('НМ 5'!$AI$24="","",'НМ 5'!$AI$24)</f>
        <v>12</v>
      </c>
      <c r="CB95" s="358"/>
      <c r="CC95" s="358"/>
      <c r="CD95" s="358"/>
      <c r="CE95" s="379" t="str">
        <f>IF('НМ 5'!$AF$24="","",'НМ 5'!$AF$24)</f>
        <v>чел</v>
      </c>
      <c r="CF95" s="379" t="str">
        <f>IF('НМ 5'!$AE$24="","",'НМ 5'!$AE$24)</f>
        <v>чел</v>
      </c>
      <c r="CG95" s="358"/>
      <c r="CH95" s="358"/>
      <c r="CI95" s="358"/>
      <c r="CJ95" s="358"/>
      <c r="CK95" s="358"/>
      <c r="CL95" s="370">
        <f>IF('НМ 5'!$BL$24="","",'НМ 5'!$BL$24)</f>
        <v>0.0966666667</v>
      </c>
      <c r="CM95" s="370">
        <f>IF(LEN('НМ 5'!$BX$24)=0,IF('НМ 5'!$BM$24="","",'НМ 5'!$BM$24),'НМ 5'!$BX$24)</f>
        <v>0.0966666667</v>
      </c>
      <c r="CN95" s="358"/>
      <c r="CO95" s="364"/>
      <c r="CP95" s="364"/>
      <c r="CQ95" s="371">
        <v>213</v>
      </c>
      <c r="CR95" s="371">
        <v>247</v>
      </c>
      <c r="CS95" s="280"/>
      <c r="CT95" s="280"/>
      <c r="CU95" s="358"/>
      <c r="CV95" s="358"/>
      <c r="CW95" s="372" cm="1" t="str">
        <f t="array" ref="CW95:CW95">IF($AD95="да::ACTI",IF($U95="ЖП",IF(LEN(CL95)=0,0,CL95)*IF($CE95="м2",IF(LEN(CO95)=0,0,CO95),IF(LEN(CQ95)=0,0,CQ95)),0),0)</f>
        <v>20.5900000071</v>
      </c>
      <c r="CX95" s="372" cm="1" t="str">
        <f t="array" ref="CX95:CX95">IF($AD95="да::ACTI",IF($U95="ЖП",IF(LEN(CM95)=0,0,CM95)*IF($CF95="м2",IF(LEN(CP95)=0,0,CP95),IF(LEN(CR95)=0,0,CR95)),0),0)</f>
        <v>23.8766666749</v>
      </c>
      <c r="CY95" s="372">
        <f>IF($AD95="да::ACTI",IF($U95="ЖП",0,IF(LEN(CL95)=0,0,CL95)*IF($CE95="м2",IF(LEN(CO95)=0,0,CO95),IF(LEN(CQ95)=0,0,CQ95))),0)</f>
        <v>0</v>
      </c>
      <c r="CZ95" s="372">
        <f>IF($AD95="да::ACTI",IF($U95="ЖП",0,IF(LEN(CM95)=0,0,CM95)*IF($CF95="м2",IF(LEN(CP95)=0,0,CP95),IF(LEN(CR95)=0,0,CR95))),0)</f>
        <v>0</v>
      </c>
      <c r="DA95" s="358"/>
      <c r="DB95" s="358"/>
      <c r="DC95" s="276">
        <f>CW95*IF(LEN($BP95)=0,0,$BP95)/1000</f>
        <v>14.6452552050501</v>
      </c>
      <c r="DD95" s="276">
        <f>IF(OR($CA95=0,LEN($CA95)=0,$BZ95=0,LEN($BZ95)=0),DC95,DC95*$BZ95/$CA95)</f>
        <v>14.6452552050501</v>
      </c>
      <c r="DE95" s="276">
        <f>CX95*IF(LEN($BQ95)=0,0,$BQ95)/1000</f>
        <v>17.2659339726204</v>
      </c>
      <c r="DF95" s="276">
        <f>CW95*IF(LEN($BQ95)=0,0,$BQ95)*IF(OR(LEN($CL95)=0,$CL95=0),0,IF($CE95=$CF95,$CM95/$CL95,1))/1000*IF($LC95=$LD95,1,IF($LC95="да",$LF95,IF($LD95="да",IF($LF95=0,0,1/$LF95),1)))</f>
        <v>14.8892467051342</v>
      </c>
      <c r="DG95" s="280"/>
      <c r="DH95" s="276">
        <f>CY95*IF(LEN($BP95)=0,0,$BP95)/1000</f>
        <v>0</v>
      </c>
      <c r="DI95" s="276">
        <f>IF(OR($CA95=0,LEN($CA95)=0,$BZ95=0,LEN($BZ95)=0),DH95,DH95*$BZ95/$CA95)</f>
        <v>0</v>
      </c>
      <c r="DJ95" s="276">
        <f>CZ95*IF(LEN($BQ95)=0,0,$BQ95)/1000</f>
        <v>0</v>
      </c>
      <c r="DK95" s="276">
        <f>CY95*IF(LEN($BQ95)=0,0,$BQ95)*IF(OR(LEN($CL95)=0,$CL95=0),0,IF($CE95=$CF95,$CM95/$CL95,1))/1000*IF($LC95=$LD95,1,IF($LC95="да",$LF95,IF($LD95="да",IF($LF95=0,0,1/$LF95),1)))</f>
        <v>0</v>
      </c>
      <c r="DL95" s="280"/>
      <c r="DM95" s="276">
        <f>SUM(DC95,DH95)</f>
        <v>14.6452552050501</v>
      </c>
      <c r="DN95" s="276">
        <f>SUM(DD95,DI95)</f>
        <v>14.6452552050501</v>
      </c>
      <c r="DO95" s="276">
        <f>SUM(DE95,DJ95)</f>
        <v>17.2659339726204</v>
      </c>
      <c r="DP95" s="276">
        <f>SUM(DF95,DK95)</f>
        <v>14.8892467051342</v>
      </c>
      <c r="DQ95" s="280"/>
      <c r="DR95" s="366"/>
      <c r="DS95" s="366"/>
      <c r="DT95" s="366"/>
      <c r="DU95" s="366"/>
      <c r="DV95" s="366"/>
      <c r="DW95" s="366"/>
      <c r="DX95" s="366"/>
      <c r="DY95" s="366"/>
      <c r="DZ95" s="366"/>
      <c r="EA95" s="366"/>
      <c r="EB95" s="366"/>
      <c r="EC95" s="366"/>
      <c r="ED95" s="366"/>
      <c r="EE95" s="366"/>
      <c r="EF95" s="366"/>
      <c r="EG95" s="366"/>
      <c r="EH95" s="366"/>
      <c r="EI95" s="366"/>
      <c r="EJ95" s="366"/>
      <c r="EK95" s="367"/>
      <c r="EL95" s="367"/>
      <c r="EM95" s="244"/>
      <c r="EN95" s="367"/>
      <c r="EO95" s="367"/>
      <c r="EP95" s="370">
        <f>IF('НМ 5'!$BL$24="","",'НМ 5'!$BL$24)</f>
        <v>0.0966666667</v>
      </c>
      <c r="EQ95" s="370">
        <f>IF('НМ 5'!$BM$24="","",'НМ 5'!$BM$24)</f>
        <v>0.0966666667</v>
      </c>
      <c r="ER95" s="367"/>
      <c r="ES95" s="276" t="str">
        <f>IF(LEN(CO95)=0,"",CO95)</f>
        <v/>
      </c>
      <c r="ET95" s="276" t="str">
        <f>IF(LEN(CP95)=0,"",CP95)</f>
        <v/>
      </c>
      <c r="EU95" s="373">
        <f>IF(LEN(CQ95)=0,"",CQ95)</f>
        <v>213</v>
      </c>
      <c r="EV95" s="373">
        <f>IF(LEN(CR95)=0,"",CR95)</f>
        <v>247</v>
      </c>
      <c r="EW95" s="280"/>
      <c r="EX95" s="280"/>
      <c r="EY95" s="367"/>
      <c r="EZ95" s="367"/>
      <c r="FA95" s="372" t="str">
        <f t="array" ref="FA95:FA95">IF($AE95="ACTI",IF($U95="ЖП",IF(LEN(EP95)=0,0,EP95)*IF($CE95="м2",IF(LEN(ES95)=0,0,ES95),IF(LEN(EU95)=0,0,EU95))*IF(LEN($BZ95)=0,0,$BZ95),0),0)</f>
        <v>247.0800000852</v>
      </c>
      <c r="FB95" s="372" t="str">
        <f t="array" ref="FB95:FB95">IF($AE95="ACTI",IF($U95="ЖП",IF(LEN(EQ95)=0,0,EQ95)*IF($CF95="м2",IF(LEN(ET95)=0,0,ET95),IF(LEN(EV95)=0,0,EV95))*IF(LEN($CA95)=0,0,$CA95),0),0)</f>
        <v>286.5200000988</v>
      </c>
      <c r="FC95" s="372">
        <f>IF($AE95="ACTI",IF($U95="ЖП",0,IF(LEN(EP95)=0,0,EP95)*IF($CE95="м2",IF(LEN(ES95)=0,0,ES95),IF(LEN(EU95)=0,0,EU95))*IF(LEN($BZ95)=0,0,$BZ95)),0)</f>
        <v>0</v>
      </c>
      <c r="FD95" s="372">
        <f>IF($AE95="ACTI",IF($U95="ЖП",0,IF(LEN(EQ95)=0,0,EQ95)*IF($CF95="м2",IF(LEN(ET95)=0,0,ET95),IF(LEN(EV95)=0,0,EV95))*IF(LEN($CA95)=0,0,$CA95)),0)</f>
        <v>0</v>
      </c>
      <c r="FE95" s="367"/>
      <c r="FF95" s="367"/>
      <c r="FG95" s="276">
        <f>FA95*IF(LEN($BP95)=0,0,$BP95)/1000</f>
        <v>175.743062460601</v>
      </c>
      <c r="FH95" s="276">
        <f>IF(OR($CA95=0,LEN($CA95)=0,$BZ95=0,LEN($BZ95)=0),FG95,FG95*$BZ95/$CA95)</f>
        <v>175.743062460601</v>
      </c>
      <c r="FI95" s="276">
        <f>FB95*IF(LEN($BQ95)=0,0,$BQ95)/1000</f>
        <v>207.191207671445</v>
      </c>
      <c r="FJ95" s="276">
        <f>FA95*IF(LEN($BQ95)=0,0,$BQ95)*IF(OR(LEN($EP95)=0,$EP95=0),0,IF($CE95=$CF95,$EQ95/$EP95,1))/1000*IF($LC95=$LD95,1,IF($LC95="да",$LF95,IF($LD95="да",IF($LF95=0,0,1/$LF95),1)))</f>
        <v>178.670960461611</v>
      </c>
      <c r="FK95" s="280"/>
      <c r="FL95" s="276">
        <f>FC95*IF(LEN($BP95)=0,0,$BP95)/1000</f>
        <v>0</v>
      </c>
      <c r="FM95" s="276">
        <f>IF(OR($CA95=0,LEN($CA95)=0,$BZ95=0,LEN($BZ95)=0),FL95,FL95*$BZ95/$CA95)</f>
        <v>0</v>
      </c>
      <c r="FN95" s="276">
        <f>FD95*IF(LEN($BQ95)=0,0,$BQ95)/1000</f>
        <v>0</v>
      </c>
      <c r="FO95" s="276">
        <f>FC95*IF(LEN($BQ95)=0,0,$BQ95)*IF(OR(LEN($EP95)=0,$EP95=0),0,IF($CE95=$CF95,$EQ95/$EP95,1))/1000*IF($LC95=$LD95,1,IF($LC95="да",$LF95,IF($LD95="да",IF($LF95=0,0,1/$LF95),1)))</f>
        <v>0</v>
      </c>
      <c r="FP95" s="280"/>
      <c r="FQ95" s="276">
        <f>SUM(FG95,FL95)</f>
        <v>175.743062460601</v>
      </c>
      <c r="FR95" s="276">
        <f>SUM(FH95,FM95)</f>
        <v>175.743062460601</v>
      </c>
      <c r="FS95" s="276">
        <f>SUM(FI95,FN95)</f>
        <v>207.191207671445</v>
      </c>
      <c r="FT95" s="276">
        <f>SUM(FJ95,FO95)</f>
        <v>178.670960461611</v>
      </c>
      <c r="FU95" s="280"/>
      <c r="FV95" s="361"/>
      <c r="FW95" s="361"/>
      <c r="FX95" s="361"/>
      <c r="FY95" s="366"/>
      <c r="FZ95" s="366"/>
      <c r="GA95" s="361"/>
      <c r="GB95" s="361"/>
      <c r="GC95" s="366"/>
      <c r="GD95" s="366"/>
      <c r="GE95" s="366"/>
      <c r="GF95" s="366"/>
      <c r="GG95" s="366"/>
      <c r="GH95" s="366"/>
      <c r="GI95" s="366"/>
      <c r="GJ95" s="366"/>
      <c r="GK95" s="366"/>
      <c r="GL95" s="366"/>
      <c r="GM95" s="366"/>
      <c r="GN95" s="366"/>
      <c r="GO95" s="993"/>
      <c r="GP95" s="993"/>
      <c r="GQ95" s="993"/>
      <c r="GR95" s="993"/>
      <c r="GS95" s="993"/>
      <c r="GT95" s="993"/>
      <c r="GU95" s="993"/>
      <c r="GV95" s="993"/>
      <c r="GW95" s="993"/>
      <c r="GX95" s="993"/>
      <c r="GY95" s="993"/>
      <c r="GZ95" s="92"/>
      <c r="HA95" s="422"/>
      <c r="HB95" s="422"/>
      <c r="HC95" s="422"/>
      <c r="HD95" s="422"/>
      <c r="HE95" s="422"/>
      <c r="HF95" s="422"/>
      <c r="HG95" s="422"/>
      <c r="HH95" s="422"/>
      <c r="HI95" s="422"/>
      <c r="HJ95" s="422"/>
      <c r="HK95" s="422"/>
      <c r="HL95" s="423"/>
      <c r="HM95" s="372">
        <f>CW95*IF($LC95="да",$LF95,1)</f>
        <v>20.5900000071</v>
      </c>
      <c r="HN95" s="372">
        <f>CX95*IF($LD95="да",$LF95,1)</f>
        <v>23.8766666749</v>
      </c>
      <c r="HO95" s="372">
        <f>CY95*IF($LC95="да",$LF95,1)</f>
        <v>0</v>
      </c>
      <c r="HP95" s="372">
        <f>CZ95*IF($LD95="да",$LF95,1)</f>
        <v>0</v>
      </c>
      <c r="HQ95" s="424"/>
      <c r="HR95" s="422"/>
      <c r="HS95" s="422"/>
      <c r="HT95" s="422"/>
      <c r="HU95" s="422"/>
      <c r="HV95" s="422"/>
      <c r="HW95" s="422"/>
      <c r="HX95" s="422"/>
      <c r="HY95" s="422"/>
      <c r="HZ95" s="422"/>
      <c r="IA95" s="422"/>
      <c r="IB95" s="422"/>
      <c r="IC95" s="372">
        <f>FA95*IF($LC95="да",$LF95,1)</f>
        <v>247.0800000852</v>
      </c>
      <c r="ID95" s="372">
        <f>FB95*IF($LD95="да",$LF95,1)</f>
        <v>286.5200000988</v>
      </c>
      <c r="IE95" s="372">
        <f>FC95*IF($LC95="да",$LF95,1)</f>
        <v>0</v>
      </c>
      <c r="IF95" s="372">
        <f>FD95*IF($LD95="да",$LF95,1)</f>
        <v>0</v>
      </c>
      <c r="IG95" s="92"/>
      <c r="IH95" s="92"/>
      <c r="II95" s="92"/>
      <c r="IJ95" s="92"/>
      <c r="IK95" s="993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374">
        <f>IF(AND($U95="ЖП",$AE95="ACTI"),IF($CE95="м2",ES95,0),0)</f>
        <v>0</v>
      </c>
      <c r="JS95" s="374">
        <f>IF(AND($U95="ЖП",$AE95="ACTI"),IF($CF95="м2",ET95,0),0)</f>
        <v>0</v>
      </c>
      <c r="JT95" s="374">
        <f>IF(AND($U95="ЖП",$AE95="ACTI"),IF(AND(LEN($CE95)&gt;0,NOT($CE95="м2")),EU95,0),0)</f>
        <v>213</v>
      </c>
      <c r="JU95" s="374">
        <f>IF(AND($U95="ЖП",$AE95="ACTI"),IF(AND(LEN($CF95)&gt;0,NOT($CF95="м2")),EV95,0),0)</f>
        <v>247</v>
      </c>
      <c r="JV95" s="374">
        <f>IF(AND(NOT($U95="ЖП"),$AE95="ACTI"),IF($CE95="м2",ES95,0),0)</f>
        <v>0</v>
      </c>
      <c r="JW95" s="374">
        <f>IF(AND(NOT($U95="ЖП"),$AE95="ACTI"),IF($CF95="м2",ET95,0),0)</f>
        <v>0</v>
      </c>
      <c r="JX95" s="374">
        <f>IF(AND(NOT($U95="ЖП"),$AE95="ACTI"),IF(AND(LEN($CE95)&gt;0,NOT($CE95="м2")),EU95,0),0)</f>
        <v>0</v>
      </c>
      <c r="JY95" s="374">
        <f>IF(AND(NOT($U95="ЖП"),$AE95="ACTI"),IF(AND(LEN($CF95)&gt;0,NOT($CF95="м2")),EV95,0),0)</f>
        <v>0</v>
      </c>
      <c r="JZ95" s="92"/>
      <c r="KA95" s="92"/>
      <c r="KB95" s="92"/>
      <c r="KC95" s="92"/>
      <c r="KD95" s="374">
        <f>IF(AND($U95="ЖП",$AD95="да::ACTI"),IF($CE95="м2",CO95,CQ95),0)</f>
        <v>213</v>
      </c>
      <c r="KE95" s="374">
        <f>IF(AND($U95="ЖП",$AD95="да::ACTI"),IF($CF95="м2",CP95,CR95),0)</f>
        <v>247</v>
      </c>
      <c r="KF95" s="374">
        <f>IF(AND($U95="ЖП",$AE95="ACTI"),IF($CE95="м2",ES95,EU95),0)</f>
        <v>213</v>
      </c>
      <c r="KG95" s="374">
        <f>IF(AND($U95="ЖП",$AE95="ACTI"),IF($CF95="м2",ET95,EV95),0)</f>
        <v>247</v>
      </c>
      <c r="KH95" s="374">
        <f>IF(OR(LEN(CL95)=0,LEN(KD95)=0),0,CL95*KD95)</f>
        <v>20.5900000071</v>
      </c>
      <c r="KI95" s="374">
        <f>IF(OR(LEN(CM95)=0,LEN(KE95)=0),0,CM95*KE95)</f>
        <v>23.8766666749</v>
      </c>
      <c r="KJ95" s="374">
        <f>IF(OR(LEN(EP95)=0,LEN(KF95)=0),0,EP95*KF95)</f>
        <v>20.5900000071</v>
      </c>
      <c r="KK95" s="374">
        <f>IF(OR(LEN(EQ95)=0,LEN(KG95)=0),0,EQ95*KG95)</f>
        <v>23.8766666749</v>
      </c>
      <c r="KL95" s="374">
        <f>IF(AND(NOT($U95="ЖП"),$AD95="да::ACTI"),IF($CE95="м2",CO95,CQ95),0)</f>
        <v>0</v>
      </c>
      <c r="KM95" s="374">
        <f>IF(AND(NOT($U95="ЖП"),$AD95="да::ACTI"),IF($CF95="м2",CP95,CR95),0)</f>
        <v>0</v>
      </c>
      <c r="KN95" s="374">
        <f>IF(AND(NOT($U95="ЖП"),$AE95="ACTI"),IF($CE95="м2",ES95,EU95),0)</f>
        <v>0</v>
      </c>
      <c r="KO95" s="374">
        <f>IF(AND(NOT($U95="ЖП"),$AE95="ACTI"),IF($CF95="м2",ET95,EV95),0)</f>
        <v>0</v>
      </c>
      <c r="KP95" s="374">
        <f>IF(OR(LEN(CL95)=0,LEN(KL95)=0),0,CL95*KL95)</f>
        <v>0</v>
      </c>
      <c r="KQ95" s="374">
        <f>IF(OR(LEN(CM95)=0,LEN(KM95)=0),0,CM95*KM95)</f>
        <v>0</v>
      </c>
      <c r="KR95" s="374">
        <f>IF(OR(LEN(EP95)=0,LEN(KN95)=0),0,EP95*KN95)</f>
        <v>0</v>
      </c>
      <c r="KS95" s="374">
        <f>IF(OR(LEN(EQ95)=0,LEN(KO95)=0),0,EQ95*KO95)</f>
        <v>0</v>
      </c>
      <c r="KT95" s="422"/>
      <c r="KU95" s="422"/>
      <c r="KV95" s="422"/>
      <c r="KW95" s="422"/>
      <c r="KX95" s="422"/>
      <c r="KY95" s="422"/>
      <c r="KZ95" s="422"/>
      <c r="LA95" s="422"/>
      <c r="LB95" s="422"/>
      <c r="LC95" s="379" t="str">
        <f>IF(OR(LEN($BU95)=0,$BU95="м3"),"нет","да")</f>
        <v>нет</v>
      </c>
      <c r="LD95" s="379" t="str">
        <f>IF(OR(LEN($BV95)=0,$BV95="м3"),"нет","да")</f>
        <v>нет</v>
      </c>
      <c r="LE95" s="358"/>
      <c r="LF95" s="379">
        <v>1</v>
      </c>
      <c r="LG95" s="422"/>
      <c r="LH95" s="422"/>
      <c r="LI95" s="422"/>
      <c r="LJ95" s="422"/>
      <c r="LK95" s="422"/>
      <c r="LL95" s="422"/>
      <c r="LM95" s="422"/>
    </row>
    <row customHeight="1" ht="12">
      <c r="C96" s="161"/>
      <c r="D96" s="704"/>
      <c r="E96" s="690"/>
      <c r="F96" s="536"/>
      <c r="G96" s="536"/>
      <c r="H96" s="536"/>
      <c r="I96" s="536"/>
      <c r="J96" s="536"/>
      <c r="K96" s="184"/>
      <c r="L96" s="184"/>
      <c r="M96" s="184"/>
      <c r="N96" s="189" t="s">
        <v>1606</v>
      </c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4"/>
      <c r="AD96" s="184"/>
      <c r="AE96" s="184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4"/>
      <c r="BI96" s="184"/>
      <c r="BJ96" s="184"/>
      <c r="BK96" s="184"/>
      <c r="BL96" s="184"/>
      <c r="BM96" s="184"/>
      <c r="BN96" s="184"/>
      <c r="BO96" s="184"/>
      <c r="BP96" s="257"/>
      <c r="BQ96" s="257"/>
      <c r="BR96" s="257"/>
      <c r="BS96" s="257"/>
      <c r="BT96" s="257"/>
      <c r="BU96" s="257"/>
      <c r="BV96" s="257"/>
      <c r="BW96" s="257"/>
      <c r="BX96" s="184"/>
      <c r="BY96" s="184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57"/>
      <c r="EI96" s="184"/>
      <c r="EJ96" s="185"/>
      <c r="EM96" s="258"/>
      <c r="EP96" s="259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257"/>
      <c r="FL96" s="257"/>
      <c r="FM96" s="257"/>
      <c r="FN96" s="257"/>
      <c r="FO96" s="257"/>
      <c r="FP96" s="257"/>
      <c r="FQ96" s="257"/>
      <c r="FR96" s="257"/>
      <c r="FS96" s="257"/>
      <c r="FT96" s="257"/>
      <c r="FU96" s="257"/>
      <c r="FV96" s="257"/>
      <c r="FW96" s="257"/>
      <c r="FX96" s="257"/>
      <c r="FY96" s="257"/>
      <c r="FZ96" s="257"/>
      <c r="GA96" s="257"/>
      <c r="GB96" s="257"/>
      <c r="GC96" s="257"/>
      <c r="GD96" s="257"/>
      <c r="GE96" s="257"/>
      <c r="GF96" s="257"/>
      <c r="GG96" s="257"/>
      <c r="GH96" s="257"/>
      <c r="GI96" s="257"/>
      <c r="GJ96" s="257"/>
      <c r="GK96" s="257"/>
      <c r="GL96" s="257"/>
      <c r="GM96" s="257"/>
      <c r="GN96" s="260"/>
      <c r="HA96" s="259"/>
      <c r="HB96" s="257"/>
      <c r="HC96" s="257"/>
      <c r="HD96" s="257"/>
      <c r="HE96" s="257"/>
      <c r="HF96" s="257"/>
      <c r="HG96" s="257"/>
      <c r="HH96" s="257"/>
      <c r="HI96" s="257"/>
      <c r="HJ96" s="257"/>
      <c r="HK96" s="257"/>
      <c r="HL96" s="257"/>
      <c r="HM96" s="257"/>
      <c r="HN96" s="257"/>
      <c r="HO96" s="257"/>
      <c r="HP96" s="257"/>
      <c r="HQ96" s="257"/>
      <c r="HR96" s="257"/>
      <c r="HS96" s="257"/>
      <c r="HT96" s="257"/>
      <c r="HU96" s="257"/>
      <c r="HV96" s="257"/>
      <c r="HW96" s="257"/>
      <c r="HX96" s="257"/>
      <c r="HY96" s="257"/>
      <c r="HZ96" s="257"/>
      <c r="IA96" s="257"/>
      <c r="IB96" s="257"/>
      <c r="IC96" s="257"/>
      <c r="ID96" s="257"/>
      <c r="IE96" s="257"/>
      <c r="IF96" s="260"/>
      <c r="LC96" s="259"/>
      <c r="LD96" s="257"/>
      <c r="LE96" s="257"/>
      <c r="LF96" s="260"/>
    </row>
    <row customHeight="1" ht="11.25" hidden="1">
      <c r="C97" s="161"/>
      <c r="E97" s="158"/>
      <c r="F97" s="545"/>
      <c r="G97" s="545"/>
      <c r="H97" s="545"/>
      <c r="I97" s="545"/>
      <c r="J97" s="545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257"/>
      <c r="BQ97" s="257"/>
      <c r="BR97" s="257"/>
      <c r="BS97" s="257"/>
      <c r="BT97" s="257"/>
      <c r="BU97" s="257"/>
      <c r="BV97" s="257"/>
      <c r="BW97" s="257"/>
      <c r="BX97" s="184"/>
      <c r="BY97" s="184"/>
      <c r="BZ97" s="257"/>
      <c r="CA97" s="257"/>
      <c r="CB97" s="257"/>
      <c r="CC97" s="257"/>
      <c r="CD97" s="257"/>
      <c r="CE97" s="257"/>
      <c r="CF97" s="257"/>
      <c r="CG97" s="257"/>
      <c r="CH97" s="257"/>
      <c r="CI97" s="257"/>
      <c r="CJ97" s="257"/>
      <c r="CK97" s="257"/>
      <c r="CL97" s="257"/>
      <c r="CM97" s="257"/>
      <c r="CN97" s="257"/>
      <c r="CO97" s="257"/>
      <c r="CP97" s="257"/>
      <c r="CQ97" s="257"/>
      <c r="CR97" s="257"/>
      <c r="CS97" s="257"/>
      <c r="CT97" s="257"/>
      <c r="CU97" s="257"/>
      <c r="CV97" s="257"/>
      <c r="CW97" s="257"/>
      <c r="CX97" s="257"/>
      <c r="CY97" s="257"/>
      <c r="CZ97" s="257"/>
      <c r="DA97" s="257"/>
      <c r="DB97" s="257"/>
      <c r="DC97" s="257"/>
      <c r="DD97" s="257"/>
      <c r="DE97" s="257"/>
      <c r="DF97" s="257"/>
      <c r="DG97" s="257"/>
      <c r="DH97" s="257"/>
      <c r="DI97" s="257"/>
      <c r="DJ97" s="257"/>
      <c r="DK97" s="257"/>
      <c r="DL97" s="257"/>
      <c r="DM97" s="257"/>
      <c r="DN97" s="257"/>
      <c r="DO97" s="257"/>
      <c r="DP97" s="257"/>
      <c r="DQ97" s="257"/>
      <c r="DR97" s="257"/>
      <c r="DS97" s="257"/>
      <c r="DT97" s="257"/>
      <c r="DU97" s="257"/>
      <c r="DV97" s="257"/>
      <c r="DW97" s="257"/>
      <c r="DX97" s="257"/>
      <c r="DY97" s="257"/>
      <c r="DZ97" s="257"/>
      <c r="EA97" s="257"/>
      <c r="EB97" s="257"/>
      <c r="EC97" s="257"/>
      <c r="ED97" s="257"/>
      <c r="EE97" s="257"/>
      <c r="EF97" s="257"/>
      <c r="EG97" s="257"/>
      <c r="EH97" s="257"/>
      <c r="EI97" s="184"/>
      <c r="EJ97" s="185"/>
      <c r="EM97" s="258"/>
      <c r="EP97" s="259"/>
      <c r="EQ97" s="257"/>
      <c r="ER97" s="257"/>
      <c r="ES97" s="257"/>
      <c r="ET97" s="257"/>
      <c r="EU97" s="257"/>
      <c r="EV97" s="257"/>
      <c r="EW97" s="257"/>
      <c r="EX97" s="257"/>
      <c r="EY97" s="257"/>
      <c r="EZ97" s="257"/>
      <c r="FA97" s="257"/>
      <c r="FB97" s="257"/>
      <c r="FC97" s="257"/>
      <c r="FD97" s="257"/>
      <c r="FE97" s="257"/>
      <c r="FF97" s="257"/>
      <c r="FG97" s="257"/>
      <c r="FH97" s="257"/>
      <c r="FI97" s="257"/>
      <c r="FJ97" s="257"/>
      <c r="FK97" s="257"/>
      <c r="FL97" s="257"/>
      <c r="FM97" s="257"/>
      <c r="FN97" s="257"/>
      <c r="FO97" s="257"/>
      <c r="FP97" s="257"/>
      <c r="FQ97" s="257"/>
      <c r="FR97" s="257"/>
      <c r="FS97" s="257"/>
      <c r="FT97" s="257"/>
      <c r="FU97" s="257"/>
      <c r="FV97" s="257"/>
      <c r="FW97" s="257"/>
      <c r="FX97" s="257"/>
      <c r="FY97" s="257"/>
      <c r="FZ97" s="257"/>
      <c r="GA97" s="257"/>
      <c r="GB97" s="257"/>
      <c r="GC97" s="257"/>
      <c r="GD97" s="257"/>
      <c r="GE97" s="257"/>
      <c r="GF97" s="257"/>
      <c r="GG97" s="257"/>
      <c r="GH97" s="257"/>
      <c r="GI97" s="257"/>
      <c r="GJ97" s="257"/>
      <c r="GK97" s="257"/>
      <c r="GL97" s="257"/>
      <c r="GM97" s="257"/>
      <c r="GN97" s="260"/>
      <c r="HA97" s="259"/>
      <c r="HB97" s="257"/>
      <c r="HC97" s="257"/>
      <c r="HD97" s="257"/>
      <c r="HE97" s="257"/>
      <c r="HF97" s="257"/>
      <c r="HG97" s="257"/>
      <c r="HH97" s="257"/>
      <c r="HI97" s="257"/>
      <c r="HJ97" s="257"/>
      <c r="HK97" s="257"/>
      <c r="HL97" s="257"/>
      <c r="HM97" s="257"/>
      <c r="HN97" s="257"/>
      <c r="HO97" s="257"/>
      <c r="HP97" s="257"/>
      <c r="HQ97" s="257"/>
      <c r="HR97" s="257"/>
      <c r="HS97" s="257"/>
      <c r="HT97" s="257"/>
      <c r="HU97" s="257"/>
      <c r="HV97" s="257"/>
      <c r="HW97" s="257"/>
      <c r="HX97" s="257"/>
      <c r="HY97" s="257"/>
      <c r="HZ97" s="257"/>
      <c r="IA97" s="257"/>
      <c r="IB97" s="257"/>
      <c r="IC97" s="257"/>
      <c r="ID97" s="257"/>
      <c r="IE97" s="257"/>
      <c r="IF97" s="260"/>
      <c r="LC97" s="259"/>
      <c r="LD97" s="257"/>
      <c r="LE97" s="257"/>
      <c r="LF97" s="260"/>
    </row>
    <row customHeight="1" ht="12">
      <c r="C98" s="161"/>
      <c r="F98" s="545"/>
      <c r="G98" s="545"/>
      <c r="H98" s="545"/>
      <c r="I98" s="545"/>
      <c r="J98" s="545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255"/>
      <c r="BQ98" s="255"/>
      <c r="BR98" s="255"/>
      <c r="BS98" s="255"/>
      <c r="BT98" s="255"/>
      <c r="BU98" s="255"/>
      <c r="BV98" s="255"/>
      <c r="BW98" s="255"/>
      <c r="BX98" s="193"/>
      <c r="BY98" s="193"/>
      <c r="BZ98" s="277"/>
      <c r="CA98" s="277"/>
      <c r="CB98" s="255"/>
      <c r="CC98" s="255"/>
      <c r="CD98" s="255"/>
      <c r="CE98" s="255"/>
      <c r="CF98" s="255"/>
      <c r="CG98" s="255"/>
      <c r="CH98" s="255"/>
      <c r="CI98" s="255"/>
      <c r="CJ98" s="255"/>
      <c r="CK98" s="255"/>
      <c r="CL98" s="255"/>
      <c r="CM98" s="255"/>
      <c r="CN98" s="255"/>
      <c r="CO98" s="255"/>
      <c r="CP98" s="255"/>
      <c r="CQ98" s="255"/>
      <c r="CR98" s="255"/>
      <c r="CS98" s="255"/>
      <c r="CT98" s="255"/>
      <c r="CU98" s="255"/>
      <c r="CV98" s="255"/>
      <c r="CW98" s="255"/>
      <c r="CX98" s="255"/>
      <c r="CY98" s="255"/>
      <c r="CZ98" s="255"/>
      <c r="DA98" s="255"/>
      <c r="DB98" s="255"/>
      <c r="DC98" s="255"/>
      <c r="DD98" s="255"/>
      <c r="DE98" s="255"/>
      <c r="DF98" s="255"/>
      <c r="DG98" s="255"/>
      <c r="DH98" s="255"/>
      <c r="DI98" s="255"/>
      <c r="DJ98" s="255"/>
      <c r="DK98" s="255"/>
      <c r="DL98" s="255"/>
      <c r="DM98" s="255"/>
      <c r="DN98" s="255"/>
      <c r="DO98" s="255"/>
      <c r="DP98" s="255"/>
      <c r="DQ98" s="255"/>
      <c r="DR98" s="255"/>
      <c r="DS98" s="255"/>
      <c r="DT98" s="255"/>
      <c r="DU98" s="255"/>
      <c r="DV98" s="255"/>
      <c r="DW98" s="255"/>
      <c r="DX98" s="255"/>
      <c r="DY98" s="255"/>
      <c r="DZ98" s="255"/>
      <c r="EA98" s="255"/>
      <c r="EB98" s="255"/>
      <c r="EC98" s="255"/>
      <c r="ED98" s="255"/>
      <c r="EE98" s="255"/>
      <c r="EF98" s="255"/>
      <c r="EG98" s="255"/>
      <c r="EH98" s="255"/>
      <c r="EI98" s="194"/>
      <c r="EJ98" s="278"/>
      <c r="EM98" s="258"/>
      <c r="EP98" s="279"/>
      <c r="EQ98" s="255"/>
      <c r="ER98" s="255"/>
      <c r="ES98" s="255"/>
      <c r="ET98" s="255"/>
      <c r="EU98" s="255"/>
      <c r="EV98" s="255"/>
      <c r="EW98" s="255"/>
      <c r="EX98" s="255"/>
      <c r="EY98" s="255"/>
      <c r="EZ98" s="255"/>
      <c r="FA98" s="255"/>
      <c r="FB98" s="255"/>
      <c r="FC98" s="255"/>
      <c r="FD98" s="255"/>
      <c r="FE98" s="255"/>
      <c r="FF98" s="255"/>
      <c r="FG98" s="255"/>
      <c r="FH98" s="255"/>
      <c r="FI98" s="255"/>
      <c r="FJ98" s="255"/>
      <c r="FK98" s="255"/>
      <c r="FL98" s="255"/>
      <c r="FM98" s="255"/>
      <c r="FN98" s="255"/>
      <c r="FO98" s="255"/>
      <c r="FP98" s="255"/>
      <c r="FQ98" s="255"/>
      <c r="FR98" s="255"/>
      <c r="FS98" s="255"/>
      <c r="FT98" s="255"/>
      <c r="FU98" s="255"/>
      <c r="FV98" s="255"/>
      <c r="FW98" s="255"/>
      <c r="FX98" s="255"/>
      <c r="FY98" s="255"/>
      <c r="FZ98" s="255"/>
      <c r="GA98" s="255"/>
      <c r="GB98" s="255"/>
      <c r="GC98" s="255"/>
      <c r="GD98" s="255"/>
      <c r="GE98" s="255"/>
      <c r="GF98" s="255"/>
      <c r="GG98" s="255"/>
      <c r="GH98" s="255"/>
      <c r="GI98" s="255"/>
      <c r="GJ98" s="255"/>
      <c r="GK98" s="255"/>
      <c r="GL98" s="255"/>
      <c r="GM98" s="255"/>
      <c r="GN98" s="256"/>
      <c r="HA98" s="279"/>
      <c r="HB98" s="255"/>
      <c r="HC98" s="255"/>
      <c r="HD98" s="255"/>
      <c r="HE98" s="255"/>
      <c r="HF98" s="255"/>
      <c r="HG98" s="255"/>
      <c r="HH98" s="255"/>
      <c r="HI98" s="255"/>
      <c r="HJ98" s="255"/>
      <c r="HK98" s="255"/>
      <c r="HL98" s="255"/>
      <c r="HM98" s="255"/>
      <c r="HN98" s="255"/>
      <c r="HO98" s="255"/>
      <c r="HP98" s="255"/>
      <c r="HQ98" s="255"/>
      <c r="HR98" s="255"/>
      <c r="HS98" s="255"/>
      <c r="HT98" s="255"/>
      <c r="HU98" s="255"/>
      <c r="HV98" s="255"/>
      <c r="HW98" s="255"/>
      <c r="HX98" s="255"/>
      <c r="HY98" s="255"/>
      <c r="HZ98" s="255"/>
      <c r="IA98" s="255"/>
      <c r="IB98" s="255"/>
      <c r="IC98" s="255"/>
      <c r="ID98" s="255"/>
      <c r="IE98" s="255"/>
      <c r="IF98" s="256"/>
      <c r="LC98" s="279"/>
      <c r="LD98" s="255"/>
      <c r="LE98" s="255"/>
      <c r="LF98" s="256"/>
    </row>
    <row customHeight="1" ht="12" hidden="1">
      <c r="C99" s="161"/>
      <c r="F99" s="545"/>
      <c r="G99" s="545"/>
      <c r="H99" s="545"/>
      <c r="I99" s="545"/>
      <c r="J99" s="545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257"/>
      <c r="BQ99" s="257"/>
      <c r="BR99" s="257"/>
      <c r="BS99" s="257"/>
      <c r="BT99" s="257"/>
      <c r="BU99" s="257"/>
      <c r="BV99" s="257"/>
      <c r="BW99" s="257"/>
      <c r="BX99" s="184"/>
      <c r="BY99" s="184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  <c r="EA99" s="257"/>
      <c r="EB99" s="257"/>
      <c r="EC99" s="257"/>
      <c r="ED99" s="257"/>
      <c r="EE99" s="257"/>
      <c r="EF99" s="257"/>
      <c r="EG99" s="257"/>
      <c r="EH99" s="289"/>
      <c r="EI99" s="182"/>
      <c r="EJ99" s="295"/>
      <c r="EM99" s="258"/>
      <c r="EP99" s="259"/>
      <c r="EQ99" s="257"/>
      <c r="ER99" s="257"/>
      <c r="ES99" s="257"/>
      <c r="ET99" s="257"/>
      <c r="EU99" s="257"/>
      <c r="EV99" s="257"/>
      <c r="EW99" s="257"/>
      <c r="EX99" s="257"/>
      <c r="EY99" s="257"/>
      <c r="EZ99" s="257"/>
      <c r="FA99" s="257"/>
      <c r="FB99" s="257"/>
      <c r="FC99" s="257"/>
      <c r="FD99" s="257"/>
      <c r="FE99" s="257"/>
      <c r="FF99" s="257"/>
      <c r="FG99" s="257"/>
      <c r="FH99" s="257"/>
      <c r="FI99" s="257"/>
      <c r="FJ99" s="257"/>
      <c r="FK99" s="257"/>
      <c r="FL99" s="257"/>
      <c r="FM99" s="257"/>
      <c r="FN99" s="257"/>
      <c r="FO99" s="257"/>
      <c r="FP99" s="257"/>
      <c r="FQ99" s="257"/>
      <c r="FR99" s="257"/>
      <c r="FS99" s="257"/>
      <c r="FT99" s="257"/>
      <c r="FU99" s="257"/>
      <c r="FV99" s="257"/>
      <c r="FW99" s="257"/>
      <c r="FX99" s="257"/>
      <c r="FY99" s="257"/>
      <c r="FZ99" s="257"/>
      <c r="GA99" s="257"/>
      <c r="GB99" s="257"/>
      <c r="GC99" s="257"/>
      <c r="GD99" s="257"/>
      <c r="GE99" s="257"/>
      <c r="GF99" s="257"/>
      <c r="GG99" s="257"/>
      <c r="GH99" s="257"/>
      <c r="GI99" s="257"/>
      <c r="GJ99" s="257"/>
      <c r="GK99" s="257"/>
      <c r="GL99" s="257"/>
      <c r="GM99" s="257"/>
      <c r="GN99" s="260"/>
      <c r="HA99" s="259"/>
      <c r="HB99" s="257"/>
      <c r="HC99" s="257"/>
      <c r="HD99" s="257"/>
      <c r="HE99" s="257"/>
      <c r="HF99" s="257"/>
      <c r="HG99" s="257"/>
      <c r="HH99" s="257"/>
      <c r="HI99" s="257"/>
      <c r="HJ99" s="257"/>
      <c r="HK99" s="257"/>
      <c r="HL99" s="257"/>
      <c r="HM99" s="257"/>
      <c r="HN99" s="257"/>
      <c r="HO99" s="257"/>
      <c r="HP99" s="257"/>
      <c r="HQ99" s="257"/>
      <c r="HR99" s="257"/>
      <c r="HS99" s="257"/>
      <c r="HT99" s="257"/>
      <c r="HU99" s="257"/>
      <c r="HV99" s="257"/>
      <c r="HW99" s="257"/>
      <c r="HX99" s="257"/>
      <c r="HY99" s="257"/>
      <c r="HZ99" s="257"/>
      <c r="IA99" s="257"/>
      <c r="IB99" s="257"/>
      <c r="IC99" s="257"/>
      <c r="ID99" s="257"/>
      <c r="IE99" s="257"/>
      <c r="IF99" s="260"/>
      <c r="LC99" s="259"/>
      <c r="LD99" s="257"/>
      <c r="LE99" s="257"/>
      <c r="LF99" s="260"/>
    </row>
    <row customHeight="1" ht="12">
      <c r="C100" s="161"/>
      <c r="F100" s="545"/>
      <c r="G100" s="545"/>
      <c r="H100" s="545"/>
      <c r="I100" s="545"/>
      <c r="J100" s="545"/>
      <c r="K100" s="261"/>
      <c r="L100" s="261"/>
      <c r="M100" s="261" t="s">
        <v>1157</v>
      </c>
      <c r="N100" s="790" t="s">
        <v>1607</v>
      </c>
      <c r="O100" s="791"/>
      <c r="P100" s="791"/>
      <c r="Q100" s="791"/>
      <c r="R100" s="791"/>
      <c r="S100" s="791"/>
      <c r="T100" s="791"/>
      <c r="U100" s="791"/>
      <c r="V100" s="791"/>
      <c r="W100" s="791"/>
      <c r="X100" s="791"/>
      <c r="Y100" s="791"/>
      <c r="Z100" s="791"/>
      <c r="AA100" s="791"/>
      <c r="AB100" s="791"/>
      <c r="AC100" s="791"/>
      <c r="AD100" s="791"/>
      <c r="AE100" s="791"/>
      <c r="AF100" s="791"/>
      <c r="AG100" s="791"/>
      <c r="AH100" s="791"/>
      <c r="AI100" s="791"/>
      <c r="AJ100" s="791"/>
      <c r="AK100" s="791"/>
      <c r="AL100" s="791"/>
      <c r="AM100" s="791"/>
      <c r="AN100" s="791"/>
      <c r="AO100" s="791"/>
      <c r="AP100" s="791"/>
      <c r="AQ100" s="791"/>
      <c r="AR100" s="791"/>
      <c r="AS100" s="791"/>
      <c r="AT100" s="791"/>
      <c r="AU100" s="791"/>
      <c r="AV100" s="791"/>
      <c r="AW100" s="791"/>
      <c r="AX100" s="791"/>
      <c r="AY100" s="791"/>
      <c r="AZ100" s="791"/>
      <c r="BA100" s="791"/>
      <c r="BB100" s="791"/>
      <c r="BC100" s="791"/>
      <c r="BD100" s="791"/>
      <c r="BE100" s="791"/>
      <c r="BF100" s="791"/>
      <c r="BG100" s="791"/>
      <c r="BH100" s="791"/>
      <c r="BI100" s="791"/>
      <c r="BJ100" s="791"/>
      <c r="BK100" s="791"/>
      <c r="BL100" s="791"/>
      <c r="BM100" s="791"/>
      <c r="BN100" s="791"/>
      <c r="BO100" s="791"/>
      <c r="BP100" s="265"/>
      <c r="BQ100" s="265"/>
      <c r="BR100" s="265"/>
      <c r="BS100" s="265"/>
      <c r="BT100" s="265"/>
      <c r="BU100" s="265"/>
      <c r="BV100" s="265"/>
      <c r="BW100" s="265"/>
      <c r="BX100" s="197"/>
      <c r="BY100" s="197"/>
      <c r="BZ100" s="263"/>
      <c r="CA100" s="263"/>
      <c r="CB100" s="265"/>
      <c r="CC100" s="265"/>
      <c r="CD100" s="265"/>
      <c r="CE100" s="265"/>
      <c r="CF100" s="265"/>
      <c r="CG100" s="265"/>
      <c r="CH100" s="265"/>
      <c r="CI100" s="265"/>
      <c r="CJ100" s="265"/>
      <c r="CK100" s="265"/>
      <c r="CL100" s="265"/>
      <c r="CM100" s="265"/>
      <c r="CN100" s="265"/>
      <c r="CO100" s="265"/>
      <c r="CP100" s="265"/>
      <c r="CQ100" s="265"/>
      <c r="CR100" s="265"/>
      <c r="CS100" s="265"/>
      <c r="CT100" s="265"/>
      <c r="CU100" s="265"/>
      <c r="CV100" s="265"/>
      <c r="CW100" s="265"/>
      <c r="CX100" s="265"/>
      <c r="CY100" s="265"/>
      <c r="CZ100" s="265"/>
      <c r="DA100" s="265"/>
      <c r="DB100" s="265"/>
      <c r="DC100" s="264">
        <f>SUM(DC15,DC23,DC29,DC45,DC54,DC68,DC80)</f>
        <v>604.983427819</v>
      </c>
      <c r="DD100" s="264">
        <f>SUM(DD15,DD23,DD29,DD45,DD54,DD68,DD80)</f>
        <v>604.983427819</v>
      </c>
      <c r="DE100" s="264">
        <f>SUM(DE15,DE23,DE29,DE45,DE54,DE68,DE80)</f>
        <v>588.252732166</v>
      </c>
      <c r="DF100" s="264">
        <f>SUM(DF15,DF23,DF29,DF45,DF54,DF68,DF80)</f>
        <v>615.037848116</v>
      </c>
      <c r="DG100" s="266"/>
      <c r="DH100" s="264">
        <f>SUM(DH15,DH23,DH29,DH45,DH54,DH68,DH80)</f>
        <v>0</v>
      </c>
      <c r="DI100" s="264">
        <f>SUM(DI15,DI23,DI29,DI45,DI54,DI68,DI80)</f>
        <v>0</v>
      </c>
      <c r="DJ100" s="264">
        <f>SUM(DJ15,DJ23,DJ29,DJ45,DJ54,DJ68,DJ80)</f>
        <v>0</v>
      </c>
      <c r="DK100" s="264">
        <f>SUM(DK15,DK23,DK29,DK45,DK54,DK68,DK80)</f>
        <v>0</v>
      </c>
      <c r="DL100" s="266"/>
      <c r="DM100" s="264">
        <f>SUM(DC100,DH100)</f>
        <v>604.983427819</v>
      </c>
      <c r="DN100" s="264">
        <f>SUM(DD100,DI100)</f>
        <v>604.983427819</v>
      </c>
      <c r="DO100" s="264">
        <f>SUM(DE100,DJ100)</f>
        <v>588.252732166</v>
      </c>
      <c r="DP100" s="264">
        <f>SUM(DF100,DK100)</f>
        <v>615.037848116</v>
      </c>
      <c r="DQ100" s="296">
        <f>IF(DP100&gt;DP100-SUMIF($BH13:$BH88,"OMSU",DP13:DP88)+SUMIF($BH13:$BH88,"OMSU",DQ13:DQ88)*(1+REGION_IDX_LIMIT_MIRROR/100)-SUMIF($BH13:$BH88,"CA",DP13:DP88)+SUMIF($BH13:$BH88,"CA",DQ13:DQ88)*(1+REGION_IDX_VALUE_MIRROR/100)-SUMIF($BH13:$BH88,"IP",DP13:DP88)+SUMIF($BH13:$BH88,"IP",DQ13:DQ88)*(1+REGION_IDX_VALUE_MIRROR/100)-SUMIF($BH13:$BH88,"PH",DP13:DP88)+SUMIF($BH13:$BH88,"PH",DQ13:DQ88)*(1+REGION_IDX_VALUE_MIRROR/100),DP100-SUMIF($BH13:$BH88,"OMSU",DP13:DP88)+SUMIF($BH13:$BH88,"OMSU",DQ13:DQ88)*(1+REGION_IDX_LIMIT_MIRROR/100)-SUMIF($BH13:$BH88,"CA",DP13:DP88)+SUMIF($BH13:$BH88,"CA",DQ13:DQ88)*(1+REGION_IDX_VALUE_MIRROR/100)-SUMIF($BH13:$BH88,"IP",DP13:DP88)+SUMIF($BH13:$BH88,"IP",DQ13:DQ88)*(1+REGION_IDX_VALUE_MIRROR/100)-SUMIF($BH13:$BH88,"PH",DP13:DP88)+SUMIF($BH13:$BH88,"PH",DQ13:DQ88)*(1+REGION_IDX_VALUE_MIRROR/100),DP100)</f>
        <v>615.037848116</v>
      </c>
      <c r="DR100" s="267"/>
      <c r="DS100" s="267"/>
      <c r="DT100" s="267"/>
      <c r="DU100" s="264">
        <f>SUM(DU15,DU23,DU29,DU45,DU54,DU68,DU80)</f>
        <v>0</v>
      </c>
      <c r="DV100" s="264">
        <f>SUM(DV15,DV23,DV29,DV45,DV54,DV68,DV80)</f>
        <v>0</v>
      </c>
      <c r="DW100" s="267"/>
      <c r="DX100" s="267"/>
      <c r="DY100" s="267"/>
      <c r="DZ100" s="264">
        <f>IF(DD100=0,0,DF100/DD100*100)</f>
        <v>101.661933176128</v>
      </c>
      <c r="EA100" s="264">
        <f>IF(DI100=0,0,DK100/DI100*100)</f>
        <v>0</v>
      </c>
      <c r="EB100" s="264">
        <f>IF(DN100=0,0,DP100/DN100*100)</f>
        <v>101.661933176128</v>
      </c>
      <c r="EC100" s="296">
        <f>IF(DN100=0,0,DQ100/DN100*100)</f>
        <v>101.661933176128</v>
      </c>
      <c r="ED100" s="266"/>
      <c r="EE100" s="266"/>
      <c r="EF100" s="266"/>
      <c r="EG100" s="264">
        <f>IF((DN100-DU100)=0,0,(DP100-DV100)/(DN100-DU100)*100)</f>
        <v>101.661933176128</v>
      </c>
      <c r="EH100" s="297">
        <f>IF(EB100&gt;EG100,EG100,EB100)</f>
        <v>101.661933176128</v>
      </c>
      <c r="EI100" s="146">
        <f>IF((DN100-DU100)=0,0,(DQ100-DV100)/(DN100-DU100)*100)</f>
        <v>101.661933176128</v>
      </c>
      <c r="EJ100" s="298">
        <f>IF(EC100&gt;EI100,EI100,EC100)</f>
        <v>101.661933176128</v>
      </c>
      <c r="EM100" s="258"/>
      <c r="EP100" s="266"/>
      <c r="EQ100" s="265"/>
      <c r="ER100" s="265"/>
      <c r="ES100" s="265"/>
      <c r="ET100" s="265"/>
      <c r="EU100" s="265"/>
      <c r="EV100" s="265"/>
      <c r="EW100" s="265"/>
      <c r="EX100" s="265"/>
      <c r="EY100" s="265"/>
      <c r="EZ100" s="265"/>
      <c r="FA100" s="265"/>
      <c r="FB100" s="265"/>
      <c r="FC100" s="265"/>
      <c r="FD100" s="265"/>
      <c r="FE100" s="265"/>
      <c r="FF100" s="265"/>
      <c r="FG100" s="264">
        <f>SUM(FG15,FG23,FG29,FG45,FG54,FG68,FG80)</f>
        <v>6047.86726579</v>
      </c>
      <c r="FH100" s="264">
        <f>SUM(FH15,FH23,FH29,FH45,FH54,FH68,FH80)</f>
        <v>6047.86726579</v>
      </c>
      <c r="FI100" s="264">
        <f>SUM(FI15,FI23,FI29,FI45,FI54,FI68,FI80)</f>
        <v>6016.91218996</v>
      </c>
      <c r="FJ100" s="264">
        <f>SUM(FJ15,FJ23,FJ29,FJ45,FJ54,FJ68,FJ80)</f>
        <v>6148.37897876</v>
      </c>
      <c r="FK100" s="266"/>
      <c r="FL100" s="264">
        <f>SUM(FL15,FL23,FL29,FL45,FL54,FL68,FL80)</f>
        <v>0</v>
      </c>
      <c r="FM100" s="264">
        <f>SUM(FM15,FM23,FM29,FM45,FM54,FM68,FM80)</f>
        <v>0</v>
      </c>
      <c r="FN100" s="264">
        <f>SUM(FN15,FN23,FN29,FN45,FN54,FN68,FN80)</f>
        <v>0</v>
      </c>
      <c r="FO100" s="264">
        <f>SUM(FO15,FO23,FO29,FO45,FO54,FO68,FO80)</f>
        <v>0</v>
      </c>
      <c r="FP100" s="266"/>
      <c r="FQ100" s="264">
        <f>SUM(FG100,FL100)</f>
        <v>6047.86726579</v>
      </c>
      <c r="FR100" s="264">
        <f>SUM(FH100,FM100)</f>
        <v>6047.86726579</v>
      </c>
      <c r="FS100" s="264">
        <f>SUM(FI100,FN100)</f>
        <v>6016.91218996</v>
      </c>
      <c r="FT100" s="264">
        <f>SUM(FJ100,FO100)</f>
        <v>6148.37897876</v>
      </c>
      <c r="FU100" s="266"/>
      <c r="FV100" s="267"/>
      <c r="FW100" s="267"/>
      <c r="FX100" s="267"/>
      <c r="FY100" s="264">
        <f>SUM(FY15,FY23,FY29,FY45,FY54,FY68,FY80)</f>
        <v>0</v>
      </c>
      <c r="FZ100" s="264">
        <f>SUM(FZ15,FZ23,FZ29,FZ45,FZ54,FZ68,FZ80)</f>
        <v>0</v>
      </c>
      <c r="GA100" s="267"/>
      <c r="GB100" s="267"/>
      <c r="GC100" s="267"/>
      <c r="GD100" s="264">
        <f>IF(FH100=0,0,FJ100/FH100*100)</f>
        <v>101.661936490216</v>
      </c>
      <c r="GE100" s="264">
        <f>IF(FM100=0,0,FO100/FM100*100)</f>
        <v>0</v>
      </c>
      <c r="GF100" s="264">
        <f>IF(FR100=0,0,FT100/FR100*100)</f>
        <v>101.661936490216</v>
      </c>
      <c r="GG100" s="266"/>
      <c r="GH100" s="266"/>
      <c r="GI100" s="266"/>
      <c r="GJ100" s="266"/>
      <c r="GK100" s="264">
        <f>IF((FR100-FY100)=0,0,(FT100-FZ100)/(FR100-FY100)*100)</f>
        <v>101.661936490216</v>
      </c>
      <c r="GL100" s="299">
        <f>IF(GF100&gt;GK100,GK100,GF100)</f>
        <v>101.661936490216</v>
      </c>
      <c r="GM100" s="265"/>
      <c r="GN100" s="271"/>
      <c r="HA100" s="409"/>
      <c r="HB100" s="410"/>
      <c r="HC100" s="410"/>
      <c r="HD100" s="410"/>
      <c r="HE100" s="410"/>
      <c r="HF100" s="410"/>
      <c r="HG100" s="410"/>
      <c r="HH100" s="410"/>
      <c r="HI100" s="410"/>
      <c r="HJ100" s="410"/>
      <c r="HK100" s="410"/>
      <c r="HL100" s="410"/>
      <c r="HM100" s="410"/>
      <c r="HN100" s="410"/>
      <c r="HO100" s="410"/>
      <c r="HP100" s="410"/>
      <c r="HQ100" s="410"/>
      <c r="HR100" s="410"/>
      <c r="HS100" s="410"/>
      <c r="HT100" s="410"/>
      <c r="HU100" s="410"/>
      <c r="HV100" s="410"/>
      <c r="HW100" s="410"/>
      <c r="HX100" s="410"/>
      <c r="HY100" s="410"/>
      <c r="HZ100" s="410"/>
      <c r="IA100" s="410"/>
      <c r="IB100" s="410"/>
      <c r="IC100" s="410"/>
      <c r="ID100" s="410"/>
      <c r="IE100" s="410"/>
      <c r="IF100" s="415"/>
      <c r="LC100" s="409"/>
      <c r="LD100" s="410"/>
      <c r="LE100" s="410"/>
      <c r="LF100" s="415"/>
    </row>
    <row customHeight="1" ht="12">
      <c r="C101" s="161"/>
      <c r="F101" s="545"/>
      <c r="G101" s="545"/>
      <c r="H101" s="545"/>
      <c r="I101" s="545"/>
      <c r="J101" s="545"/>
      <c r="K101" s="261"/>
      <c r="L101" s="261"/>
      <c r="M101" s="261" t="s">
        <v>1158</v>
      </c>
      <c r="N101" s="790" t="s">
        <v>1608</v>
      </c>
      <c r="O101" s="791"/>
      <c r="P101" s="791"/>
      <c r="Q101" s="791"/>
      <c r="R101" s="791"/>
      <c r="S101" s="791"/>
      <c r="T101" s="791"/>
      <c r="U101" s="791"/>
      <c r="V101" s="791"/>
      <c r="W101" s="791"/>
      <c r="X101" s="791"/>
      <c r="Y101" s="791"/>
      <c r="Z101" s="791"/>
      <c r="AA101" s="791"/>
      <c r="AB101" s="791"/>
      <c r="AC101" s="791"/>
      <c r="AD101" s="791"/>
      <c r="AE101" s="791"/>
      <c r="AF101" s="791"/>
      <c r="AG101" s="791"/>
      <c r="AH101" s="791"/>
      <c r="AI101" s="791"/>
      <c r="AJ101" s="791"/>
      <c r="AK101" s="791"/>
      <c r="AL101" s="791"/>
      <c r="AM101" s="791"/>
      <c r="AN101" s="791"/>
      <c r="AO101" s="791"/>
      <c r="AP101" s="791"/>
      <c r="AQ101" s="791"/>
      <c r="AR101" s="791"/>
      <c r="AS101" s="791"/>
      <c r="AT101" s="791"/>
      <c r="AU101" s="791"/>
      <c r="AV101" s="791"/>
      <c r="AW101" s="791"/>
      <c r="AX101" s="791"/>
      <c r="AY101" s="791"/>
      <c r="AZ101" s="791"/>
      <c r="BA101" s="791"/>
      <c r="BB101" s="791"/>
      <c r="BC101" s="791"/>
      <c r="BD101" s="791"/>
      <c r="BE101" s="791"/>
      <c r="BF101" s="791"/>
      <c r="BG101" s="791"/>
      <c r="BH101" s="791"/>
      <c r="BI101" s="791"/>
      <c r="BJ101" s="791"/>
      <c r="BK101" s="791"/>
      <c r="BL101" s="791"/>
      <c r="BM101" s="791"/>
      <c r="BN101" s="791"/>
      <c r="BO101" s="791"/>
      <c r="BP101" s="265"/>
      <c r="BQ101" s="265"/>
      <c r="BR101" s="265"/>
      <c r="BS101" s="265"/>
      <c r="BT101" s="265"/>
      <c r="BU101" s="265"/>
      <c r="BV101" s="265"/>
      <c r="BW101" s="265"/>
      <c r="BX101" s="197"/>
      <c r="BY101" s="197"/>
      <c r="BZ101" s="263"/>
      <c r="CA101" s="263"/>
      <c r="CB101" s="265"/>
      <c r="CC101" s="265"/>
      <c r="CD101" s="265"/>
      <c r="CE101" s="265"/>
      <c r="CF101" s="265"/>
      <c r="CG101" s="265"/>
      <c r="CH101" s="265"/>
      <c r="CI101" s="265"/>
      <c r="CJ101" s="265"/>
      <c r="CK101" s="265"/>
      <c r="CL101" s="265"/>
      <c r="CM101" s="265"/>
      <c r="CN101" s="265"/>
      <c r="CO101" s="265"/>
      <c r="CP101" s="265"/>
      <c r="CQ101" s="265"/>
      <c r="CR101" s="265"/>
      <c r="CS101" s="265"/>
      <c r="CT101" s="265"/>
      <c r="CU101" s="265"/>
      <c r="CV101" s="265"/>
      <c r="CW101" s="265"/>
      <c r="CX101" s="265"/>
      <c r="CY101" s="265"/>
      <c r="CZ101" s="265"/>
      <c r="DA101" s="265"/>
      <c r="DB101" s="265"/>
      <c r="DC101" s="264">
        <f>SUM(DC100,DC92)</f>
        <v>625.816819026184</v>
      </c>
      <c r="DD101" s="264">
        <f>SUM(DD100,DD92)</f>
        <v>625.816819026184</v>
      </c>
      <c r="DE101" s="264">
        <f>SUM(DE100,DE92)</f>
        <v>609.642917573376</v>
      </c>
      <c r="DF101" s="264">
        <f>SUM(DF100,DF92)</f>
        <v>636.218325823304</v>
      </c>
      <c r="DG101" s="266"/>
      <c r="DH101" s="264">
        <f>SUM(DH100,DH92)</f>
        <v>0</v>
      </c>
      <c r="DI101" s="264">
        <f>SUM(DI100,DI92)</f>
        <v>0</v>
      </c>
      <c r="DJ101" s="264">
        <f>SUM(DJ100,DJ92)</f>
        <v>0</v>
      </c>
      <c r="DK101" s="264">
        <f>SUM(DK100,DK92)</f>
        <v>0</v>
      </c>
      <c r="DL101" s="266"/>
      <c r="DM101" s="264">
        <f>SUM(DC101,DH101)</f>
        <v>625.816819026184</v>
      </c>
      <c r="DN101" s="264">
        <f>SUM(DD101,DI101)</f>
        <v>625.816819026184</v>
      </c>
      <c r="DO101" s="264">
        <f>SUM(DE101,DJ101)</f>
        <v>609.642917573376</v>
      </c>
      <c r="DP101" s="264">
        <f>SUM(DF101,DK101)</f>
        <v>636.218325823304</v>
      </c>
      <c r="DQ101" s="296">
        <f>IF(DP101&gt;DP101-SUMIF($BH13:$BH96,"OMSU",DP13:DP96)+SUMIF($BH13:$BH96,"OMSU",DQ13:DQ96)*(1+REGION_IDX_LIMIT_MIRROR/100)-SUMIF($BH13:$BH96,"CA",DP13:DP96)+SUMIF($BH13:$BH96,"CA",DQ13:DQ96)*(1+REGION_IDX_VALUE_MIRROR/100)-SUMIF($BH13:$BH96,"IP",DP13:DP96)+SUMIF($BH13:$BH96,"IP",DQ13:DQ96)*(1+REGION_IDX_VALUE_MIRROR/100)-SUMIF($BH13:$BH96,"PH",DP13:DP96)+SUMIF($BH13:$BH96,"PH",DQ13:DQ96)*(1+REGION_IDX_VALUE_MIRROR/100),DP101-SUMIF($BH13:$BH96,"OMSU",DP13:DP96)+SUMIF($BH13:$BH96,"OMSU",DQ13:DQ96)*(1+REGION_IDX_LIMIT_MIRROR/100)-SUMIF($BH13:$BH96,"CA",DP13:DP96)+SUMIF($BH13:$BH96,"CA",DQ13:DQ96)*(1+REGION_IDX_VALUE_MIRROR/100)-SUMIF($BH13:$BH96,"IP",DP13:DP96)+SUMIF($BH13:$BH96,"IP",DQ13:DQ96)*(1+REGION_IDX_VALUE_MIRROR/100)-SUMIF($BH13:$BH96,"PH",DP13:DP96)+SUMIF($BH13:$BH96,"PH",DQ13:DQ96)*(1+REGION_IDX_VALUE_MIRROR/100),DP101)</f>
        <v>636.218325823304</v>
      </c>
      <c r="DR101" s="267"/>
      <c r="DS101" s="267"/>
      <c r="DT101" s="267"/>
      <c r="DU101" s="264">
        <f>SUM(DU100,DU92)</f>
        <v>0</v>
      </c>
      <c r="DV101" s="264">
        <f>SUM(DV100,DV92)</f>
        <v>0</v>
      </c>
      <c r="DW101" s="267"/>
      <c r="DX101" s="267"/>
      <c r="DY101" s="267"/>
      <c r="DZ101" s="264">
        <f>IF(DD101=0,0,DF101/DD101*100)</f>
        <v>101.662068912323</v>
      </c>
      <c r="EA101" s="264">
        <f>IF(DI101=0,0,DK101/DI101*100)</f>
        <v>0</v>
      </c>
      <c r="EB101" s="264">
        <f>IF(DN101=0,0,DP101/DN101*100)</f>
        <v>101.662068912323</v>
      </c>
      <c r="EC101" s="296">
        <f>IF(DN101=0,0,DQ101/DN101*100)</f>
        <v>101.662068912323</v>
      </c>
      <c r="ED101" s="266"/>
      <c r="EE101" s="266"/>
      <c r="EF101" s="266"/>
      <c r="EG101" s="264">
        <f>IF((DN101-DU101)=0,0,(DP101-DV101)/(DN101-DU101)*100)</f>
        <v>101.662068912323</v>
      </c>
      <c r="EH101" s="297">
        <f>IF(EB101&gt;EG101,EG101,EB101)</f>
        <v>101.662068912323</v>
      </c>
      <c r="EI101" s="146">
        <f>IF((DN101-DU101)=0,0,(DQ101-DV101)/(DN101-DU101)*100)</f>
        <v>101.662068912323</v>
      </c>
      <c r="EJ101" s="298">
        <f>IF(EC101&gt;EI101,EI101,EC101)</f>
        <v>101.662068912323</v>
      </c>
      <c r="EM101" s="258"/>
      <c r="EP101" s="266"/>
      <c r="EQ101" s="265"/>
      <c r="ER101" s="265"/>
      <c r="ES101" s="265"/>
      <c r="ET101" s="265"/>
      <c r="EU101" s="265"/>
      <c r="EV101" s="265"/>
      <c r="EW101" s="265"/>
      <c r="EX101" s="265"/>
      <c r="EY101" s="265"/>
      <c r="EZ101" s="265"/>
      <c r="FA101" s="265"/>
      <c r="FB101" s="265"/>
      <c r="FC101" s="265"/>
      <c r="FD101" s="265"/>
      <c r="FE101" s="265"/>
      <c r="FF101" s="265"/>
      <c r="FG101" s="264">
        <f>SUM(FG100,FG92)</f>
        <v>6297.86796027621</v>
      </c>
      <c r="FH101" s="264">
        <f>SUM(FH100,FH92)</f>
        <v>6297.86796027621</v>
      </c>
      <c r="FI101" s="264">
        <f>SUM(FI100,FI92)</f>
        <v>6273.59441484851</v>
      </c>
      <c r="FJ101" s="264">
        <f>SUM(FJ100,FJ92)</f>
        <v>6402.54471124764</v>
      </c>
      <c r="FK101" s="266"/>
      <c r="FL101" s="264">
        <f>SUM(FL100,FL92)</f>
        <v>0</v>
      </c>
      <c r="FM101" s="264">
        <f>SUM(FM100,FM92)</f>
        <v>0</v>
      </c>
      <c r="FN101" s="264">
        <f>SUM(FN100,FN92)</f>
        <v>0</v>
      </c>
      <c r="FO101" s="264">
        <f>SUM(FO100,FO92)</f>
        <v>0</v>
      </c>
      <c r="FP101" s="266"/>
      <c r="FQ101" s="264">
        <f>SUM(FG101,FL101)</f>
        <v>6297.86796027621</v>
      </c>
      <c r="FR101" s="264">
        <f>SUM(FH101,FM101)</f>
        <v>6297.86796027621</v>
      </c>
      <c r="FS101" s="264">
        <f>SUM(FI101,FN101)</f>
        <v>6273.59441484851</v>
      </c>
      <c r="FT101" s="264">
        <f>SUM(FJ101,FO101)</f>
        <v>6402.54471124764</v>
      </c>
      <c r="FU101" s="266"/>
      <c r="FV101" s="267"/>
      <c r="FW101" s="267"/>
      <c r="FX101" s="267"/>
      <c r="FY101" s="264">
        <f>SUM(FY100,FY92)</f>
        <v>0</v>
      </c>
      <c r="FZ101" s="264">
        <f>SUM(FZ100,FZ92)</f>
        <v>0</v>
      </c>
      <c r="GA101" s="267"/>
      <c r="GB101" s="267"/>
      <c r="GC101" s="267"/>
      <c r="GD101" s="264">
        <f>IF(FH101=0,0,FJ101/FH101*100)</f>
        <v>101.662098215327</v>
      </c>
      <c r="GE101" s="264">
        <f>IF(FM101=0,0,FO101/FM101*100)</f>
        <v>0</v>
      </c>
      <c r="GF101" s="264">
        <f>IF(FR101=0,0,FT101/FR101*100)</f>
        <v>101.662098215327</v>
      </c>
      <c r="GG101" s="266"/>
      <c r="GH101" s="266"/>
      <c r="GI101" s="266"/>
      <c r="GJ101" s="266"/>
      <c r="GK101" s="264">
        <f>IF((FR101-FY101)=0,0,(FT101-FZ101)/(FR101-FY101)*100)</f>
        <v>101.662098215327</v>
      </c>
      <c r="GL101" s="299">
        <f>IF(GF101&gt;GK101,GK101,GF101)</f>
        <v>101.662098215327</v>
      </c>
      <c r="GM101" s="265"/>
      <c r="GN101" s="271"/>
      <c r="HA101" s="409"/>
      <c r="HB101" s="410"/>
      <c r="HC101" s="410"/>
      <c r="HD101" s="410"/>
      <c r="HE101" s="410"/>
      <c r="HF101" s="410"/>
      <c r="HG101" s="410"/>
      <c r="HH101" s="410"/>
      <c r="HI101" s="410"/>
      <c r="HJ101" s="410"/>
      <c r="HK101" s="410"/>
      <c r="HL101" s="410"/>
      <c r="HM101" s="410"/>
      <c r="HN101" s="410"/>
      <c r="HO101" s="410"/>
      <c r="HP101" s="410"/>
      <c r="HQ101" s="410"/>
      <c r="HR101" s="410"/>
      <c r="HS101" s="410"/>
      <c r="HT101" s="410"/>
      <c r="HU101" s="410"/>
      <c r="HV101" s="410"/>
      <c r="HW101" s="410"/>
      <c r="HX101" s="410"/>
      <c r="HY101" s="410"/>
      <c r="HZ101" s="410"/>
      <c r="IA101" s="410"/>
      <c r="IB101" s="410"/>
      <c r="IC101" s="410"/>
      <c r="ID101" s="410"/>
      <c r="IE101" s="410"/>
      <c r="IF101" s="415"/>
      <c r="LC101" s="409"/>
      <c r="LD101" s="410"/>
      <c r="LE101" s="410"/>
      <c r="LF101" s="415"/>
    </row>
    <row customHeight="1" ht="12" hidden="1">
      <c r="C102" s="161"/>
      <c r="F102" s="545"/>
      <c r="G102" s="545"/>
      <c r="H102" s="545"/>
      <c r="I102" s="545"/>
      <c r="J102" s="545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257"/>
      <c r="BQ102" s="257"/>
      <c r="BR102" s="257"/>
      <c r="BS102" s="257"/>
      <c r="BT102" s="257"/>
      <c r="BU102" s="257"/>
      <c r="BV102" s="257"/>
      <c r="BW102" s="257"/>
      <c r="BX102" s="184"/>
      <c r="BY102" s="184"/>
      <c r="BZ102" s="257"/>
      <c r="CA102" s="257"/>
      <c r="CB102" s="257"/>
      <c r="CC102" s="257"/>
      <c r="CD102" s="257"/>
      <c r="CE102" s="257"/>
      <c r="CF102" s="257"/>
      <c r="CG102" s="257"/>
      <c r="CH102" s="257"/>
      <c r="CI102" s="257"/>
      <c r="CJ102" s="257"/>
      <c r="CK102" s="257"/>
      <c r="CL102" s="257"/>
      <c r="CM102" s="257"/>
      <c r="CN102" s="257"/>
      <c r="CO102" s="257"/>
      <c r="CP102" s="257"/>
      <c r="CQ102" s="257"/>
      <c r="CR102" s="257"/>
      <c r="CS102" s="257"/>
      <c r="CT102" s="257"/>
      <c r="CU102" s="257"/>
      <c r="CV102" s="257"/>
      <c r="CW102" s="257"/>
      <c r="CX102" s="257"/>
      <c r="CY102" s="257"/>
      <c r="CZ102" s="257"/>
      <c r="DA102" s="257"/>
      <c r="DB102" s="257"/>
      <c r="DC102" s="257"/>
      <c r="DD102" s="257"/>
      <c r="DE102" s="257"/>
      <c r="DF102" s="257"/>
      <c r="DG102" s="257"/>
      <c r="DH102" s="257"/>
      <c r="DI102" s="257"/>
      <c r="DJ102" s="257"/>
      <c r="DK102" s="257"/>
      <c r="DL102" s="257"/>
      <c r="DM102" s="257"/>
      <c r="DN102" s="257"/>
      <c r="DO102" s="257"/>
      <c r="DP102" s="257"/>
      <c r="DQ102" s="257"/>
      <c r="DR102" s="257"/>
      <c r="DS102" s="257"/>
      <c r="DT102" s="257"/>
      <c r="DU102" s="257"/>
      <c r="DV102" s="257"/>
      <c r="DW102" s="257"/>
      <c r="DX102" s="257"/>
      <c r="DY102" s="257"/>
      <c r="DZ102" s="257"/>
      <c r="EA102" s="257"/>
      <c r="EB102" s="257"/>
      <c r="EC102" s="257"/>
      <c r="ED102" s="257"/>
      <c r="EE102" s="257"/>
      <c r="EF102" s="257"/>
      <c r="EG102" s="257"/>
      <c r="EH102" s="282"/>
      <c r="EI102" s="187"/>
      <c r="EJ102" s="300"/>
      <c r="EM102" s="258"/>
      <c r="EP102" s="259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257"/>
      <c r="GF102" s="257"/>
      <c r="GG102" s="257"/>
      <c r="GH102" s="257"/>
      <c r="GI102" s="257"/>
      <c r="GJ102" s="257"/>
      <c r="GK102" s="257"/>
      <c r="GL102" s="257"/>
      <c r="GM102" s="257"/>
      <c r="GN102" s="260"/>
      <c r="HA102" s="259"/>
      <c r="HB102" s="257"/>
      <c r="HC102" s="257"/>
      <c r="HD102" s="257"/>
      <c r="HE102" s="257"/>
      <c r="HF102" s="257"/>
      <c r="HG102" s="257"/>
      <c r="HH102" s="257"/>
      <c r="HI102" s="257"/>
      <c r="HJ102" s="257"/>
      <c r="HK102" s="257"/>
      <c r="HL102" s="257"/>
      <c r="HM102" s="257"/>
      <c r="HN102" s="257"/>
      <c r="HO102" s="257"/>
      <c r="HP102" s="257"/>
      <c r="HQ102" s="257"/>
      <c r="HR102" s="257"/>
      <c r="HS102" s="257"/>
      <c r="HT102" s="257"/>
      <c r="HU102" s="257"/>
      <c r="HV102" s="257"/>
      <c r="HW102" s="257"/>
      <c r="HX102" s="257"/>
      <c r="HY102" s="257"/>
      <c r="HZ102" s="257"/>
      <c r="IA102" s="257"/>
      <c r="IB102" s="257"/>
      <c r="IC102" s="257"/>
      <c r="ID102" s="257"/>
      <c r="IE102" s="257"/>
      <c r="IF102" s="260"/>
      <c r="LC102" s="259"/>
      <c r="LD102" s="257"/>
      <c r="LE102" s="257"/>
      <c r="LF102" s="260"/>
    </row>
    <row customHeight="1" ht="12">
      <c r="C103" s="161"/>
      <c r="F103" s="545"/>
      <c r="G103" s="545"/>
      <c r="H103" s="545"/>
      <c r="I103" s="545"/>
      <c r="J103" s="545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  <c r="BI103" s="207"/>
      <c r="BJ103" s="207"/>
      <c r="BK103" s="207"/>
      <c r="BL103" s="207"/>
      <c r="BM103" s="207"/>
      <c r="BN103" s="207"/>
      <c r="BO103" s="207"/>
      <c r="BP103" s="301"/>
      <c r="BQ103" s="301"/>
      <c r="BR103" s="301"/>
      <c r="BS103" s="301"/>
      <c r="BT103" s="301"/>
      <c r="BU103" s="301"/>
      <c r="BV103" s="301"/>
      <c r="BW103" s="301"/>
      <c r="BX103" s="207"/>
      <c r="BY103" s="207"/>
      <c r="BZ103" s="302"/>
      <c r="CA103" s="302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  <c r="CN103" s="301"/>
      <c r="CO103" s="301"/>
      <c r="CP103" s="301"/>
      <c r="CQ103" s="301"/>
      <c r="CR103" s="301"/>
      <c r="CS103" s="301"/>
      <c r="CT103" s="301"/>
      <c r="CU103" s="301"/>
      <c r="CV103" s="301"/>
      <c r="CW103" s="301"/>
      <c r="CX103" s="301"/>
      <c r="CY103" s="301"/>
      <c r="CZ103" s="301"/>
      <c r="DA103" s="301"/>
      <c r="DB103" s="301"/>
      <c r="DC103" s="301"/>
      <c r="DD103" s="301"/>
      <c r="DE103" s="301"/>
      <c r="DF103" s="301"/>
      <c r="DG103" s="301"/>
      <c r="DH103" s="301"/>
      <c r="DI103" s="301"/>
      <c r="DJ103" s="301"/>
      <c r="DK103" s="301"/>
      <c r="DL103" s="301"/>
      <c r="DM103" s="301"/>
      <c r="DN103" s="301"/>
      <c r="DO103" s="301"/>
      <c r="DP103" s="301"/>
      <c r="DQ103" s="301"/>
      <c r="DR103" s="301"/>
      <c r="DS103" s="301"/>
      <c r="DT103" s="301"/>
      <c r="DU103" s="301"/>
      <c r="DV103" s="301"/>
      <c r="DW103" s="301"/>
      <c r="DX103" s="301"/>
      <c r="DY103" s="301"/>
      <c r="DZ103" s="301"/>
      <c r="EA103" s="301"/>
      <c r="EB103" s="301"/>
      <c r="EC103" s="301"/>
      <c r="ED103" s="301"/>
      <c r="EE103" s="301"/>
      <c r="EF103" s="301"/>
      <c r="EG103" s="301"/>
      <c r="EH103" s="301"/>
      <c r="EI103" s="208"/>
      <c r="EJ103" s="303"/>
      <c r="EM103" s="99"/>
      <c r="EP103" s="304"/>
      <c r="EQ103" s="301"/>
      <c r="ER103" s="301"/>
      <c r="ES103" s="301"/>
      <c r="ET103" s="301"/>
      <c r="EU103" s="301"/>
      <c r="EV103" s="301"/>
      <c r="EW103" s="301"/>
      <c r="EX103" s="301"/>
      <c r="EY103" s="301"/>
      <c r="EZ103" s="301"/>
      <c r="FA103" s="301"/>
      <c r="FB103" s="301"/>
      <c r="FC103" s="301"/>
      <c r="FD103" s="301"/>
      <c r="FE103" s="301"/>
      <c r="FF103" s="301"/>
      <c r="FG103" s="301"/>
      <c r="FH103" s="301"/>
      <c r="FI103" s="301"/>
      <c r="FJ103" s="301"/>
      <c r="FK103" s="301"/>
      <c r="FL103" s="301"/>
      <c r="FM103" s="301"/>
      <c r="FN103" s="301"/>
      <c r="FO103" s="301"/>
      <c r="FP103" s="301"/>
      <c r="FQ103" s="301"/>
      <c r="FR103" s="301"/>
      <c r="FS103" s="301"/>
      <c r="FT103" s="301"/>
      <c r="FU103" s="301"/>
      <c r="FV103" s="301"/>
      <c r="FW103" s="301"/>
      <c r="FX103" s="301"/>
      <c r="FY103" s="301"/>
      <c r="FZ103" s="301"/>
      <c r="GA103" s="301"/>
      <c r="GB103" s="301"/>
      <c r="GC103" s="301"/>
      <c r="GD103" s="301"/>
      <c r="GE103" s="301"/>
      <c r="GF103" s="301"/>
      <c r="GG103" s="301"/>
      <c r="GH103" s="301"/>
      <c r="GI103" s="301"/>
      <c r="GJ103" s="301"/>
      <c r="GK103" s="301"/>
      <c r="GL103" s="301"/>
      <c r="GM103" s="301"/>
      <c r="GN103" s="305"/>
      <c r="HA103" s="304"/>
      <c r="HB103" s="301"/>
      <c r="HC103" s="301"/>
      <c r="HD103" s="301"/>
      <c r="HE103" s="301"/>
      <c r="HF103" s="301"/>
      <c r="HG103" s="301"/>
      <c r="HH103" s="301"/>
      <c r="HI103" s="301"/>
      <c r="HJ103" s="301"/>
      <c r="HK103" s="301"/>
      <c r="HL103" s="301"/>
      <c r="HM103" s="301"/>
      <c r="HN103" s="301"/>
      <c r="HO103" s="301"/>
      <c r="HP103" s="301"/>
      <c r="HQ103" s="301"/>
      <c r="HR103" s="301"/>
      <c r="HS103" s="301"/>
      <c r="HT103" s="301"/>
      <c r="HU103" s="301"/>
      <c r="HV103" s="301"/>
      <c r="HW103" s="301"/>
      <c r="HX103" s="301"/>
      <c r="HY103" s="301"/>
      <c r="HZ103" s="301"/>
      <c r="IA103" s="301"/>
      <c r="IB103" s="301"/>
      <c r="IC103" s="301"/>
      <c r="ID103" s="301"/>
      <c r="IE103" s="301"/>
      <c r="IF103" s="305"/>
      <c r="LC103" s="304"/>
      <c r="LD103" s="301"/>
      <c r="LE103" s="301"/>
      <c r="LF103" s="305"/>
    </row>
    <row customHeight="1" ht="11.25">
      <c r="C104" s="132"/>
      <c r="D104" s="132"/>
      <c r="E104" s="212"/>
      <c r="F104" s="212"/>
      <c r="G104" s="212"/>
      <c r="H104" s="212"/>
      <c r="I104" s="212"/>
      <c r="J104" s="212"/>
      <c r="K104" s="157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157"/>
      <c r="AD104" s="157"/>
      <c r="AE104" s="157"/>
      <c r="AF104" s="212"/>
      <c r="AG104" s="212"/>
      <c r="AH104" s="212"/>
      <c r="AI104" s="212"/>
      <c r="AJ104" s="212"/>
      <c r="AK104" s="212"/>
      <c r="AL104" s="212"/>
      <c r="AM104" s="212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212"/>
      <c r="AZ104" s="157"/>
      <c r="BA104" s="157"/>
      <c r="BB104" s="157"/>
      <c r="BC104" s="157"/>
      <c r="BD104" s="157"/>
      <c r="BE104" s="157"/>
      <c r="BF104" s="157"/>
      <c r="BG104" s="212"/>
      <c r="BH104" s="157"/>
      <c r="BI104" s="212"/>
      <c r="BJ104" s="212"/>
      <c r="BK104" s="212"/>
      <c r="BL104" s="157"/>
      <c r="BM104" s="157"/>
      <c r="BN104" s="212"/>
      <c r="BO104" s="212"/>
      <c r="BP104" s="546"/>
      <c r="BQ104" s="546"/>
      <c r="BR104" s="546"/>
      <c r="BS104" s="546"/>
      <c r="BT104" s="546"/>
      <c r="BU104" s="546"/>
      <c r="BV104" s="546"/>
      <c r="BW104" s="546"/>
      <c r="BX104" s="157"/>
      <c r="BY104" s="157"/>
      <c r="BZ104" s="157"/>
      <c r="CA104" s="157"/>
      <c r="CB104" s="546"/>
      <c r="CC104" s="546"/>
      <c r="CD104" s="546"/>
      <c r="CE104" s="546"/>
      <c r="CF104" s="546"/>
      <c r="CG104" s="546"/>
      <c r="CH104" s="546"/>
      <c r="CI104" s="546"/>
      <c r="CJ104" s="546"/>
      <c r="CK104" s="546"/>
      <c r="CL104" s="157"/>
      <c r="CM104" s="546"/>
      <c r="CN104" s="546"/>
      <c r="CO104" s="546"/>
      <c r="CP104" s="546"/>
      <c r="CQ104" s="546"/>
      <c r="CR104" s="546"/>
      <c r="CS104" s="546"/>
      <c r="CT104" s="546"/>
      <c r="CU104" s="546"/>
      <c r="CV104" s="546"/>
      <c r="CW104" s="546"/>
      <c r="CX104" s="546"/>
      <c r="CY104" s="546"/>
      <c r="CZ104" s="546"/>
      <c r="DA104" s="546"/>
      <c r="DB104" s="546"/>
      <c r="DC104" s="546"/>
      <c r="DD104" s="546"/>
      <c r="DE104" s="546"/>
      <c r="DF104" s="546"/>
      <c r="DG104" s="546"/>
      <c r="DH104" s="546"/>
      <c r="DI104" s="546"/>
      <c r="DJ104" s="546"/>
      <c r="DK104" s="546"/>
      <c r="DL104" s="546"/>
      <c r="DM104" s="546"/>
      <c r="DN104" s="546"/>
      <c r="DO104" s="546"/>
      <c r="DP104" s="546"/>
      <c r="DQ104" s="546"/>
      <c r="DR104" s="546"/>
      <c r="DS104" s="546"/>
      <c r="DT104" s="546"/>
      <c r="DU104" s="546"/>
      <c r="DV104" s="546"/>
      <c r="DW104" s="546"/>
      <c r="DX104" s="546"/>
      <c r="DY104" s="546"/>
      <c r="DZ104" s="546"/>
      <c r="EA104" s="546"/>
      <c r="EB104" s="546"/>
      <c r="EC104" s="546"/>
      <c r="ED104" s="546"/>
      <c r="EE104" s="546"/>
      <c r="EF104" s="546"/>
      <c r="EG104" s="546"/>
      <c r="EH104" s="546"/>
      <c r="EI104" s="133"/>
      <c r="EJ104" s="133"/>
      <c r="EP104" s="157"/>
      <c r="EQ104" s="546"/>
      <c r="ER104" s="546"/>
      <c r="ES104" s="546"/>
      <c r="ET104" s="546"/>
      <c r="EU104" s="546"/>
      <c r="EV104" s="546"/>
      <c r="EW104" s="546"/>
      <c r="EX104" s="546"/>
      <c r="EY104" s="546"/>
      <c r="EZ104" s="546"/>
      <c r="FA104" s="546"/>
      <c r="FB104" s="546"/>
      <c r="FC104" s="546"/>
      <c r="FD104" s="546"/>
      <c r="FE104" s="546"/>
      <c r="FF104" s="546"/>
      <c r="FG104" s="546"/>
      <c r="FH104" s="546"/>
      <c r="FI104" s="546"/>
      <c r="FJ104" s="546"/>
      <c r="FK104" s="546"/>
      <c r="FL104" s="546"/>
      <c r="FM104" s="546"/>
      <c r="FN104" s="546"/>
      <c r="FO104" s="546"/>
      <c r="FP104" s="546"/>
      <c r="FQ104" s="546"/>
      <c r="FR104" s="546"/>
      <c r="FS104" s="546"/>
      <c r="FT104" s="546"/>
      <c r="FU104" s="546"/>
      <c r="FV104" s="546"/>
      <c r="FW104" s="546"/>
      <c r="FX104" s="546"/>
      <c r="FY104" s="546"/>
      <c r="FZ104" s="546"/>
      <c r="GA104" s="546"/>
      <c r="GB104" s="546"/>
      <c r="GC104" s="546"/>
      <c r="GD104" s="546"/>
      <c r="GE104" s="546"/>
      <c r="GF104" s="546"/>
      <c r="GG104" s="546"/>
      <c r="GH104" s="546"/>
      <c r="GI104" s="546"/>
      <c r="GJ104" s="546"/>
      <c r="GK104" s="546"/>
      <c r="GL104" s="546"/>
      <c r="GM104" s="546"/>
      <c r="GN104" s="546"/>
    </row>
    <row customHeight="1" ht="11.25">
      <c r="N105" s="226" t="s">
        <v>1442</v>
      </c>
    </row>
    <row customHeight="1" ht="11.25">
      <c r="N106" s="227" t="s">
        <v>1443</v>
      </c>
    </row>
    <row customHeight="1" ht="11.25">
      <c r="N107" s="227" t="s">
        <v>1444</v>
      </c>
    </row>
    <row customHeight="1" ht="11.25">
      <c r="N108" s="227" t="s">
        <v>1445</v>
      </c>
    </row>
    <row customHeight="1" ht="11.25">
      <c r="N109" s="227" t="s">
        <v>1446</v>
      </c>
    </row>
    <row customHeight="1" ht="11.25">
      <c r="N110" s="227" t="s">
        <v>1447</v>
      </c>
    </row>
    <row customHeight="1" ht="11.25"/>
    <row customHeight="1" ht="11.25">
      <c r="N112" s="226" t="s">
        <v>1609</v>
      </c>
    </row>
    <row customHeight="1" ht="11.25">
      <c r="N113" s="227" t="s">
        <v>1610</v>
      </c>
    </row>
    <row customHeight="1" ht="11.25">
      <c r="N114" s="227" t="s">
        <v>1611</v>
      </c>
    </row>
    <row customHeight="1" ht="11.25">
      <c r="N115" s="227" t="s">
        <v>1612</v>
      </c>
    </row>
    <row customHeight="1" ht="11.25">
      <c r="N116" s="227" t="s">
        <v>1613</v>
      </c>
    </row>
    <row customHeight="1" ht="11.25">
      <c r="N117" s="227" t="s">
        <v>1614</v>
      </c>
    </row>
    <row customHeight="1" ht="11.25">
      <c r="N118" s="227" t="s">
        <v>1615</v>
      </c>
    </row>
  </sheetData>
  <sheetProtection formatColumns="0" formatRows="0" sort="0" autoFilter="0" insertRows="0" deleteRows="0" deleteColumns="0"/>
  <mergeCells count="375">
    <mergeCell ref="N100:BO100"/>
    <mergeCell ref="N101:BO101"/>
    <mergeCell ref="D80:D88"/>
    <mergeCell ref="E80:E88"/>
    <mergeCell ref="N80:BO80"/>
    <mergeCell ref="D92:D96"/>
    <mergeCell ref="E92:E96"/>
    <mergeCell ref="N92:BO92"/>
    <mergeCell ref="D68:D76"/>
    <mergeCell ref="N68:BO68"/>
    <mergeCell ref="E70:E72"/>
    <mergeCell ref="N70:BO70"/>
    <mergeCell ref="E74:E76"/>
    <mergeCell ref="N74:BO74"/>
    <mergeCell ref="D45:D50"/>
    <mergeCell ref="E45:E50"/>
    <mergeCell ref="N45:BO45"/>
    <mergeCell ref="D54:D64"/>
    <mergeCell ref="N54:BO54"/>
    <mergeCell ref="E56:E60"/>
    <mergeCell ref="N56:BO56"/>
    <mergeCell ref="E62:E64"/>
    <mergeCell ref="N62:BO62"/>
    <mergeCell ref="D29:D41"/>
    <mergeCell ref="N29:BO29"/>
    <mergeCell ref="E31:E33"/>
    <mergeCell ref="N31:BO31"/>
    <mergeCell ref="E35:E37"/>
    <mergeCell ref="N35:BO35"/>
    <mergeCell ref="E39:E41"/>
    <mergeCell ref="N39:BO39"/>
    <mergeCell ref="D15:D19"/>
    <mergeCell ref="E15:E19"/>
    <mergeCell ref="N15:BO15"/>
    <mergeCell ref="D23:D25"/>
    <mergeCell ref="E23:E25"/>
    <mergeCell ref="N23:BO23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24" priority="1" stopIfTrue="1">
      <formula>$N$3=0</formula>
    </cfRule>
  </conditionalFormatting>
  <conditionalFormatting sqref="M3">
    <cfRule type="expression" dxfId="25" priority="2" stopIfTrue="1">
      <formula>$N$3&lt;=(100+REGION_IDX_VALUE_MIRROR)</formula>
    </cfRule>
  </conditionalFormatting>
  <conditionalFormatting sqref="M3">
    <cfRule type="expression" dxfId="26" priority="3" stopIfTrue="1">
      <formula>$N$3&gt;(100+REGION_IDX_VALUE_MIRROR)</formula>
    </cfRule>
  </conditionalFormatting>
  <dataValidations count="15">
    <dataValidation type="list" allowBlank="1" showInputMessage="1" showErrorMessage="1" promptTitle="Внимание" prompt="Пожалуйста, выберите значение из списка" sqref="BL17">
      <formula1>YES_NO</formula1>
    </dataValidation>
    <dataValidation type="list" allowBlank="1" showInputMessage="1" showErrorMessage="1" promptTitle="Внимание" prompt="Пожалуйста, выберите значение из списка" sqref="BL18">
      <formula1>YES_NO</formula1>
    </dataValidation>
    <dataValidation type="list" allowBlank="1" showInputMessage="1" showErrorMessage="1" promptTitle="Внимание" prompt="Пожалуйста, выберите значение из списка" sqref="BL47">
      <formula1>YES_NO</formula1>
    </dataValidation>
    <dataValidation type="list" allowBlank="1" showInputMessage="1" showErrorMessage="1" promptTitle="Внимание" prompt="Пожалуйста, выберите значение из списка" sqref="BL48">
      <formula1>YES_NO</formula1>
    </dataValidation>
    <dataValidation type="list" allowBlank="1" showInputMessage="1" showErrorMessage="1" promptTitle="Внимание" prompt="Пожалуйста, выберите значение из списка" sqref="BL49">
      <formula1>YES_NO</formula1>
    </dataValidation>
    <dataValidation type="list" allowBlank="1" showInputMessage="1" showErrorMessage="1" promptTitle="Внимание" prompt="Пожалуйста, выберите значение из списка" sqref="BL58">
      <formula1>YES_NO</formula1>
    </dataValidation>
    <dataValidation type="list" allowBlank="1" showInputMessage="1" showErrorMessage="1" promptTitle="Внимание" prompt="Пожалуйста, выберите значение из списка" sqref="BL59">
      <formula1>YES_NO</formula1>
    </dataValidation>
    <dataValidation type="list" allowBlank="1" showInputMessage="1" showErrorMessage="1" promptTitle="Внимание" prompt="Пожалуйста, выберите значение из списка" sqref="BL82">
      <formula1>YES_NO</formula1>
    </dataValidation>
    <dataValidation type="list" allowBlank="1" showInputMessage="1" showErrorMessage="1" promptTitle="Внимание" prompt="Пожалуйста, выберите значение из списка" sqref="BL83">
      <formula1>YES_NO</formula1>
    </dataValidation>
    <dataValidation type="list" allowBlank="1" showInputMessage="1" showErrorMessage="1" promptTitle="Внимание" prompt="Пожалуйста, выберите значение из списка" sqref="BL84">
      <formula1>YES_NO</formula1>
    </dataValidation>
    <dataValidation type="list" allowBlank="1" showInputMessage="1" showErrorMessage="1" promptTitle="Внимание" prompt="Пожалуйста, выберите значение из списка" sqref="BL85">
      <formula1>YES_NO</formula1>
    </dataValidation>
    <dataValidation type="list" allowBlank="1" showInputMessage="1" showErrorMessage="1" promptTitle="Внимание" prompt="Пожалуйста, выберите значение из списка" sqref="BL86">
      <formula1>YES_NO</formula1>
    </dataValidation>
    <dataValidation type="list" allowBlank="1" showInputMessage="1" showErrorMessage="1" promptTitle="Внимание" prompt="Пожалуйста, выберите значение из списка" sqref="BL87">
      <formula1>YES_NO</formula1>
    </dataValidation>
    <dataValidation type="list" allowBlank="1" showInputMessage="1" showErrorMessage="1" promptTitle="Внимание" prompt="Пожалуйста, выберите значение из списка" sqref="BL94">
      <formula1>YES_NO</formula1>
    </dataValidation>
    <dataValidation type="list" allowBlank="1" showInputMessage="1" showErrorMessage="1" promptTitle="Внимание" prompt="Пожалуйста, выберите значение из списка" sqref="BL95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73BBEB5-C7F3-A508-3AC8-AC05595CF378}" mc:Ignorable="x14ac xr xr2 xr3">
  <sheetPr>
    <tabColor rgb="FF9999FF"/>
  </sheetPr>
  <dimension ref="A1:LM106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МО'!$E$26="","Не определено",'Список МО'!$E$26)</f>
        <v>"Заполярный район"</v>
      </c>
    </row>
    <row customHeight="1" ht="15">
      <c r="B3" s="0" t="str">
        <f>IF('Список МО'!$F$26="","Не определено",'Список МО'!$F$26)</f>
        <v>Шоинский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EH89</f>
        <v>101.661691373205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МО'!$G$26="","Не определено",'Список МО'!$G$26)</f>
        <v>11811476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Шоинский сельсовет, ОКТМО: 11811476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ПИ'!$S$70</f>
        <v>0</v>
      </c>
      <c r="DV15" s="268">
        <f>'СУБС ПИ'!$U$70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ПИ'!$S$71</f>
        <v>0</v>
      </c>
      <c r="DV21" s="268">
        <f>'СУБС ПИ'!$U$71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ПИ'!$S$72</f>
        <v>0</v>
      </c>
      <c r="DV29" s="268">
        <f>'СУБС ПИ'!$U$72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ПИ'!$S$73</f>
        <v>0</v>
      </c>
      <c r="DV33" s="268">
        <f>'СУБС ПИ'!$U$73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ПИ'!$S$74</f>
        <v>0</v>
      </c>
      <c r="DV37" s="268">
        <f>'СУБС ПИ'!$U$74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ПИ'!$S$75</f>
        <v>0</v>
      </c>
      <c r="DV43" s="268">
        <f>'СУБС ПИ'!$U$75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SUM(CW51,CW56)</f>
        <v>250</v>
      </c>
      <c r="CX49" s="264">
        <f>SUM(CX51,CX56)</f>
        <v>250</v>
      </c>
      <c r="CY49" s="264">
        <f>SUM(CY51,CY56)</f>
        <v>0</v>
      </c>
      <c r="CZ49" s="264">
        <f>SUM(CZ51,CZ56)</f>
        <v>0</v>
      </c>
      <c r="DA49" s="265"/>
      <c r="DB49" s="265"/>
      <c r="DC49" s="264">
        <f>SUM(DC51,DC56)</f>
        <v>1357.5</v>
      </c>
      <c r="DD49" s="264">
        <f>SUM(DD51,DD56)</f>
        <v>1357.5</v>
      </c>
      <c r="DE49" s="264">
        <f>SUM(DE51,DE56)</f>
        <v>1380</v>
      </c>
      <c r="DF49" s="264">
        <f>SUM(DF51,DF56)</f>
        <v>1380</v>
      </c>
      <c r="DG49" s="266"/>
      <c r="DH49" s="264">
        <f>SUM(DH51,DH56)</f>
        <v>0</v>
      </c>
      <c r="DI49" s="264">
        <f>SUM(DI51,DI56)</f>
        <v>0</v>
      </c>
      <c r="DJ49" s="264">
        <f>SUM(DJ51,DJ56)</f>
        <v>0</v>
      </c>
      <c r="DK49" s="264">
        <f>SUM(DK51,DK56)</f>
        <v>0</v>
      </c>
      <c r="DL49" s="266"/>
      <c r="DM49" s="264">
        <f>SUM(DC49,DH49)</f>
        <v>1357.5</v>
      </c>
      <c r="DN49" s="264">
        <f>SUM(DD49,DI49)</f>
        <v>1357.5</v>
      </c>
      <c r="DO49" s="264">
        <f>SUM(DE49,DJ49)</f>
        <v>1380</v>
      </c>
      <c r="DP49" s="264">
        <f>SUM(DF49,DK49)</f>
        <v>1380</v>
      </c>
      <c r="DQ49" s="266"/>
      <c r="DR49" s="267"/>
      <c r="DS49" s="267"/>
      <c r="DT49" s="267"/>
      <c r="DU49" s="264">
        <f>SUM(DU51,DU56)</f>
        <v>0</v>
      </c>
      <c r="DV49" s="264">
        <f>SUM(DV51,DV56)</f>
        <v>0</v>
      </c>
      <c r="DW49" s="267"/>
      <c r="DX49" s="267"/>
      <c r="DY49" s="267"/>
      <c r="DZ49" s="264">
        <f>IF(DD49=0,0,DF49/DD49*100)</f>
        <v>101.657458563536</v>
      </c>
      <c r="EA49" s="264">
        <f>IF(DI49=0,0,DK49/DI49*100)</f>
        <v>0</v>
      </c>
      <c r="EB49" s="264">
        <f>IF(DN49=0,0,DP49/DN49*100)</f>
        <v>101.657458563536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SUM(CW52:CW54)</f>
        <v>250</v>
      </c>
      <c r="CX51" s="264">
        <f>SUM(CX52:CX54)</f>
        <v>250</v>
      </c>
      <c r="CY51" s="264">
        <f>SUM(CY52:CY54)</f>
        <v>0</v>
      </c>
      <c r="CZ51" s="264">
        <f>SUM(CZ52:CZ54)</f>
        <v>0</v>
      </c>
      <c r="DA51" s="265"/>
      <c r="DB51" s="265"/>
      <c r="DC51" s="264">
        <f>SUM(DC52:DC54)</f>
        <v>1357.5</v>
      </c>
      <c r="DD51" s="264">
        <f>SUM(DD52:DD54)</f>
        <v>1357.5</v>
      </c>
      <c r="DE51" s="264">
        <f>SUM(DE52:DE54)</f>
        <v>1380</v>
      </c>
      <c r="DF51" s="264">
        <f>SUM(DF52:DF54)</f>
        <v>1380</v>
      </c>
      <c r="DG51" s="266"/>
      <c r="DH51" s="264">
        <f>SUM(DH52:DH54)</f>
        <v>0</v>
      </c>
      <c r="DI51" s="264">
        <f>SUM(DI52:DI54)</f>
        <v>0</v>
      </c>
      <c r="DJ51" s="264">
        <f>SUM(DJ52:DJ54)</f>
        <v>0</v>
      </c>
      <c r="DK51" s="264">
        <f>SUM(DK52:DK54)</f>
        <v>0</v>
      </c>
      <c r="DL51" s="266"/>
      <c r="DM51" s="264">
        <f>SUM(DC51,DH51)</f>
        <v>1357.5</v>
      </c>
      <c r="DN51" s="264">
        <f>SUM(DD51,DI51)</f>
        <v>1357.5</v>
      </c>
      <c r="DO51" s="264">
        <f>SUM(DE51,DJ51)</f>
        <v>1380</v>
      </c>
      <c r="DP51" s="264">
        <f>SUM(DF51,DK51)</f>
        <v>1380</v>
      </c>
      <c r="DQ51" s="266"/>
      <c r="DR51" s="267"/>
      <c r="DS51" s="267"/>
      <c r="DT51" s="267"/>
      <c r="DU51" s="268">
        <f>'СУБС ПИ'!$S$76</f>
        <v>0</v>
      </c>
      <c r="DV51" s="268">
        <f>'СУБС ПИ'!$U$76</f>
        <v>0</v>
      </c>
      <c r="DW51" s="267"/>
      <c r="DX51" s="267"/>
      <c r="DY51" s="267"/>
      <c r="DZ51" s="264">
        <f>IF(DD51=0,0,DF51/DD51*100)</f>
        <v>101.657458563536</v>
      </c>
      <c r="EA51" s="264">
        <f>IF(DI51=0,0,DK51/DI51*100)</f>
        <v>0</v>
      </c>
      <c r="EB51" s="264">
        <f>IF(DN51=0,0,DP51/DN51*100)</f>
        <v>101.657458563536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24">
      <c r="A53" s="614" t="s">
        <v>1155</v>
      </c>
      <c r="B53" s="614" t="s">
        <v>1331</v>
      </c>
      <c r="C53" s="417" t="s">
        <v>1281</v>
      </c>
      <c r="D53" s="418"/>
      <c r="E53" s="418"/>
      <c r="F53" s="244"/>
      <c r="G53" s="604"/>
      <c r="H53" s="604"/>
      <c r="I53" s="793">
        <f>ROW('СРЕД 5'!A58)</f>
        <v>58</v>
      </c>
      <c r="J53" s="244"/>
      <c r="K53" s="804"/>
      <c r="L53" s="804"/>
      <c r="M53" s="357" t="str">
        <f>IF('СРЕД 5'!$M$58="","",'СРЕД 5'!$M$58)</f>
        <v>7</v>
      </c>
      <c r="N53" s="797" t="str">
        <f>IF('СРЕД 5'!$N$58="","",'СРЕД 5'!$N$58)</f>
        <v>Электроснабжение. Расчёт по одноставочным тарифам</v>
      </c>
      <c r="O53" s="358"/>
      <c r="P53" s="358"/>
      <c r="Q53" s="797" t="str">
        <f>IF('СРЕД 5'!$Q$58="","",'СРЕД 5'!$Q$58)</f>
        <v>По-умолчанию</v>
      </c>
      <c r="R53" s="358"/>
      <c r="S53" s="358"/>
      <c r="T53" s="795" t="str">
        <f>IF('СРЕД 5'!$T$58="","",'СРЕД 5'!$T$58)</f>
        <v>ЧД</v>
      </c>
      <c r="U53" s="795" t="str">
        <f>IF('СРЕД 5'!$U$58="","",'СРЕД 5'!$U$58)</f>
        <v>ЖП</v>
      </c>
      <c r="V53" s="358"/>
      <c r="W53" s="358"/>
      <c r="X53" s="795" t="str">
        <f>IF('СРЕД 5'!$X$58="","",'СРЕД 5'!$X$58)</f>
        <v/>
      </c>
      <c r="Y53" s="358"/>
      <c r="Z53" s="358"/>
      <c r="AA53" s="358"/>
      <c r="AB53" s="358"/>
      <c r="AC53" s="799" t="str">
        <f>IF('СРЕД 5'!$AC$58="","",'СРЕД 5'!$AC$58)</f>
        <v>NTKU</v>
      </c>
      <c r="AD53" s="799" t="str">
        <f>BL53&amp;"::"&amp;AE53</f>
        <v>да::ACTI</v>
      </c>
      <c r="AE53" s="799" t="str">
        <f>IF(X53="да","SUPPRESS","ACTI")</f>
        <v>ACTI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IF('СРЕД 5'!$AN$58="","",'СРЕД 5'!$AN$58)</f>
        <v>5.1.1</v>
      </c>
      <c r="AO53" s="797" t="str">
        <f>IF('СРЕД 5'!$AO$58="","",'СРЕД 5'!$AO$58)</f>
        <v>МП ЗР "Севержилкомсервис"</v>
      </c>
      <c r="AP53" s="359"/>
      <c r="AQ53" s="797" t="str">
        <f>IF('СРЕД 5'!$AQ$58="","",'СРЕД 5'!$AQ$58)</f>
        <v>8300010685</v>
      </c>
      <c r="AR53" s="797" t="str">
        <f>IF('СРЕД 5'!$AR$58="","",'СРЕД 5'!$AR$58)</f>
        <v>298301001</v>
      </c>
      <c r="AS53" s="797" t="str">
        <f>IF('СРЕД 5'!$AS$58="","",'СРЕД 5'!$AS$58)</f>
        <v>ОСН, 22</v>
      </c>
      <c r="AT53" s="797" t="str">
        <f>IF('СРЕД 5'!$AT$58="","",'СРЕД 5'!$AT$58)</f>
        <v/>
      </c>
      <c r="AU53" s="797" t="str">
        <f>IF('СРЕД 5'!$AU$58="","",'СРЕД 5'!$AU$58)</f>
        <v/>
      </c>
      <c r="AV53" s="797" t="str">
        <f>IF('СРЕД 5'!$AV$58="","",'СРЕД 5'!$AV$58)</f>
        <v/>
      </c>
      <c r="AW53" s="797" t="str">
        <f>IF('СРЕД 5'!$AW$58="","",'СРЕД 5'!$AW$58)</f>
        <v/>
      </c>
      <c r="AX53" s="797" t="str">
        <f>IF('СРЕД 5'!$AX$58="","",'СРЕД 5'!$AX$58)</f>
        <v>при наличии</v>
      </c>
      <c r="AY53" s="358"/>
      <c r="AZ53" s="792"/>
      <c r="BA53" s="792"/>
      <c r="BB53" s="792"/>
      <c r="BC53" s="797" t="str">
        <f>IF('СРЕД 5'!$BC$58="","",'СРЕД 5'!$BC$58)</f>
        <v>сельское</v>
      </c>
      <c r="BD53" s="797" t="str">
        <f>IF('СРЕД 5'!$BD$58="","",'СРЕД 5'!$BD$58)</f>
        <v>электро</v>
      </c>
      <c r="BE53" s="797" t="str">
        <f>IF('СРЕД 5'!$BE$58="","",'СРЕД 5'!$BE$58)</f>
        <v>в пределах</v>
      </c>
      <c r="BF53" s="792"/>
      <c r="BG53" s="358"/>
      <c r="BH53" s="358"/>
      <c r="BI53" s="358"/>
      <c r="BJ53" s="358"/>
      <c r="BK53" s="358"/>
      <c r="BL53" s="795" t="str">
        <f>IF('СРЕД 5'!$BL$58="","",'СРЕД 5'!$BL$58)</f>
        <v>да</v>
      </c>
      <c r="BM53" s="751"/>
      <c r="BN53" s="358"/>
      <c r="BO53" s="358"/>
      <c r="BP53" s="332">
        <f>IF('СРЕД 5'!$BP$58="","",'СРЕД 5'!$BP$58)</f>
        <v>5.43</v>
      </c>
      <c r="BQ53" s="332">
        <f>IF('СРЕД 5'!$BQ$58="","",'СРЕД 5'!$BQ$58)</f>
        <v>5.52</v>
      </c>
      <c r="BR53" s="332">
        <f>IF('СРЕД 5'!$BR$58="","",'СРЕД 5'!$BR$58)</f>
        <v>89.09</v>
      </c>
      <c r="BS53" s="332">
        <f>IF('СРЕД 5'!$BS$58="","",'СРЕД 5'!$BS$58)</f>
        <v>90.57</v>
      </c>
      <c r="BT53" s="358"/>
      <c r="BU53" s="379" t="str">
        <f>IF('СРЕД 5'!$BU$58="","",'СРЕД 5'!$BU$58)</f>
        <v/>
      </c>
      <c r="BV53" s="379" t="str">
        <f>IF('СРЕД 5'!$BV$58="","",'СРЕД 5'!$BV$58)</f>
        <v/>
      </c>
      <c r="BW53" s="358"/>
      <c r="BX53" s="386" t="str">
        <f>IF('СРЕД 5'!$BX$58="","",'СРЕД 5'!$BX$58)</f>
        <v>при наличии</v>
      </c>
      <c r="BY53" s="386" t="str">
        <f>IF('СРЕД 5'!$BY$58="","",'СРЕД 5'!$BY$58)</f>
        <v>при наличии</v>
      </c>
      <c r="BZ53" s="347" t="str">
        <f>IF('СРЕД 5'!$BZ$58="","",'СРЕД 5'!$BZ$58)</f>
        <v/>
      </c>
      <c r="CA53" s="347" t="str">
        <f>IF('СРЕД 5'!$CA$58="","",'СРЕД 5'!$CA$58)</f>
        <v/>
      </c>
      <c r="CB53" s="358"/>
      <c r="CC53" s="358"/>
      <c r="CD53" s="358"/>
      <c r="CE53" s="379" t="str">
        <f>IF('СРЕД 5'!$CE$58="","",'СРЕД 5'!$CE$58)</f>
        <v/>
      </c>
      <c r="CF53" s="379" t="str">
        <f>IF('СРЕД 5'!$CF$58="","",'СРЕД 5'!$CF$58)</f>
        <v/>
      </c>
      <c r="CG53" s="358"/>
      <c r="CH53" s="358"/>
      <c r="CI53" s="358"/>
      <c r="CJ53" s="358"/>
      <c r="CK53" s="358"/>
      <c r="CL53" s="370" t="str">
        <f>IF('СРЕД 5'!$CL$58="","",'СРЕД 5'!$CL$58)</f>
        <v/>
      </c>
      <c r="CM53" s="370" t="str">
        <f>IF('СРЕД 5'!$CM$58="","",'СРЕД 5'!$CM$58)</f>
        <v/>
      </c>
      <c r="CN53" s="358"/>
      <c r="CO53" s="276" t="str">
        <f>IF(CE53="м2",IF($U53="ЖП",MAX_5_HSE_AREA,MAX_5_ODN_AREA),"")</f>
        <v/>
      </c>
      <c r="CP53" s="276" t="str">
        <f>IF(CF53="м2",IF($U53="ЖП",MAX_5_HSE_AREA,MAX_5_ODN_AREA),"")</f>
        <v/>
      </c>
      <c r="CQ53" s="373" t="str">
        <f>IF(AND(NOT(CE53="м2"),LEN(CE53)&gt;0),IF($U53="ЖП",MAX_5_HSE_CTZN,MAX_5_ODN_CTZN),"")</f>
        <v/>
      </c>
      <c r="CR53" s="373" t="str">
        <f>IF(AND(NOT(CF53="м2"),LEN(CF53)&gt;0),IF($U53="ЖП",MAX_5_HSE_CTZN,MAX_5_ODN_CTZN),"")</f>
        <v/>
      </c>
      <c r="CS53" s="364">
        <v>250</v>
      </c>
      <c r="CT53" s="364">
        <v>250</v>
      </c>
      <c r="CU53" s="358"/>
      <c r="CV53" s="358"/>
      <c r="CW53" s="144">
        <f>IF($AD53="да::ACTI",IF($U53="ЖП",CS53,0),0)</f>
        <v>250</v>
      </c>
      <c r="CX53" s="144">
        <f>IF($AD53="да::ACTI",IF($U53="ЖП",CT53,0),0)</f>
        <v>250</v>
      </c>
      <c r="CY53" s="144">
        <f>IF($AD53="да::ACTI",IF($U53="ЖП",0,CS53),0)</f>
        <v>0</v>
      </c>
      <c r="CZ53" s="144">
        <f>IF($AD53="да::ACTI",IF($U53="ЖП",0,CT53),0)</f>
        <v>0</v>
      </c>
      <c r="DA53" s="358"/>
      <c r="DB53" s="358"/>
      <c r="DC53" s="276">
        <f>CW53*IF(LEN($BP53)=0,0,$BP53)</f>
        <v>1357.5</v>
      </c>
      <c r="DD53" s="276">
        <f>IF(LEN($BQ53)=0,0,DC53)</f>
        <v>1357.5</v>
      </c>
      <c r="DE53" s="276">
        <f>CX53*IF(LEN($BQ53)=0,0,$BQ53)</f>
        <v>1380</v>
      </c>
      <c r="DF53" s="276">
        <f>CW53*IF(LEN($BQ53)=0,0,$BQ53)</f>
        <v>1380</v>
      </c>
      <c r="DG53" s="280"/>
      <c r="DH53" s="276">
        <f>CY53*IF(LEN($BP53)=0,0,$BP53)</f>
        <v>0</v>
      </c>
      <c r="DI53" s="276">
        <f>IF(LEN($BQ53)=0,0,DH53)</f>
        <v>0</v>
      </c>
      <c r="DJ53" s="276">
        <f>CZ53*IF(LEN($BQ53)=0,0,$BQ53)</f>
        <v>0</v>
      </c>
      <c r="DK53" s="276">
        <f>CY53*IF(LEN($BQ53)=0,0,$BQ53)</f>
        <v>0</v>
      </c>
      <c r="DL53" s="280"/>
      <c r="DM53" s="276">
        <f>SUM(DC53,DH53)</f>
        <v>1357.5</v>
      </c>
      <c r="DN53" s="276">
        <f>SUM(DD53,DI53)</f>
        <v>1357.5</v>
      </c>
      <c r="DO53" s="276">
        <f>SUM(DE53,DJ53)</f>
        <v>1380</v>
      </c>
      <c r="DP53" s="276">
        <f>SUM(DF53,DK53)</f>
        <v>1380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993"/>
      <c r="EL53" s="993"/>
      <c r="EM53" s="993"/>
      <c r="EN53" s="993"/>
      <c r="EO53" s="993"/>
      <c r="EP53" s="993"/>
      <c r="EQ53" s="993"/>
      <c r="ER53" s="993"/>
      <c r="ES53" s="993"/>
      <c r="ET53" s="993"/>
      <c r="EU53" s="993"/>
      <c r="EV53" s="993"/>
      <c r="EW53" s="993"/>
      <c r="EX53" s="993"/>
      <c r="EY53" s="993"/>
      <c r="EZ53" s="993"/>
      <c r="FA53" s="993"/>
      <c r="FB53" s="993"/>
      <c r="FC53" s="993"/>
      <c r="FD53" s="993"/>
      <c r="FE53" s="993"/>
      <c r="FF53" s="993"/>
      <c r="FG53" s="993"/>
      <c r="FH53" s="993"/>
      <c r="FI53" s="993"/>
      <c r="FJ53" s="993"/>
      <c r="FK53" s="993"/>
      <c r="FL53" s="993"/>
      <c r="FM53" s="993"/>
      <c r="FN53" s="993"/>
      <c r="FO53" s="993"/>
      <c r="FP53" s="993"/>
      <c r="FQ53" s="993"/>
      <c r="FR53" s="993"/>
      <c r="FS53" s="993"/>
      <c r="FT53" s="993"/>
      <c r="FU53" s="993"/>
      <c r="FV53" s="993"/>
      <c r="FW53" s="993"/>
      <c r="FX53" s="993"/>
      <c r="FY53" s="993"/>
      <c r="FZ53" s="993"/>
      <c r="GA53" s="993"/>
      <c r="GB53" s="993"/>
      <c r="GC53" s="993"/>
      <c r="GD53" s="993"/>
      <c r="GE53" s="993"/>
      <c r="GF53" s="993"/>
      <c r="GG53" s="993"/>
      <c r="GH53" s="993"/>
      <c r="GI53" s="993"/>
      <c r="GJ53" s="993"/>
      <c r="GK53" s="993"/>
      <c r="GL53" s="993"/>
      <c r="GM53" s="993"/>
      <c r="GN53" s="993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93"/>
      <c r="HA53" s="993"/>
      <c r="HB53" s="993"/>
      <c r="HC53" s="993"/>
      <c r="HD53" s="993"/>
      <c r="HE53" s="993"/>
      <c r="HF53" s="993"/>
      <c r="HG53" s="993"/>
      <c r="HH53" s="993"/>
      <c r="HI53" s="993"/>
      <c r="HJ53" s="993"/>
      <c r="HK53" s="993"/>
      <c r="HL53" s="993"/>
      <c r="HM53" s="993"/>
      <c r="HN53" s="993"/>
      <c r="HO53" s="993"/>
      <c r="HP53" s="993"/>
      <c r="HQ53" s="993"/>
      <c r="HR53" s="993"/>
      <c r="HS53" s="993"/>
      <c r="HT53" s="993"/>
      <c r="HU53" s="993"/>
      <c r="HV53" s="993"/>
      <c r="HW53" s="993"/>
      <c r="HX53" s="993"/>
      <c r="HY53" s="993"/>
      <c r="HZ53" s="993"/>
      <c r="IA53" s="993"/>
      <c r="IB53" s="993"/>
      <c r="IC53" s="993"/>
      <c r="ID53" s="993"/>
      <c r="IE53" s="993"/>
      <c r="IF53" s="993"/>
      <c r="IG53" s="993"/>
      <c r="IH53" s="993"/>
      <c r="II53" s="993"/>
      <c r="IJ53" s="993"/>
      <c r="IK53" s="993"/>
      <c r="IL53" s="993"/>
      <c r="IM53" s="993"/>
      <c r="IN53" s="993"/>
      <c r="IO53" s="993"/>
      <c r="IP53" s="993"/>
      <c r="IQ53" s="993"/>
      <c r="IR53" s="993"/>
      <c r="IS53" s="993"/>
      <c r="IT53" s="993"/>
      <c r="IU53" s="993"/>
      <c r="IV53" s="993"/>
      <c r="IW53" s="993"/>
      <c r="IX53" s="993"/>
      <c r="IY53" s="993"/>
      <c r="IZ53" s="993"/>
      <c r="JA53" s="993"/>
      <c r="JB53" s="993"/>
      <c r="JC53" s="993"/>
      <c r="JD53" s="993"/>
      <c r="JE53" s="993"/>
      <c r="JF53" s="993"/>
      <c r="JG53" s="993"/>
      <c r="JH53" s="993"/>
      <c r="JI53" s="993"/>
      <c r="JJ53" s="993"/>
      <c r="JK53" s="993"/>
      <c r="JL53" s="993"/>
      <c r="JM53" s="993"/>
      <c r="JN53" s="993"/>
      <c r="JO53" s="993"/>
      <c r="JP53" s="993"/>
      <c r="JQ53" s="993"/>
      <c r="JR53" s="993"/>
      <c r="JS53" s="993"/>
      <c r="JT53" s="993"/>
      <c r="JU53" s="993"/>
      <c r="JV53" s="993"/>
      <c r="JW53" s="993"/>
      <c r="JX53" s="993"/>
      <c r="JY53" s="993"/>
      <c r="JZ53" s="993"/>
      <c r="KA53" s="993"/>
      <c r="KB53" s="993"/>
      <c r="KC53" s="993"/>
      <c r="KD53" s="993"/>
      <c r="KE53" s="993"/>
      <c r="KF53" s="993"/>
      <c r="KG53" s="993"/>
      <c r="KH53" s="993"/>
      <c r="KI53" s="993"/>
      <c r="KJ53" s="993"/>
      <c r="KK53" s="993"/>
      <c r="KL53" s="993"/>
      <c r="KM53" s="993"/>
      <c r="KN53" s="993"/>
      <c r="KO53" s="993"/>
      <c r="KP53" s="993"/>
      <c r="KQ53" s="993"/>
      <c r="KR53" s="993"/>
      <c r="KS53" s="993"/>
      <c r="KT53" s="993"/>
      <c r="KU53" s="993"/>
      <c r="KV53" s="993"/>
      <c r="KW53" s="420">
        <f>'СРЕД 5'!$DM$58*1000</f>
        <v>186477.06</v>
      </c>
      <c r="KX53" s="420">
        <f>'СРЕД 5'!$DO$58*1000</f>
        <v>216085.92</v>
      </c>
      <c r="KY53" s="239" t="str">
        <f>IF(AND(LEN(DM53)&gt;0,LEN(KW53)&gt;0,KW53&lt;DM53),"ALARM","OK")</f>
        <v>OK</v>
      </c>
      <c r="KZ53" s="239" t="str">
        <f>IF(AND(LEN(DO53)&gt;0,LEN(KX53)&gt;0,KX53&lt;DO53),"ALARM","OK")</f>
        <v>OK</v>
      </c>
      <c r="LA53" s="993"/>
      <c r="LB53" s="993"/>
      <c r="LC53" s="993"/>
      <c r="LD53" s="993"/>
      <c r="LE53" s="993"/>
      <c r="LF53" s="379" t="str">
        <f>IF('СРЕД 5'!$LF$58="","",'СРЕД 5'!$LF$58)</f>
        <v/>
      </c>
      <c r="LG53" s="993"/>
      <c r="LH53" s="993"/>
      <c r="LI53" s="993"/>
      <c r="LJ53" s="993"/>
      <c r="LK53" s="993"/>
      <c r="LL53" s="993"/>
      <c r="LM53" s="993"/>
    </row>
    <row customHeight="1" ht="12" hidden="1">
      <c r="C54" s="161"/>
      <c r="D54" s="672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1635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LF55" s="313"/>
    </row>
    <row customHeight="1" ht="12">
      <c r="C56" s="161"/>
      <c r="D56" s="672"/>
      <c r="E56" s="689" t="s">
        <v>1342</v>
      </c>
      <c r="F56" s="536"/>
      <c r="G56" s="536"/>
      <c r="H56" s="536"/>
      <c r="I56" s="536"/>
      <c r="J56" s="536"/>
      <c r="K56" s="536"/>
      <c r="L56" s="261"/>
      <c r="M56" s="261" t="s">
        <v>1343</v>
      </c>
      <c r="N56" s="686" t="s">
        <v>1596</v>
      </c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314" t="str">
        <f>IF(CS56=0,"",DM56/CS56*1000)</f>
        <v/>
      </c>
      <c r="BQ56" s="314" t="str">
        <f>IF(CT56=0,"",DO56/CT56*1000)</f>
        <v/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5"/>
      <c r="CV56" s="265"/>
      <c r="CW56" s="264">
        <f>SUM(CW57:CW58)</f>
        <v>0</v>
      </c>
      <c r="CX56" s="264">
        <f>SUM(CX57:CX58)</f>
        <v>0</v>
      </c>
      <c r="CY56" s="264">
        <f>SUM(CY57:CY58)</f>
        <v>0</v>
      </c>
      <c r="CZ56" s="264">
        <f>SUM(CZ57:CZ58)</f>
        <v>0</v>
      </c>
      <c r="DA56" s="265"/>
      <c r="DB56" s="265"/>
      <c r="DC56" s="264">
        <f>SUM(DC57:DC58)</f>
        <v>0</v>
      </c>
      <c r="DD56" s="264">
        <f>SUM(DD57:DD58)</f>
        <v>0</v>
      </c>
      <c r="DE56" s="264">
        <f>SUM(DE57:DE58)</f>
        <v>0</v>
      </c>
      <c r="DF56" s="264">
        <f>SUM(DF57:DF58)</f>
        <v>0</v>
      </c>
      <c r="DG56" s="266"/>
      <c r="DH56" s="264">
        <f>SUM(DH57:DH58)</f>
        <v>0</v>
      </c>
      <c r="DI56" s="264">
        <f>SUM(DI57:DI58)</f>
        <v>0</v>
      </c>
      <c r="DJ56" s="264">
        <f>SUM(DJ57:DJ58)</f>
        <v>0</v>
      </c>
      <c r="DK56" s="264">
        <f>SUM(DK57:DK58)</f>
        <v>0</v>
      </c>
      <c r="DL56" s="266"/>
      <c r="DM56" s="264">
        <f>SUM(DC56,DH56)</f>
        <v>0</v>
      </c>
      <c r="DN56" s="264">
        <f>SUM(DD56,DI56)</f>
        <v>0</v>
      </c>
      <c r="DO56" s="264">
        <f>SUM(DE56,DJ56)</f>
        <v>0</v>
      </c>
      <c r="DP56" s="264">
        <f>SUM(DF56,DK56)</f>
        <v>0</v>
      </c>
      <c r="DQ56" s="266"/>
      <c r="DR56" s="267"/>
      <c r="DS56" s="267"/>
      <c r="DT56" s="267"/>
      <c r="DU56" s="268">
        <f>'СУБС ПИ'!$S$77</f>
        <v>0</v>
      </c>
      <c r="DV56" s="268">
        <f>'СУБС ПИ'!$U$77</f>
        <v>0</v>
      </c>
      <c r="DW56" s="267"/>
      <c r="DX56" s="267"/>
      <c r="DY56" s="267"/>
      <c r="DZ56" s="264">
        <f>IF(DD56=0,0,DF56/DD56*100)</f>
        <v>0</v>
      </c>
      <c r="EA56" s="264">
        <f>IF(DI56=0,0,DK56/DI56*100)</f>
        <v>0</v>
      </c>
      <c r="EB56" s="264">
        <f>IF(DN56=0,0,DP56/DN56*100)</f>
        <v>0</v>
      </c>
      <c r="EC56" s="266"/>
      <c r="ED56" s="266"/>
      <c r="EE56" s="266"/>
      <c r="EF56" s="266"/>
      <c r="EG56" s="266"/>
      <c r="EH56" s="266"/>
      <c r="EI56" s="177"/>
      <c r="EJ56" s="269"/>
      <c r="LF56" s="401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D58" s="704"/>
      <c r="E58" s="690"/>
      <c r="F58" s="536"/>
      <c r="G58" s="536"/>
      <c r="H58" s="536"/>
      <c r="I58" s="536"/>
      <c r="J58" s="536"/>
      <c r="K58" s="184"/>
      <c r="L58" s="184"/>
      <c r="M58" s="184"/>
      <c r="N58" s="189" t="s">
        <v>1636</v>
      </c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4"/>
      <c r="AD58" s="184"/>
      <c r="AE58" s="184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 hidden="1">
      <c r="C59" s="161"/>
      <c r="E59" s="158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LF59" s="313"/>
    </row>
    <row customHeight="1" ht="12">
      <c r="C60" s="161"/>
      <c r="F60" s="545"/>
      <c r="G60" s="545"/>
      <c r="H60" s="545"/>
      <c r="I60" s="545"/>
      <c r="J60" s="545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255"/>
      <c r="BQ60" s="255"/>
      <c r="BR60" s="255"/>
      <c r="BS60" s="255"/>
      <c r="BT60" s="255"/>
      <c r="BU60" s="255"/>
      <c r="BV60" s="255"/>
      <c r="BW60" s="255"/>
      <c r="BX60" s="193"/>
      <c r="BY60" s="193"/>
      <c r="BZ60" s="277"/>
      <c r="CA60" s="277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194"/>
      <c r="EJ60" s="278"/>
      <c r="LF60" s="315"/>
    </row>
    <row customHeight="1" ht="12" hidden="1">
      <c r="C61" s="132"/>
      <c r="D61" s="222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LF61" s="313"/>
    </row>
    <row customHeight="1" ht="12">
      <c r="C62" s="161"/>
      <c r="D62" s="671" t="s">
        <v>176</v>
      </c>
      <c r="E62" s="541" t="s">
        <v>176</v>
      </c>
      <c r="F62" s="536"/>
      <c r="G62" s="536"/>
      <c r="H62" s="536"/>
      <c r="I62" s="536"/>
      <c r="J62" s="536"/>
      <c r="K62" s="536"/>
      <c r="L62" s="261"/>
      <c r="M62" s="261">
        <v>6</v>
      </c>
      <c r="N62" s="790" t="s">
        <v>1598</v>
      </c>
      <c r="O62" s="791"/>
      <c r="P62" s="791"/>
      <c r="Q62" s="791"/>
      <c r="R62" s="791"/>
      <c r="S62" s="791"/>
      <c r="T62" s="791"/>
      <c r="U62" s="791"/>
      <c r="V62" s="791"/>
      <c r="W62" s="791"/>
      <c r="X62" s="791"/>
      <c r="Y62" s="791"/>
      <c r="Z62" s="791"/>
      <c r="AA62" s="791"/>
      <c r="AB62" s="791"/>
      <c r="AC62" s="791"/>
      <c r="AD62" s="791"/>
      <c r="AE62" s="791"/>
      <c r="AF62" s="791"/>
      <c r="AG62" s="791"/>
      <c r="AH62" s="791"/>
      <c r="AI62" s="791"/>
      <c r="AJ62" s="791"/>
      <c r="AK62" s="791"/>
      <c r="AL62" s="791"/>
      <c r="AM62" s="791"/>
      <c r="AN62" s="791"/>
      <c r="AO62" s="791"/>
      <c r="AP62" s="791"/>
      <c r="AQ62" s="791"/>
      <c r="AR62" s="791"/>
      <c r="AS62" s="791"/>
      <c r="AT62" s="791"/>
      <c r="AU62" s="791"/>
      <c r="AV62" s="791"/>
      <c r="AW62" s="791"/>
      <c r="AX62" s="791"/>
      <c r="AY62" s="791"/>
      <c r="AZ62" s="791"/>
      <c r="BA62" s="791"/>
      <c r="BB62" s="791"/>
      <c r="BC62" s="791"/>
      <c r="BD62" s="791"/>
      <c r="BE62" s="791"/>
      <c r="BF62" s="791"/>
      <c r="BG62" s="791"/>
      <c r="BH62" s="791"/>
      <c r="BI62" s="791"/>
      <c r="BJ62" s="791"/>
      <c r="BK62" s="791"/>
      <c r="BL62" s="791"/>
      <c r="BM62" s="791"/>
      <c r="BN62" s="791"/>
      <c r="BO62" s="791"/>
      <c r="BP62" s="314" t="str">
        <f>IF(CS62=0,"",DM62/CS62*1000)</f>
        <v/>
      </c>
      <c r="BQ62" s="314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4">
        <f>SUM(DC64,DC68)</f>
        <v>0</v>
      </c>
      <c r="DD62" s="264">
        <f>SUM(DD64,DD68)</f>
        <v>0</v>
      </c>
      <c r="DE62" s="264">
        <f>SUM(DE64,DE68)</f>
        <v>0</v>
      </c>
      <c r="DF62" s="264">
        <f>SUM(DF64,DF68)</f>
        <v>0</v>
      </c>
      <c r="DG62" s="266"/>
      <c r="DH62" s="264">
        <f>SUM(DH64,DH68)</f>
        <v>0</v>
      </c>
      <c r="DI62" s="264">
        <f>SUM(DI64,DI68)</f>
        <v>0</v>
      </c>
      <c r="DJ62" s="264">
        <f>SUM(DJ64,DJ68)</f>
        <v>0</v>
      </c>
      <c r="DK62" s="264">
        <f>SUM(DK64,DK68)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4">
        <f>SUM(DU64,DU68)</f>
        <v>0</v>
      </c>
      <c r="DV62" s="264">
        <f>SUM(DV64,DV68)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LF62" s="401"/>
    </row>
    <row customHeight="1" ht="12" hidden="1">
      <c r="C63" s="161"/>
      <c r="D63" s="672"/>
      <c r="E63" s="281"/>
      <c r="F63" s="545"/>
      <c r="G63" s="545"/>
      <c r="H63" s="545"/>
      <c r="I63" s="545"/>
      <c r="J63" s="545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LF63" s="313"/>
    </row>
    <row customHeight="1" ht="12">
      <c r="C64" s="161"/>
      <c r="D64" s="672"/>
      <c r="E64" s="689" t="s">
        <v>1346</v>
      </c>
      <c r="F64" s="536"/>
      <c r="G64" s="536"/>
      <c r="H64" s="536"/>
      <c r="I64" s="536"/>
      <c r="J64" s="536"/>
      <c r="K64" s="536"/>
      <c r="L64" s="261"/>
      <c r="M64" s="261" t="s">
        <v>1347</v>
      </c>
      <c r="N64" s="712" t="s">
        <v>1599</v>
      </c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713"/>
      <c r="AQ64" s="713"/>
      <c r="AR64" s="713"/>
      <c r="AS64" s="713"/>
      <c r="AT64" s="713"/>
      <c r="AU64" s="713"/>
      <c r="AV64" s="713"/>
      <c r="AW64" s="713"/>
      <c r="AX64" s="713"/>
      <c r="AY64" s="713"/>
      <c r="AZ64" s="713"/>
      <c r="BA64" s="713"/>
      <c r="BB64" s="713"/>
      <c r="BC64" s="713"/>
      <c r="BD64" s="713"/>
      <c r="BE64" s="713"/>
      <c r="BF64" s="713"/>
      <c r="BG64" s="713"/>
      <c r="BH64" s="713"/>
      <c r="BI64" s="713"/>
      <c r="BJ64" s="713"/>
      <c r="BK64" s="713"/>
      <c r="BL64" s="713"/>
      <c r="BM64" s="713"/>
      <c r="BN64" s="713"/>
      <c r="BO64" s="713"/>
      <c r="BP64" s="314" t="str">
        <f>IF(CS64=0,"",DM64/CS64*1000)</f>
        <v/>
      </c>
      <c r="BQ64" s="314" t="str">
        <f>IF(CT64=0,"",DO64/CT64*1000)</f>
        <v/>
      </c>
      <c r="BR64" s="263"/>
      <c r="BS64" s="263"/>
      <c r="BT64" s="263"/>
      <c r="BU64" s="263"/>
      <c r="BV64" s="263"/>
      <c r="BW64" s="263"/>
      <c r="BX64" s="263"/>
      <c r="BY64" s="263"/>
      <c r="BZ64" s="263"/>
      <c r="CA64" s="263"/>
      <c r="CB64" s="263"/>
      <c r="CC64" s="263"/>
      <c r="CD64" s="263"/>
      <c r="CE64" s="263"/>
      <c r="CF64" s="263"/>
      <c r="CG64" s="263"/>
      <c r="CH64" s="263"/>
      <c r="CI64" s="263"/>
      <c r="CJ64" s="263"/>
      <c r="CK64" s="263"/>
      <c r="CL64" s="263"/>
      <c r="CM64" s="263"/>
      <c r="CN64" s="263"/>
      <c r="CO64" s="263"/>
      <c r="CP64" s="263"/>
      <c r="CQ64" s="263"/>
      <c r="CR64" s="263"/>
      <c r="CS64" s="263"/>
      <c r="CT64" s="263"/>
      <c r="CU64" s="265"/>
      <c r="CV64" s="265"/>
      <c r="CW64" s="264">
        <f>SUM(CW65:CW66)</f>
        <v>0</v>
      </c>
      <c r="CX64" s="264">
        <f>SUM(CX65:CX66)</f>
        <v>0</v>
      </c>
      <c r="CY64" s="264">
        <f>SUM(CY65:CY66)</f>
        <v>0</v>
      </c>
      <c r="CZ64" s="264">
        <f>SUM(CZ65:CZ66)</f>
        <v>0</v>
      </c>
      <c r="DA64" s="265"/>
      <c r="DB64" s="265"/>
      <c r="DC64" s="264">
        <f>SUM(DC65:DC66)</f>
        <v>0</v>
      </c>
      <c r="DD64" s="264">
        <f>SUM(DD65:DD66)</f>
        <v>0</v>
      </c>
      <c r="DE64" s="264">
        <f>SUM(DE65:DE66)</f>
        <v>0</v>
      </c>
      <c r="DF64" s="264">
        <f>SUM(DF65:DF66)</f>
        <v>0</v>
      </c>
      <c r="DG64" s="266"/>
      <c r="DH64" s="264">
        <f>SUM(DH65:DH66)</f>
        <v>0</v>
      </c>
      <c r="DI64" s="264">
        <f>SUM(DI65:DI66)</f>
        <v>0</v>
      </c>
      <c r="DJ64" s="264">
        <f>SUM(DJ65:DJ66)</f>
        <v>0</v>
      </c>
      <c r="DK64" s="264">
        <f>SUM(DK65:DK66)</f>
        <v>0</v>
      </c>
      <c r="DL64" s="266"/>
      <c r="DM64" s="264">
        <f>SUM(DC64,DH64)</f>
        <v>0</v>
      </c>
      <c r="DN64" s="264">
        <f>SUM(DD64,DI64)</f>
        <v>0</v>
      </c>
      <c r="DO64" s="264">
        <f>SUM(DE64,DJ64)</f>
        <v>0</v>
      </c>
      <c r="DP64" s="264">
        <f>SUM(DF64,DK64)</f>
        <v>0</v>
      </c>
      <c r="DQ64" s="266"/>
      <c r="DR64" s="267"/>
      <c r="DS64" s="267"/>
      <c r="DT64" s="267"/>
      <c r="DU64" s="268">
        <f>'СУБС ПИ'!$S$78</f>
        <v>0</v>
      </c>
      <c r="DV64" s="268">
        <f>'СУБС ПИ'!$U$78</f>
        <v>0</v>
      </c>
      <c r="DW64" s="267"/>
      <c r="DX64" s="267"/>
      <c r="DY64" s="267"/>
      <c r="DZ64" s="264">
        <f>IF(DD64=0,0,DF64/DD64*100)</f>
        <v>0</v>
      </c>
      <c r="EA64" s="264">
        <f>IF(DI64=0,0,DK64/DI64*100)</f>
        <v>0</v>
      </c>
      <c r="EB64" s="264">
        <f>IF(DN64=0,0,DP64/DN64*100)</f>
        <v>0</v>
      </c>
      <c r="EC64" s="266"/>
      <c r="ED64" s="266"/>
      <c r="EE64" s="266"/>
      <c r="EF64" s="266"/>
      <c r="EG64" s="266"/>
      <c r="EH64" s="266"/>
      <c r="EI64" s="177"/>
      <c r="EJ64" s="269"/>
      <c r="LF64" s="401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9" t="s">
        <v>1637</v>
      </c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4"/>
      <c r="AD66" s="184"/>
      <c r="AE66" s="184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 hidden="1">
      <c r="C67" s="161"/>
      <c r="D67" s="672"/>
      <c r="E67" s="281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LF67" s="313"/>
    </row>
    <row customHeight="1" ht="12">
      <c r="C68" s="161"/>
      <c r="D68" s="672"/>
      <c r="E68" s="689" t="s">
        <v>1350</v>
      </c>
      <c r="F68" s="536"/>
      <c r="G68" s="536"/>
      <c r="H68" s="536"/>
      <c r="I68" s="536"/>
      <c r="J68" s="536"/>
      <c r="K68" s="536"/>
      <c r="L68" s="261"/>
      <c r="M68" s="261" t="s">
        <v>1351</v>
      </c>
      <c r="N68" s="715" t="s">
        <v>1601</v>
      </c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314" t="str">
        <f>IF(CS68=0,"",DM68/CS68*1000)</f>
        <v/>
      </c>
      <c r="BQ68" s="314" t="str">
        <f>IF(CT68=0,"",DO68/CT68*1000)</f>
        <v/>
      </c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3"/>
      <c r="CT68" s="263"/>
      <c r="CU68" s="265"/>
      <c r="CV68" s="265"/>
      <c r="CW68" s="266"/>
      <c r="CX68" s="266"/>
      <c r="CY68" s="266"/>
      <c r="CZ68" s="266"/>
      <c r="DA68" s="265"/>
      <c r="DB68" s="265"/>
      <c r="DC68" s="264">
        <f>SUM(DC69:DC70)</f>
        <v>0</v>
      </c>
      <c r="DD68" s="264">
        <f>SUM(DD69:DD70)</f>
        <v>0</v>
      </c>
      <c r="DE68" s="264">
        <f>SUM(DE69:DE70)</f>
        <v>0</v>
      </c>
      <c r="DF68" s="264">
        <f>SUM(DF69:DF70)</f>
        <v>0</v>
      </c>
      <c r="DG68" s="266"/>
      <c r="DH68" s="264">
        <f>SUM(DH69:DH70)</f>
        <v>0</v>
      </c>
      <c r="DI68" s="264">
        <f>SUM(DI69:DI70)</f>
        <v>0</v>
      </c>
      <c r="DJ68" s="264">
        <f>SUM(DJ69:DJ70)</f>
        <v>0</v>
      </c>
      <c r="DK68" s="264">
        <f>SUM(DK69:DK70)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8">
        <f>'СУБС ПИ'!$S$79</f>
        <v>0</v>
      </c>
      <c r="DV68" s="268">
        <f>'СУБС ПИ'!$U$79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LF68" s="401"/>
    </row>
    <row customHeight="1" ht="12" hidden="1">
      <c r="C69" s="161"/>
      <c r="D69" s="672"/>
      <c r="E69" s="690"/>
      <c r="F69" s="536"/>
      <c r="G69" s="536"/>
      <c r="H69" s="536"/>
      <c r="I69" s="536"/>
      <c r="J69" s="536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D70" s="704"/>
      <c r="E70" s="690"/>
      <c r="F70" s="536"/>
      <c r="G70" s="536"/>
      <c r="H70" s="536"/>
      <c r="I70" s="536"/>
      <c r="J70" s="536"/>
      <c r="K70" s="184"/>
      <c r="L70" s="184"/>
      <c r="M70" s="184"/>
      <c r="N70" s="189" t="s">
        <v>1638</v>
      </c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4"/>
      <c r="AD70" s="184"/>
      <c r="AE70" s="184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 hidden="1">
      <c r="C71" s="161"/>
      <c r="E71" s="158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LF71" s="313"/>
    </row>
    <row customHeight="1" ht="12">
      <c r="C72" s="161"/>
      <c r="F72" s="545"/>
      <c r="G72" s="545"/>
      <c r="H72" s="545"/>
      <c r="I72" s="545"/>
      <c r="J72" s="545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255"/>
      <c r="BQ72" s="255"/>
      <c r="BR72" s="255"/>
      <c r="BS72" s="255"/>
      <c r="BT72" s="255"/>
      <c r="BU72" s="255"/>
      <c r="BV72" s="255"/>
      <c r="BW72" s="255"/>
      <c r="BX72" s="193"/>
      <c r="BY72" s="193"/>
      <c r="BZ72" s="277"/>
      <c r="CA72" s="277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194"/>
      <c r="EJ72" s="278"/>
      <c r="LF72" s="315"/>
    </row>
    <row customHeight="1" ht="12" hidden="1">
      <c r="C73" s="132"/>
      <c r="D73" s="222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LF73" s="313"/>
    </row>
    <row customHeight="1" ht="12">
      <c r="C74" s="161"/>
      <c r="D74" s="671" t="s">
        <v>183</v>
      </c>
      <c r="E74" s="689" t="s">
        <v>183</v>
      </c>
      <c r="F74" s="536"/>
      <c r="G74" s="536"/>
      <c r="H74" s="536"/>
      <c r="I74" s="536"/>
      <c r="J74" s="536"/>
      <c r="K74" s="536"/>
      <c r="L74" s="261"/>
      <c r="M74" s="261">
        <v>7</v>
      </c>
      <c r="N74" s="706" t="s">
        <v>1603</v>
      </c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  <c r="BL74" s="707"/>
      <c r="BM74" s="707"/>
      <c r="BN74" s="707"/>
      <c r="BO74" s="707"/>
      <c r="BP74" s="314" t="str">
        <f>IF(CS74=0,"",DM74/CS74*1000)</f>
        <v/>
      </c>
      <c r="BQ74" s="314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3"/>
      <c r="CT74" s="263"/>
      <c r="CU74" s="265"/>
      <c r="CV74" s="265"/>
      <c r="CW74" s="266"/>
      <c r="CX74" s="266"/>
      <c r="CY74" s="266"/>
      <c r="CZ74" s="266"/>
      <c r="DA74" s="265"/>
      <c r="DB74" s="265"/>
      <c r="DC74" s="264">
        <f>SUM(DC75:DC77)</f>
        <v>1015.8372</v>
      </c>
      <c r="DD74" s="264">
        <f>SUM(DD75:DD77)</f>
        <v>1015.8372</v>
      </c>
      <c r="DE74" s="264">
        <f>SUM(DE75:DE77)</f>
        <v>1032.7688</v>
      </c>
      <c r="DF74" s="264">
        <f>SUM(DF75:DF77)</f>
        <v>1032.7688</v>
      </c>
      <c r="DG74" s="266"/>
      <c r="DH74" s="264">
        <f>SUM(DH75:DH77)</f>
        <v>0</v>
      </c>
      <c r="DI74" s="264">
        <f>SUM(DI75:DI77)</f>
        <v>0</v>
      </c>
      <c r="DJ74" s="264">
        <f>SUM(DJ75:DJ77)</f>
        <v>0</v>
      </c>
      <c r="DK74" s="264">
        <f>SUM(DK75:DK77)</f>
        <v>0</v>
      </c>
      <c r="DL74" s="266"/>
      <c r="DM74" s="264">
        <f>SUM(DC74,DH74)</f>
        <v>1015.8372</v>
      </c>
      <c r="DN74" s="264">
        <f>SUM(DD74,DI74)</f>
        <v>1015.8372</v>
      </c>
      <c r="DO74" s="264">
        <f>SUM(DE74,DJ74)</f>
        <v>1032.7688</v>
      </c>
      <c r="DP74" s="264">
        <f>SUM(DF74,DK74)</f>
        <v>1032.7688</v>
      </c>
      <c r="DQ74" s="266"/>
      <c r="DR74" s="267"/>
      <c r="DS74" s="267"/>
      <c r="DT74" s="267"/>
      <c r="DU74" s="268">
        <f>'СУБС ПИ'!$S$80</f>
        <v>0</v>
      </c>
      <c r="DV74" s="268">
        <f>'СУБС ПИ'!$U$80</f>
        <v>0</v>
      </c>
      <c r="DW74" s="267"/>
      <c r="DX74" s="267"/>
      <c r="DY74" s="267"/>
      <c r="DZ74" s="264">
        <f>IF(DD74=0,0,DF74/DD74*100)</f>
        <v>101.666763138818</v>
      </c>
      <c r="EA74" s="264">
        <f>IF(DI74=0,0,DK74/DI74*100)</f>
        <v>0</v>
      </c>
      <c r="EB74" s="264">
        <f>IF(DN74=0,0,DP74/DN74*100)</f>
        <v>101.666763138818</v>
      </c>
      <c r="EC74" s="266"/>
      <c r="ED74" s="266"/>
      <c r="EE74" s="266"/>
      <c r="EF74" s="266"/>
      <c r="EG74" s="266"/>
      <c r="EH74" s="266"/>
      <c r="EI74" s="177"/>
      <c r="EJ74" s="269"/>
      <c r="LF74" s="401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24">
      <c r="A76" s="614" t="s">
        <v>1156</v>
      </c>
      <c r="B76" s="614" t="s">
        <v>1355</v>
      </c>
      <c r="C76" s="417" t="s">
        <v>1281</v>
      </c>
      <c r="D76" s="418"/>
      <c r="E76" s="418"/>
      <c r="F76" s="244"/>
      <c r="G76" s="604"/>
      <c r="H76" s="604"/>
      <c r="I76" s="793">
        <f>ROW('СРЕД 5'!A82)</f>
        <v>82</v>
      </c>
      <c r="J76" s="244"/>
      <c r="K76" s="804"/>
      <c r="L76" s="804"/>
      <c r="M76" s="357" t="str">
        <f>IF('СРЕД 5'!$M$82="","",'СРЕД 5'!$M$82)</f>
        <v>8</v>
      </c>
      <c r="N76" s="797" t="str">
        <f>IF('СРЕД 5'!$N$82="","",'СРЕД 5'!$N$82)</f>
        <v>Поставки твёрдого топлива при наличии печного отопления</v>
      </c>
      <c r="O76" s="358"/>
      <c r="P76" s="358"/>
      <c r="Q76" s="797" t="str">
        <f>IF('СРЕД 5'!$Q$82="","",'СРЕД 5'!$Q$82)</f>
        <v/>
      </c>
      <c r="R76" s="358"/>
      <c r="S76" s="358"/>
      <c r="T76" s="795" t="str">
        <f>IF('СРЕД 5'!$T$82="","",'СРЕД 5'!$T$82)</f>
        <v>ЧД</v>
      </c>
      <c r="U76" s="795" t="str">
        <f>IF('СРЕД 5'!$U$82="","",'СРЕД 5'!$U$82)</f>
        <v>ЖП</v>
      </c>
      <c r="V76" s="358"/>
      <c r="W76" s="358"/>
      <c r="X76" s="795" t="str">
        <f>IF('СРЕД 5'!$X$82="","",'СРЕД 5'!$X$82)</f>
        <v/>
      </c>
      <c r="Y76" s="358"/>
      <c r="Z76" s="358"/>
      <c r="AA76" s="358"/>
      <c r="AB76" s="358"/>
      <c r="AC76" s="799" t="str">
        <f>IF('СРЕД 5'!$AC$82="","",'СРЕД 5'!$AC$82)</f>
        <v>NTKU</v>
      </c>
      <c r="AD76" s="799" t="str">
        <f>BL76&amp;"::"&amp;AE76</f>
        <v>да::ACTI</v>
      </c>
      <c r="AE76" s="799" t="str">
        <f>IF(X76="да","SUPPRESS","ACTI")</f>
        <v>ACTI</v>
      </c>
      <c r="AF76" s="358"/>
      <c r="AG76" s="358"/>
      <c r="AH76" s="358"/>
      <c r="AI76" s="358"/>
      <c r="AJ76" s="358"/>
      <c r="AK76" s="358"/>
      <c r="AL76" s="358"/>
      <c r="AM76" s="358"/>
      <c r="AN76" s="357" t="str">
        <f>IF('СРЕД 5'!$AN$82="","",'СРЕД 5'!$AN$82)</f>
        <v>7.1</v>
      </c>
      <c r="AO76" s="797" t="str">
        <f>IF('СРЕД 5'!$AO$82="","",'СРЕД 5'!$AO$82)</f>
        <v>МП ЗР "Севержилкомсервис"</v>
      </c>
      <c r="AP76" s="359"/>
      <c r="AQ76" s="797" t="str">
        <f>IF('СРЕД 5'!$AQ$82="","",'СРЕД 5'!$AQ$82)</f>
        <v>8300010685</v>
      </c>
      <c r="AR76" s="797" t="str">
        <f>IF('СРЕД 5'!$AR$82="","",'СРЕД 5'!$AR$82)</f>
        <v>298301001</v>
      </c>
      <c r="AS76" s="797" t="str">
        <f>IF('СРЕД 5'!$AS$82="","",'СРЕД 5'!$AS$82)</f>
        <v>ОСН, 22</v>
      </c>
      <c r="AT76" s="797" t="str">
        <f>IF('СРЕД 5'!$AT$82="","",'СРЕД 5'!$AT$82)</f>
        <v/>
      </c>
      <c r="AU76" s="797" t="str">
        <f>IF('СРЕД 5'!$AU$82="","",'СРЕД 5'!$AU$82)</f>
        <v/>
      </c>
      <c r="AV76" s="797" t="str">
        <f>IF('СРЕД 5'!$AV$82="","",'СРЕД 5'!$AV$82)</f>
        <v/>
      </c>
      <c r="AW76" s="797" t="str">
        <f>IF('СРЕД 5'!$AW$82="","",'СРЕД 5'!$AW$82)</f>
        <v>уголь</v>
      </c>
      <c r="AX76" s="797" t="str">
        <f>IF('СРЕД 5'!$AX$82="","",'СРЕД 5'!$AX$82)</f>
        <v/>
      </c>
      <c r="AY76" s="358"/>
      <c r="AZ76" s="792"/>
      <c r="BA76" s="792"/>
      <c r="BB76" s="792"/>
      <c r="BC76" s="797" t="str">
        <f>IF('СРЕД 5'!$BC$82="","",'СРЕД 5'!$BC$82)</f>
        <v/>
      </c>
      <c r="BD76" s="797" t="str">
        <f>IF('СРЕД 5'!$BD$82="","",'СРЕД 5'!$BD$82)</f>
        <v/>
      </c>
      <c r="BE76" s="797" t="str">
        <f>IF('СРЕД 5'!$BE$82="","",'СРЕД 5'!$BE$82)</f>
        <v/>
      </c>
      <c r="BF76" s="792"/>
      <c r="BG76" s="358"/>
      <c r="BH76" s="358"/>
      <c r="BI76" s="358"/>
      <c r="BJ76" s="358"/>
      <c r="BK76" s="358"/>
      <c r="BL76" s="795" t="str">
        <f>IF('СРЕД 5'!$BL$82="","",'СРЕД 5'!$BL$82)</f>
        <v>да</v>
      </c>
      <c r="BM76" s="751"/>
      <c r="BN76" s="358"/>
      <c r="BO76" s="358"/>
      <c r="BP76" s="332">
        <f>IF('СРЕД 5'!$BP$82="","",'СРЕД 5'!$BP$82)</f>
        <v>3627.99</v>
      </c>
      <c r="BQ76" s="332">
        <f>IF('СРЕД 5'!$BQ$82="","",'СРЕД 5'!$BQ$82)</f>
        <v>3688.46</v>
      </c>
      <c r="BR76" s="332">
        <f>IF('СРЕД 5'!$BR$82="","",'СРЕД 5'!$BR$82)</f>
        <v>41638.67</v>
      </c>
      <c r="BS76" s="332">
        <f>IF('СРЕД 5'!$BS$82="","",'СРЕД 5'!$BS$82)</f>
        <v>42332.65</v>
      </c>
      <c r="BT76" s="358"/>
      <c r="BU76" s="379" t="str">
        <f>IF('СРЕД 5'!$BU$82="","",'СРЕД 5'!$BU$82)</f>
        <v>т</v>
      </c>
      <c r="BV76" s="379" t="str">
        <f>IF('СРЕД 5'!$BV$82="","",'СРЕД 5'!$BV$82)</f>
        <v>т</v>
      </c>
      <c r="BW76" s="358"/>
      <c r="BX76" s="386" t="str">
        <f>IF('СРЕД 5'!$BX$82="","",'СРЕД 5'!$BX$82)</f>
        <v/>
      </c>
      <c r="BY76" s="386" t="str">
        <f>IF('СРЕД 5'!$BY$82="","",'СРЕД 5'!$BY$82)</f>
        <v/>
      </c>
      <c r="BZ76" s="347" t="str">
        <f>IF('СРЕД 5'!$BZ$82="","",'СРЕД 5'!$BZ$82)</f>
        <v/>
      </c>
      <c r="CA76" s="347" t="str">
        <f>IF('СРЕД 5'!$CA$82="","",'СРЕД 5'!$CA$82)</f>
        <v/>
      </c>
      <c r="CB76" s="358"/>
      <c r="CC76" s="358"/>
      <c r="CD76" s="358"/>
      <c r="CE76" s="379" t="str">
        <f>IF('СРЕД 5'!$CE$82="","",'СРЕД 5'!$CE$82)</f>
        <v/>
      </c>
      <c r="CF76" s="379" t="str">
        <f>IF('СРЕД 5'!$CF$82="","",'СРЕД 5'!$CF$82)</f>
        <v/>
      </c>
      <c r="CG76" s="358"/>
      <c r="CH76" s="358"/>
      <c r="CI76" s="358"/>
      <c r="CJ76" s="358"/>
      <c r="CK76" s="358"/>
      <c r="CL76" s="370" t="str">
        <f>IF('СРЕД 5'!$CL$82="","",'СРЕД 5'!$CL$82)</f>
        <v/>
      </c>
      <c r="CM76" s="370" t="str">
        <f>IF('СРЕД 5'!$CM$82="","",'СРЕД 5'!$CM$82)</f>
        <v/>
      </c>
      <c r="CN76" s="358"/>
      <c r="CO76" s="276" t="str">
        <f>IF(CE76="м2",IF($U76="ЖП",MAX_5_HSE_AREA,MAX_5_ODN_AREA),"")</f>
        <v/>
      </c>
      <c r="CP76" s="276" t="str">
        <f>IF(CF76="м2",IF($U76="ЖП",MAX_5_HSE_AREA,MAX_5_ODN_AREA),"")</f>
        <v/>
      </c>
      <c r="CQ76" s="373" t="str">
        <f>IF(AND(NOT(CE76="м2"),LEN(CE76)&gt;0),IF($U76="ЖП",MAX_5_HSE_CTZN,MAX_5_ODN_CTZN),"")</f>
        <v/>
      </c>
      <c r="CR76" s="373" t="str">
        <f>IF(AND(NOT(CF76="м2"),LEN(CF76)&gt;0),IF($U76="ЖП",MAX_5_HSE_CTZN,MAX_5_ODN_CTZN),"")</f>
        <v/>
      </c>
      <c r="CS76" s="364">
        <v>0.28</v>
      </c>
      <c r="CT76" s="364">
        <v>0.28</v>
      </c>
      <c r="CU76" s="358"/>
      <c r="CV76" s="358"/>
      <c r="CW76" s="144">
        <f>IF($AD76="да::ACTI",IF($U76="ЖП",CS76,0),0)</f>
        <v>0.28</v>
      </c>
      <c r="CX76" s="144">
        <f>IF($AD76="да::ACTI",IF($U76="ЖП",CT76,0),0)</f>
        <v>0.28</v>
      </c>
      <c r="CY76" s="144">
        <f>IF($AD76="да::ACTI",IF($U76="ЖП",0,CS76),0)</f>
        <v>0</v>
      </c>
      <c r="CZ76" s="144">
        <f>IF($AD76="да::ACTI",IF($U76="ЖП",0,CT76),0)</f>
        <v>0</v>
      </c>
      <c r="DA76" s="358"/>
      <c r="DB76" s="358"/>
      <c r="DC76" s="276">
        <f>CW76*IF(LEN($BP76)=0,0,$BP76)</f>
        <v>1015.8372</v>
      </c>
      <c r="DD76" s="276">
        <f>IF(LEN($BQ76)=0,0,DC76)</f>
        <v>1015.8372</v>
      </c>
      <c r="DE76" s="276">
        <f>CX76*IF(LEN($BQ76)=0,0,$BQ76)</f>
        <v>1032.7688</v>
      </c>
      <c r="DF76" s="276">
        <f>CW76*IF(LEN($BQ76)=0,0,$BQ76)</f>
        <v>1032.7688</v>
      </c>
      <c r="DG76" s="280"/>
      <c r="DH76" s="276">
        <f>CY76*IF(LEN($BP76)=0,0,$BP76)</f>
        <v>0</v>
      </c>
      <c r="DI76" s="276">
        <f>IF(LEN($BQ76)=0,0,DH76)</f>
        <v>0</v>
      </c>
      <c r="DJ76" s="276">
        <f>CZ76*IF(LEN($BQ76)=0,0,$BQ76)</f>
        <v>0</v>
      </c>
      <c r="DK76" s="276">
        <f>CY76*IF(LEN($BQ76)=0,0,$BQ76)</f>
        <v>0</v>
      </c>
      <c r="DL76" s="280"/>
      <c r="DM76" s="276">
        <f>SUM(DC76,DH76)</f>
        <v>1015.8372</v>
      </c>
      <c r="DN76" s="276">
        <f>SUM(DD76,DI76)</f>
        <v>1015.8372</v>
      </c>
      <c r="DO76" s="276">
        <f>SUM(DE76,DJ76)</f>
        <v>1032.7688</v>
      </c>
      <c r="DP76" s="276">
        <f>SUM(DF76,DK76)</f>
        <v>1032.7688</v>
      </c>
      <c r="DQ76" s="280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  <c r="EG76" s="366"/>
      <c r="EH76" s="366"/>
      <c r="EI76" s="366"/>
      <c r="EJ76" s="366"/>
      <c r="EK76" s="993"/>
      <c r="EL76" s="993"/>
      <c r="EM76" s="993"/>
      <c r="EN76" s="993"/>
      <c r="EO76" s="993"/>
      <c r="EP76" s="993"/>
      <c r="EQ76" s="993"/>
      <c r="ER76" s="993"/>
      <c r="ES76" s="993"/>
      <c r="ET76" s="993"/>
      <c r="EU76" s="993"/>
      <c r="EV76" s="993"/>
      <c r="EW76" s="993"/>
      <c r="EX76" s="993"/>
      <c r="EY76" s="993"/>
      <c r="EZ76" s="993"/>
      <c r="FA76" s="993"/>
      <c r="FB76" s="993"/>
      <c r="FC76" s="993"/>
      <c r="FD76" s="993"/>
      <c r="FE76" s="993"/>
      <c r="FF76" s="993"/>
      <c r="FG76" s="993"/>
      <c r="FH76" s="993"/>
      <c r="FI76" s="993"/>
      <c r="FJ76" s="993"/>
      <c r="FK76" s="993"/>
      <c r="FL76" s="993"/>
      <c r="FM76" s="993"/>
      <c r="FN76" s="993"/>
      <c r="FO76" s="993"/>
      <c r="FP76" s="993"/>
      <c r="FQ76" s="993"/>
      <c r="FR76" s="993"/>
      <c r="FS76" s="993"/>
      <c r="FT76" s="993"/>
      <c r="FU76" s="993"/>
      <c r="FV76" s="993"/>
      <c r="FW76" s="993"/>
      <c r="FX76" s="993"/>
      <c r="FY76" s="993"/>
      <c r="FZ76" s="993"/>
      <c r="GA76" s="993"/>
      <c r="GB76" s="993"/>
      <c r="GC76" s="993"/>
      <c r="GD76" s="993"/>
      <c r="GE76" s="993"/>
      <c r="GF76" s="993"/>
      <c r="GG76" s="993"/>
      <c r="GH76" s="993"/>
      <c r="GI76" s="993"/>
      <c r="GJ76" s="993"/>
      <c r="GK76" s="993"/>
      <c r="GL76" s="993"/>
      <c r="GM76" s="993"/>
      <c r="GN76" s="993"/>
      <c r="GO76" s="993"/>
      <c r="GP76" s="993"/>
      <c r="GQ76" s="993"/>
      <c r="GR76" s="993"/>
      <c r="GS76" s="993"/>
      <c r="GT76" s="993"/>
      <c r="GU76" s="993"/>
      <c r="GV76" s="993"/>
      <c r="GW76" s="993"/>
      <c r="GX76" s="993"/>
      <c r="GY76" s="993"/>
      <c r="GZ76" s="993"/>
      <c r="HA76" s="993"/>
      <c r="HB76" s="993"/>
      <c r="HC76" s="993"/>
      <c r="HD76" s="993"/>
      <c r="HE76" s="993"/>
      <c r="HF76" s="993"/>
      <c r="HG76" s="993"/>
      <c r="HH76" s="993"/>
      <c r="HI76" s="993"/>
      <c r="HJ76" s="993"/>
      <c r="HK76" s="993"/>
      <c r="HL76" s="993"/>
      <c r="HM76" s="993"/>
      <c r="HN76" s="993"/>
      <c r="HO76" s="993"/>
      <c r="HP76" s="993"/>
      <c r="HQ76" s="993"/>
      <c r="HR76" s="993"/>
      <c r="HS76" s="993"/>
      <c r="HT76" s="993"/>
      <c r="HU76" s="993"/>
      <c r="HV76" s="993"/>
      <c r="HW76" s="993"/>
      <c r="HX76" s="993"/>
      <c r="HY76" s="993"/>
      <c r="HZ76" s="993"/>
      <c r="IA76" s="993"/>
      <c r="IB76" s="993"/>
      <c r="IC76" s="993"/>
      <c r="ID76" s="993"/>
      <c r="IE76" s="993"/>
      <c r="IF76" s="993"/>
      <c r="IG76" s="993"/>
      <c r="IH76" s="993"/>
      <c r="II76" s="993"/>
      <c r="IJ76" s="993"/>
      <c r="IK76" s="993"/>
      <c r="IL76" s="993"/>
      <c r="IM76" s="993"/>
      <c r="IN76" s="993"/>
      <c r="IO76" s="993"/>
      <c r="IP76" s="993"/>
      <c r="IQ76" s="993"/>
      <c r="IR76" s="993"/>
      <c r="IS76" s="993"/>
      <c r="IT76" s="993"/>
      <c r="IU76" s="993"/>
      <c r="IV76" s="993"/>
      <c r="IW76" s="993"/>
      <c r="IX76" s="993"/>
      <c r="IY76" s="993"/>
      <c r="IZ76" s="993"/>
      <c r="JA76" s="993"/>
      <c r="JB76" s="993"/>
      <c r="JC76" s="993"/>
      <c r="JD76" s="993"/>
      <c r="JE76" s="993"/>
      <c r="JF76" s="993"/>
      <c r="JG76" s="993"/>
      <c r="JH76" s="993"/>
      <c r="JI76" s="993"/>
      <c r="JJ76" s="993"/>
      <c r="JK76" s="993"/>
      <c r="JL76" s="993"/>
      <c r="JM76" s="993"/>
      <c r="JN76" s="993"/>
      <c r="JO76" s="993"/>
      <c r="JP76" s="993"/>
      <c r="JQ76" s="993"/>
      <c r="JR76" s="993"/>
      <c r="JS76" s="993"/>
      <c r="JT76" s="993"/>
      <c r="JU76" s="993"/>
      <c r="JV76" s="993"/>
      <c r="JW76" s="993"/>
      <c r="JX76" s="993"/>
      <c r="JY76" s="993"/>
      <c r="JZ76" s="993"/>
      <c r="KA76" s="993"/>
      <c r="KB76" s="993"/>
      <c r="KC76" s="993"/>
      <c r="KD76" s="993"/>
      <c r="KE76" s="993"/>
      <c r="KF76" s="993"/>
      <c r="KG76" s="993"/>
      <c r="KH76" s="993"/>
      <c r="KI76" s="993"/>
      <c r="KJ76" s="993"/>
      <c r="KK76" s="993"/>
      <c r="KL76" s="993"/>
      <c r="KM76" s="993"/>
      <c r="KN76" s="993"/>
      <c r="KO76" s="993"/>
      <c r="KP76" s="993"/>
      <c r="KQ76" s="993"/>
      <c r="KR76" s="993"/>
      <c r="KS76" s="993"/>
      <c r="KT76" s="993"/>
      <c r="KU76" s="993"/>
      <c r="KV76" s="993"/>
      <c r="KW76" s="420">
        <f>'СРЕД 5'!$DM$82*1000</f>
        <v>36668.09493</v>
      </c>
      <c r="KX76" s="420">
        <f>'СРЕД 5'!$DO$82*1000</f>
        <v>25634.797</v>
      </c>
      <c r="KY76" s="239" t="str">
        <f>IF(AND(LEN(DM76)&gt;0,LEN(KW76)&gt;0,KW76&lt;DM76),"ALARM","OK")</f>
        <v>OK</v>
      </c>
      <c r="KZ76" s="239" t="str">
        <f>IF(AND(LEN(DO76)&gt;0,LEN(KX76)&gt;0,KX76&lt;DO76),"ALARM","OK")</f>
        <v>OK</v>
      </c>
      <c r="LA76" s="993"/>
      <c r="LB76" s="993"/>
      <c r="LC76" s="993"/>
      <c r="LD76" s="993"/>
      <c r="LE76" s="993"/>
      <c r="LF76" s="379">
        <f>IF('СРЕД 5'!$LF$82="","",'СРЕД 5'!$LF$82)</f>
        <v>1.0526</v>
      </c>
      <c r="LG76" s="993"/>
      <c r="LH76" s="993"/>
      <c r="LI76" s="993"/>
      <c r="LJ76" s="993"/>
      <c r="LK76" s="993"/>
      <c r="LL76" s="993"/>
      <c r="LM76" s="993"/>
    </row>
    <row customHeight="1" ht="12" hidden="1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1639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LF77" s="313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LF79" s="315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>
      <c r="C81" s="161"/>
      <c r="D81" s="671" t="s">
        <v>189</v>
      </c>
      <c r="E81" s="689" t="s">
        <v>189</v>
      </c>
      <c r="F81" s="536"/>
      <c r="G81" s="536"/>
      <c r="H81" s="536"/>
      <c r="I81" s="536"/>
      <c r="J81" s="536"/>
      <c r="K81" s="536"/>
      <c r="L81" s="261"/>
      <c r="M81" s="261" t="s">
        <v>1156</v>
      </c>
      <c r="N81" s="709" t="s">
        <v>1605</v>
      </c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710"/>
      <c r="AI81" s="710"/>
      <c r="AJ81" s="710"/>
      <c r="AK81" s="710"/>
      <c r="AL81" s="710"/>
      <c r="AM81" s="710"/>
      <c r="AN81" s="710"/>
      <c r="AO81" s="710"/>
      <c r="AP81" s="710"/>
      <c r="AQ81" s="710"/>
      <c r="AR81" s="710"/>
      <c r="AS81" s="710"/>
      <c r="AT81" s="710"/>
      <c r="AU81" s="710"/>
      <c r="AV81" s="710"/>
      <c r="AW81" s="710"/>
      <c r="AX81" s="710"/>
      <c r="AY81" s="710"/>
      <c r="AZ81" s="710"/>
      <c r="BA81" s="710"/>
      <c r="BB81" s="710"/>
      <c r="BC81" s="710"/>
      <c r="BD81" s="710"/>
      <c r="BE81" s="710"/>
      <c r="BF81" s="710"/>
      <c r="BG81" s="710"/>
      <c r="BH81" s="710"/>
      <c r="BI81" s="710"/>
      <c r="BJ81" s="710"/>
      <c r="BK81" s="710"/>
      <c r="BL81" s="710"/>
      <c r="BM81" s="710"/>
      <c r="BN81" s="710"/>
      <c r="BO81" s="710"/>
      <c r="BP81" s="314" t="str">
        <f>IF(CS81=0,"",DM81/CS81*1000)</f>
        <v/>
      </c>
      <c r="BQ81" s="314" t="str">
        <f>IF(CT81=0,"",DO81/CT81*1000)</f>
        <v/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3"/>
      <c r="CT81" s="263"/>
      <c r="CU81" s="265"/>
      <c r="CV81" s="265"/>
      <c r="CW81" s="266"/>
      <c r="CX81" s="266"/>
      <c r="CY81" s="266"/>
      <c r="CZ81" s="266"/>
      <c r="DA81" s="265"/>
      <c r="DB81" s="265"/>
      <c r="DC81" s="264">
        <f>SUM(DC82:DC84)</f>
        <v>137.514133380752</v>
      </c>
      <c r="DD81" s="264">
        <f>SUM(DD82:DD84)</f>
        <v>137.514133380752</v>
      </c>
      <c r="DE81" s="264">
        <f>SUM(DE82:DE84)</f>
        <v>139.805133381542</v>
      </c>
      <c r="DF81" s="264">
        <f>SUM(DF82:DF84)</f>
        <v>139.805133381542</v>
      </c>
      <c r="DG81" s="266"/>
      <c r="DH81" s="264">
        <f>SUM(DH82:DH84)</f>
        <v>0</v>
      </c>
      <c r="DI81" s="264">
        <f>SUM(DI82:DI84)</f>
        <v>0</v>
      </c>
      <c r="DJ81" s="264">
        <f>SUM(DJ82:DJ84)</f>
        <v>0</v>
      </c>
      <c r="DK81" s="264">
        <f>SUM(DK82:DK84)</f>
        <v>0</v>
      </c>
      <c r="DL81" s="266"/>
      <c r="DM81" s="264">
        <f>SUM(DC81,DH81)</f>
        <v>137.514133380752</v>
      </c>
      <c r="DN81" s="264">
        <f>SUM(DD81,DI81)</f>
        <v>137.514133380752</v>
      </c>
      <c r="DO81" s="264">
        <f>SUM(DE81,DJ81)</f>
        <v>139.805133381542</v>
      </c>
      <c r="DP81" s="264">
        <f>SUM(DF81,DK81)</f>
        <v>139.805133381542</v>
      </c>
      <c r="DQ81" s="266"/>
      <c r="DR81" s="267"/>
      <c r="DS81" s="267"/>
      <c r="DT81" s="267"/>
      <c r="DU81" s="268">
        <f>'СУБС ПИ'!$S$81</f>
        <v>0</v>
      </c>
      <c r="DV81" s="268">
        <f>'СУБС ПИ'!$U$81</f>
        <v>0</v>
      </c>
      <c r="DW81" s="267"/>
      <c r="DX81" s="267"/>
      <c r="DY81" s="267"/>
      <c r="DZ81" s="264">
        <f>IF(DD81=0,0,DF81/DD81*100)</f>
        <v>101.666010572489</v>
      </c>
      <c r="EA81" s="264">
        <f>IF(DI81=0,0,DK81/DI81*100)</f>
        <v>0</v>
      </c>
      <c r="EB81" s="264">
        <f>IF(DN81=0,0,DP81/DN81*100)</f>
        <v>101.666010572489</v>
      </c>
      <c r="EC81" s="266"/>
      <c r="ED81" s="266"/>
      <c r="EE81" s="266"/>
      <c r="EF81" s="266"/>
      <c r="EG81" s="266"/>
      <c r="EH81" s="266"/>
      <c r="EI81" s="177"/>
      <c r="EJ81" s="269"/>
      <c r="LF81" s="401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24">
      <c r="A83" s="614" t="s">
        <v>1159</v>
      </c>
      <c r="B83" s="614" t="s">
        <v>1372</v>
      </c>
      <c r="C83" s="417" t="s">
        <v>1281</v>
      </c>
      <c r="D83" s="418"/>
      <c r="E83" s="418"/>
      <c r="F83" s="244"/>
      <c r="G83" s="604"/>
      <c r="H83" s="604"/>
      <c r="I83" s="793">
        <f>ROW('СРЕД 5'!A95)</f>
        <v>95</v>
      </c>
      <c r="J83" s="244"/>
      <c r="K83" s="804"/>
      <c r="L83" s="804"/>
      <c r="M83" s="357" t="str">
        <f>IF('СРЕД 5'!$M$95="","",'СРЕД 5'!$M$95)</f>
        <v>11</v>
      </c>
      <c r="N83" s="797" t="str">
        <f>IF('СРЕД 5'!$N$95="","",'СРЕД 5'!$N$95)</f>
        <v>Обращение с твёрдыми коммунальными отходами</v>
      </c>
      <c r="O83" s="358"/>
      <c r="P83" s="358"/>
      <c r="Q83" s="797" t="str">
        <f>IF('СРЕД 5'!$Q$95="","",'СРЕД 5'!$Q$95)</f>
        <v>Население, проживающее в сельских населённых пунктах</v>
      </c>
      <c r="R83" s="358"/>
      <c r="S83" s="358"/>
      <c r="T83" s="795" t="str">
        <f>IF('СРЕД 5'!$T$95="","",'СРЕД 5'!$T$95)</f>
        <v>ЧД</v>
      </c>
      <c r="U83" s="795" t="str">
        <f>IF('СРЕД 5'!$U$95="","",'СРЕД 5'!$U$95)</f>
        <v>ЖП</v>
      </c>
      <c r="V83" s="358"/>
      <c r="W83" s="358"/>
      <c r="X83" s="795" t="str">
        <f>IF('СРЕД 5'!$X$95="","",'СРЕД 5'!$X$95)</f>
        <v/>
      </c>
      <c r="Y83" s="358"/>
      <c r="Z83" s="358"/>
      <c r="AA83" s="358"/>
      <c r="AB83" s="358"/>
      <c r="AC83" s="799" t="str">
        <f>IF('СРЕД 5'!$AC$95="","",'СРЕД 5'!$AC$95)</f>
        <v>NTKU</v>
      </c>
      <c r="AD83" s="799" t="str">
        <f>BL83&amp;"::"&amp;AE83</f>
        <v>да::ACTI</v>
      </c>
      <c r="AE83" s="799" t="str">
        <f>IF(X83="да","SUPPRESS","ACTI")</f>
        <v>ACTI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IF('СРЕД 5'!$AN$95="","",'СРЕД 5'!$AN$95)</f>
        <v>8.1</v>
      </c>
      <c r="AO83" s="797" t="str">
        <f>IF('СРЕД 5'!$AO$95="","",'СРЕД 5'!$AO$95)</f>
        <v>МП ЗР "Севержилкомсервис"</v>
      </c>
      <c r="AP83" s="359"/>
      <c r="AQ83" s="797" t="str">
        <f>IF('СРЕД 5'!$AQ$95="","",'СРЕД 5'!$AQ$95)</f>
        <v>8300010685</v>
      </c>
      <c r="AR83" s="797" t="str">
        <f>IF('СРЕД 5'!$AR$95="","",'СРЕД 5'!$AR$95)</f>
        <v>298301001</v>
      </c>
      <c r="AS83" s="797" t="str">
        <f>IF('СРЕД 5'!$AS$95="","",'СРЕД 5'!$AS$95)</f>
        <v>да</v>
      </c>
      <c r="AT83" s="797" t="str">
        <f>IF('СРЕД 5'!$AT$95="","",'СРЕД 5'!$AT$95)</f>
        <v/>
      </c>
      <c r="AU83" s="797" t="str">
        <f>IF('СРЕД 5'!$AU$95="","",'СРЕД 5'!$AU$95)</f>
        <v>Региональный оператор</v>
      </c>
      <c r="AV83" s="797" t="str">
        <f>IF('СРЕД 5'!$AV$95="","",'СРЕД 5'!$AV$95)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3" s="797" t="str">
        <f>IF('СРЕД 5'!$AW$95="","",'СРЕД 5'!$AW$95)</f>
        <v/>
      </c>
      <c r="AX83" s="797" t="str">
        <f>IF('СРЕД 5'!$AX$95="","",'СРЕД 5'!$AX$95)</f>
        <v/>
      </c>
      <c r="AY83" s="358"/>
      <c r="AZ83" s="792"/>
      <c r="BA83" s="792"/>
      <c r="BB83" s="792"/>
      <c r="BC83" s="797" t="str">
        <f>IF('СРЕД 5'!$BC$95="","",'СРЕД 5'!$BC$95)</f>
        <v/>
      </c>
      <c r="BD83" s="797" t="str">
        <f>IF('СРЕД 5'!$BD$95="","",'СРЕД 5'!$BD$95)</f>
        <v/>
      </c>
      <c r="BE83" s="797" t="str">
        <f>IF('СРЕД 5'!$BE$95="","",'СРЕД 5'!$BE$95)</f>
        <v/>
      </c>
      <c r="BF83" s="792"/>
      <c r="BG83" s="358"/>
      <c r="BH83" s="358"/>
      <c r="BI83" s="358"/>
      <c r="BJ83" s="358"/>
      <c r="BK83" s="358"/>
      <c r="BL83" s="795" t="str">
        <f>IF('СРЕД 5'!$BL$95="","",'СРЕД 5'!$BL$95)</f>
        <v>да</v>
      </c>
      <c r="BM83" s="751"/>
      <c r="BN83" s="358"/>
      <c r="BO83" s="358"/>
      <c r="BP83" s="332">
        <f>IF('СРЕД 5'!$BP$95="","",'СРЕД 5'!$BP$95)</f>
        <v>711.28</v>
      </c>
      <c r="BQ83" s="332">
        <f>IF('СРЕД 5'!$BQ$95="","",'СРЕД 5'!$BQ$95)</f>
        <v>723.13</v>
      </c>
      <c r="BR83" s="332">
        <f>IF('СРЕД 5'!$BR$95="","",'СРЕД 5'!$BR$95)</f>
        <v>15441.36</v>
      </c>
      <c r="BS83" s="332">
        <f>IF('СРЕД 5'!$BS$95="","",'СРЕД 5'!$BS$95)</f>
        <v>15698.72</v>
      </c>
      <c r="BT83" s="358"/>
      <c r="BU83" s="379" t="str">
        <f>IF('СРЕД 5'!$BU$95="","",'СРЕД 5'!$BU$95)</f>
        <v>м3</v>
      </c>
      <c r="BV83" s="379" t="str">
        <f>IF('СРЕД 5'!$BV$95="","",'СРЕД 5'!$BV$95)</f>
        <v>м3</v>
      </c>
      <c r="BW83" s="358"/>
      <c r="BX83" s="386" t="str">
        <f>IF('СРЕД 5'!$BX$95="","",'СРЕД 5'!$BX$95)</f>
        <v>при отсутствии</v>
      </c>
      <c r="BY83" s="386" t="str">
        <f>IF('СРЕД 5'!$BY$95="","",'СРЕД 5'!$BY$95)</f>
        <v>при отсутствии</v>
      </c>
      <c r="BZ83" s="347">
        <f>IF('СРЕД 5'!$BZ$95="","",'СРЕД 5'!$BZ$95)</f>
        <v>12</v>
      </c>
      <c r="CA83" s="347">
        <f>IF('СРЕД 5'!$CA$95="","",'СРЕД 5'!$CA$95)</f>
        <v>12</v>
      </c>
      <c r="CB83" s="358"/>
      <c r="CC83" s="358"/>
      <c r="CD83" s="358"/>
      <c r="CE83" s="379" t="str">
        <f>IF('СРЕД 5'!$CE$95="","",'СРЕД 5'!$CE$95)</f>
        <v>чел</v>
      </c>
      <c r="CF83" s="379" t="str">
        <f>IF('СРЕД 5'!$CF$95="","",'СРЕД 5'!$CF$95)</f>
        <v>чел</v>
      </c>
      <c r="CG83" s="358"/>
      <c r="CH83" s="358"/>
      <c r="CI83" s="358"/>
      <c r="CJ83" s="358"/>
      <c r="CK83" s="358"/>
      <c r="CL83" s="370">
        <f>IF('СРЕД 5'!$CL$95="","",'СРЕД 5'!$CL$95)</f>
        <v>0.0966666667</v>
      </c>
      <c r="CM83" s="370">
        <f>IF('СРЕД 5'!$CM$95="","",'СРЕД 5'!$CM$95)</f>
        <v>0.0966666667</v>
      </c>
      <c r="CN83" s="358"/>
      <c r="CO83" s="276" t="str">
        <f>IF(CE83="м2",IF($U83="ЖП",MAX_5_HSE_AREA,MAX_5_ODN_AREA),"")</f>
        <v/>
      </c>
      <c r="CP83" s="276" t="str">
        <f>IF(CF83="м2",IF($U83="ЖП",MAX_5_HSE_AREA,MAX_5_ODN_AREA),"")</f>
        <v/>
      </c>
      <c r="CQ83" s="373">
        <f>IF(AND(NOT(CE83="м2"),LEN(CE83)&gt;0),IF($U83="ЖП",MAX_5_HSE_CTZN,MAX_5_ODN_CTZN),"")</f>
        <v>2</v>
      </c>
      <c r="CR83" s="373">
        <f>IF(AND(NOT(CF83="м2"),LEN(CF83)&gt;0),IF($U83="ЖП",MAX_5_HSE_CTZN,MAX_5_ODN_CTZN),"")</f>
        <v>2</v>
      </c>
      <c r="CS83" s="280"/>
      <c r="CT83" s="280"/>
      <c r="CU83" s="358"/>
      <c r="CV83" s="358"/>
      <c r="CW83" s="144" cm="1" t="str">
        <f t="array" ref="CW83:CW83">IF($AD83="да::ACTI",IF($U83="ЖП",IF(LEN(CL83)=0,0,CL83)*IF($CE83="м2",IF(LEN(CO83)=0,0,CO83),IF(LEN(CQ83)=0,0,CQ83)),0),0)</f>
        <v>0.1933333334</v>
      </c>
      <c r="CX83" s="144" cm="1" t="str">
        <f t="array" ref="CX83:CX83">IF($AD83="да::ACTI",IF($U83="ЖП",IF(LEN(CM83)=0,0,CM83)*IF($CF83="м2",IF(LEN(CP83)=0,0,CP83),IF(LEN(CR83)=0,0,CR83)),0),0)</f>
        <v>0.1933333334</v>
      </c>
      <c r="CY83" s="144">
        <f>IF($AD83="да::ACTI",IF($U83="ЖП",0,IF(LEN(CL83)=0,0,CL83)*IF($CE83="м2",IF(LEN(CO83)=0,0,CO83),IF(LEN(CQ83)=0,0,CQ83))),0)</f>
        <v>0</v>
      </c>
      <c r="CZ83" s="144">
        <f>IF($AD83="да::ACTI",IF($U83="ЖП",0,IF(LEN(CM83)=0,0,CM83)*IF($CF83="м2",IF(LEN(CP83)=0,0,CP83),IF(LEN(CR83)=0,0,CR83))),0)</f>
        <v>0</v>
      </c>
      <c r="DA83" s="358"/>
      <c r="DB83" s="358"/>
      <c r="DC83" s="276">
        <f>CW83*IF(LEN($BP83)=0,0,$BP83)</f>
        <v>137.514133380752</v>
      </c>
      <c r="DD83" s="276">
        <f>IF(OR($CA83=0,LEN($CA83)=0,$BZ83=0,LEN($BZ83)=0),DC83,DC83*$BZ83/$CA83)</f>
        <v>137.514133380752</v>
      </c>
      <c r="DE83" s="276">
        <f>CX83*IF(LEN($BQ83)=0,0,$BQ83)</f>
        <v>139.805133381542</v>
      </c>
      <c r="DF83" s="276">
        <f>CW83*IF(LEN($BQ83)=0,0,$BQ83)*IF(OR(LEN($CL83)=0,$CL83=0),0,IF($CE83=$CF83,$CM83/$CL83,1))*IF($LC83=$LD83,1,IF($LC83="да",$LF83,IF($LD83="да",IF($LF83=0,0,1/$LF83),1)))</f>
        <v>139.805133381542</v>
      </c>
      <c r="DG83" s="280"/>
      <c r="DH83" s="276">
        <f>CY83*IF(LEN($BP83)=0,0,$BP83)</f>
        <v>0</v>
      </c>
      <c r="DI83" s="276">
        <f>IF(OR($CA83=0,LEN($CA83)=0,$BZ83=0,LEN($BZ83)=0),DH83,DH83*$BZ83/$CA83)</f>
        <v>0</v>
      </c>
      <c r="DJ83" s="276">
        <f>CZ83*IF(LEN($BQ83)=0,0,$BQ83)</f>
        <v>0</v>
      </c>
      <c r="DK83" s="276">
        <f>CY83*IF(LEN($BQ83)=0,0,$BQ83)*IF(OR(LEN($CL83)=0,$CL83=0),0,IF($CE83=$CF83,$CM83/$CL83,1))*IF($LC83=$LD83,1,IF($LC83="да",$LF83,IF($LD83="да",IF($LF83=0,0,1/$LF83),1)))</f>
        <v>0</v>
      </c>
      <c r="DL83" s="280"/>
      <c r="DM83" s="276">
        <f>SUM(DC83,DH83)</f>
        <v>137.514133380752</v>
      </c>
      <c r="DN83" s="276">
        <f>SUM(DD83,DI83)</f>
        <v>137.514133380752</v>
      </c>
      <c r="DO83" s="276">
        <f>SUM(DE83,DJ83)</f>
        <v>139.805133381542</v>
      </c>
      <c r="DP83" s="276">
        <f>SUM(DF83,DK83)</f>
        <v>139.805133381542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993"/>
      <c r="EL83" s="993"/>
      <c r="EM83" s="993"/>
      <c r="EN83" s="993"/>
      <c r="EO83" s="993"/>
      <c r="EP83" s="993"/>
      <c r="EQ83" s="993"/>
      <c r="ER83" s="993"/>
      <c r="ES83" s="993"/>
      <c r="ET83" s="993"/>
      <c r="EU83" s="993"/>
      <c r="EV83" s="993"/>
      <c r="EW83" s="993"/>
      <c r="EX83" s="993"/>
      <c r="EY83" s="993"/>
      <c r="EZ83" s="993"/>
      <c r="FA83" s="993"/>
      <c r="FB83" s="993"/>
      <c r="FC83" s="993"/>
      <c r="FD83" s="993"/>
      <c r="FE83" s="993"/>
      <c r="FF83" s="993"/>
      <c r="FG83" s="993"/>
      <c r="FH83" s="993"/>
      <c r="FI83" s="993"/>
      <c r="FJ83" s="993"/>
      <c r="FK83" s="993"/>
      <c r="FL83" s="993"/>
      <c r="FM83" s="993"/>
      <c r="FN83" s="993"/>
      <c r="FO83" s="993"/>
      <c r="FP83" s="993"/>
      <c r="FQ83" s="993"/>
      <c r="FR83" s="993"/>
      <c r="FS83" s="993"/>
      <c r="FT83" s="993"/>
      <c r="FU83" s="993"/>
      <c r="FV83" s="993"/>
      <c r="FW83" s="993"/>
      <c r="FX83" s="993"/>
      <c r="FY83" s="993"/>
      <c r="FZ83" s="993"/>
      <c r="GA83" s="993"/>
      <c r="GB83" s="993"/>
      <c r="GC83" s="993"/>
      <c r="GD83" s="993"/>
      <c r="GE83" s="993"/>
      <c r="GF83" s="993"/>
      <c r="GG83" s="993"/>
      <c r="GH83" s="993"/>
      <c r="GI83" s="993"/>
      <c r="GJ83" s="993"/>
      <c r="GK83" s="993"/>
      <c r="GL83" s="993"/>
      <c r="GM83" s="993"/>
      <c r="GN83" s="993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93"/>
      <c r="HA83" s="993"/>
      <c r="HB83" s="993"/>
      <c r="HC83" s="993"/>
      <c r="HD83" s="993"/>
      <c r="HE83" s="993"/>
      <c r="HF83" s="993"/>
      <c r="HG83" s="993"/>
      <c r="HH83" s="993"/>
      <c r="HI83" s="993"/>
      <c r="HJ83" s="993"/>
      <c r="HK83" s="993"/>
      <c r="HL83" s="993"/>
      <c r="HM83" s="993"/>
      <c r="HN83" s="993"/>
      <c r="HO83" s="993"/>
      <c r="HP83" s="993"/>
      <c r="HQ83" s="993"/>
      <c r="HR83" s="993"/>
      <c r="HS83" s="993"/>
      <c r="HT83" s="993"/>
      <c r="HU83" s="993"/>
      <c r="HV83" s="993"/>
      <c r="HW83" s="993"/>
      <c r="HX83" s="993"/>
      <c r="HY83" s="993"/>
      <c r="HZ83" s="993"/>
      <c r="IA83" s="993"/>
      <c r="IB83" s="993"/>
      <c r="IC83" s="993"/>
      <c r="ID83" s="993"/>
      <c r="IE83" s="993"/>
      <c r="IF83" s="993"/>
      <c r="IG83" s="993"/>
      <c r="IH83" s="993"/>
      <c r="II83" s="993"/>
      <c r="IJ83" s="993"/>
      <c r="IK83" s="993"/>
      <c r="IL83" s="993"/>
      <c r="IM83" s="993"/>
      <c r="IN83" s="993"/>
      <c r="IO83" s="993"/>
      <c r="IP83" s="993"/>
      <c r="IQ83" s="993"/>
      <c r="IR83" s="993"/>
      <c r="IS83" s="993"/>
      <c r="IT83" s="993"/>
      <c r="IU83" s="993"/>
      <c r="IV83" s="993"/>
      <c r="IW83" s="993"/>
      <c r="IX83" s="993"/>
      <c r="IY83" s="993"/>
      <c r="IZ83" s="993"/>
      <c r="JA83" s="993"/>
      <c r="JB83" s="993"/>
      <c r="JC83" s="993"/>
      <c r="JD83" s="993"/>
      <c r="JE83" s="993"/>
      <c r="JF83" s="993"/>
      <c r="JG83" s="993"/>
      <c r="JH83" s="993"/>
      <c r="JI83" s="993"/>
      <c r="JJ83" s="993"/>
      <c r="JK83" s="993"/>
      <c r="JL83" s="993"/>
      <c r="JM83" s="993"/>
      <c r="JN83" s="993"/>
      <c r="JO83" s="993"/>
      <c r="JP83" s="993"/>
      <c r="JQ83" s="993"/>
      <c r="JR83" s="993"/>
      <c r="JS83" s="993"/>
      <c r="JT83" s="993"/>
      <c r="JU83" s="993"/>
      <c r="JV83" s="993"/>
      <c r="JW83" s="993"/>
      <c r="JX83" s="993"/>
      <c r="JY83" s="993"/>
      <c r="JZ83" s="993"/>
      <c r="KA83" s="993"/>
      <c r="KB83" s="993"/>
      <c r="KC83" s="993"/>
      <c r="KD83" s="993"/>
      <c r="KE83" s="993"/>
      <c r="KF83" s="993"/>
      <c r="KG83" s="993"/>
      <c r="KH83" s="993"/>
      <c r="KI83" s="993"/>
      <c r="KJ83" s="993"/>
      <c r="KK83" s="993"/>
      <c r="KL83" s="993"/>
      <c r="KM83" s="993"/>
      <c r="KN83" s="993"/>
      <c r="KO83" s="993"/>
      <c r="KP83" s="993"/>
      <c r="KQ83" s="993"/>
      <c r="KR83" s="993"/>
      <c r="KS83" s="993"/>
      <c r="KT83" s="993"/>
      <c r="KU83" s="993"/>
      <c r="KV83" s="993"/>
      <c r="KW83" s="420">
        <f>'СРЕД 5'!$DM$95*1000</f>
        <v>14645.2552050501</v>
      </c>
      <c r="KX83" s="420">
        <f>'СРЕД 5'!$DO$95*1000</f>
        <v>17265.9339726204</v>
      </c>
      <c r="KY83" s="239" t="str">
        <f>IF(AND(LEN(DM83)&gt;0,LEN(KW83)&gt;0,KW83&lt;DM83),"ALARM","OK")</f>
        <v>OK</v>
      </c>
      <c r="KZ83" s="239" t="str">
        <f>IF(AND(LEN(DO83)&gt;0,LEN(KX83)&gt;0,KX83&lt;DO83),"ALARM","OK")</f>
        <v>OK</v>
      </c>
      <c r="LA83" s="993"/>
      <c r="LB83" s="993"/>
      <c r="LC83" s="993"/>
      <c r="LD83" s="993"/>
      <c r="LE83" s="993"/>
      <c r="LF83" s="379">
        <f>IF('СРЕД 5'!$LF$95="","",'СРЕД 5'!$LF$95)</f>
        <v>1</v>
      </c>
      <c r="LG83" s="993"/>
      <c r="LH83" s="993"/>
      <c r="LI83" s="993"/>
      <c r="LJ83" s="993"/>
      <c r="LK83" s="993"/>
      <c r="LL83" s="993"/>
      <c r="LM83" s="993"/>
    </row>
    <row customHeight="1" ht="12" hidden="1">
      <c r="C84" s="161"/>
      <c r="D84" s="704"/>
      <c r="E84" s="690"/>
      <c r="F84" s="536"/>
      <c r="G84" s="536"/>
      <c r="H84" s="536"/>
      <c r="I84" s="536"/>
      <c r="J84" s="536"/>
      <c r="K84" s="184"/>
      <c r="L84" s="184"/>
      <c r="M84" s="184"/>
      <c r="N84" s="189" t="s">
        <v>1640</v>
      </c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4"/>
      <c r="AD84" s="184"/>
      <c r="AE84" s="184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LF84" s="313"/>
    </row>
    <row customHeight="1" ht="11.25" hidden="1">
      <c r="C85" s="161"/>
      <c r="E85" s="158"/>
      <c r="F85" s="545"/>
      <c r="G85" s="545"/>
      <c r="H85" s="545"/>
      <c r="I85" s="545"/>
      <c r="J85" s="545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LF85" s="313"/>
    </row>
    <row customHeight="1" ht="12">
      <c r="C86" s="161"/>
      <c r="F86" s="545"/>
      <c r="G86" s="545"/>
      <c r="H86" s="545"/>
      <c r="I86" s="545"/>
      <c r="J86" s="545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255"/>
      <c r="BQ86" s="255"/>
      <c r="BR86" s="255"/>
      <c r="BS86" s="255"/>
      <c r="BT86" s="255"/>
      <c r="BU86" s="255"/>
      <c r="BV86" s="255"/>
      <c r="BW86" s="255"/>
      <c r="BX86" s="193"/>
      <c r="BY86" s="193"/>
      <c r="BZ86" s="277"/>
      <c r="CA86" s="277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5"/>
      <c r="EF86" s="255"/>
      <c r="EG86" s="255"/>
      <c r="EH86" s="255"/>
      <c r="EI86" s="194"/>
      <c r="EJ86" s="278"/>
      <c r="LF86" s="3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9"/>
      <c r="EI87" s="182"/>
      <c r="EJ87" s="295"/>
      <c r="LF87" s="313"/>
    </row>
    <row customHeight="1" ht="12">
      <c r="C88" s="161"/>
      <c r="F88" s="545"/>
      <c r="G88" s="545"/>
      <c r="H88" s="545"/>
      <c r="I88" s="545"/>
      <c r="J88" s="545"/>
      <c r="K88" s="261"/>
      <c r="L88" s="261"/>
      <c r="M88" s="261" t="s">
        <v>1157</v>
      </c>
      <c r="N88" s="790" t="s">
        <v>1607</v>
      </c>
      <c r="O88" s="791"/>
      <c r="P88" s="791"/>
      <c r="Q88" s="791"/>
      <c r="R88" s="791"/>
      <c r="S88" s="791"/>
      <c r="T88" s="791"/>
      <c r="U88" s="791"/>
      <c r="V88" s="791"/>
      <c r="W88" s="791"/>
      <c r="X88" s="791"/>
      <c r="Y88" s="791"/>
      <c r="Z88" s="791"/>
      <c r="AA88" s="791"/>
      <c r="AB88" s="791"/>
      <c r="AC88" s="791"/>
      <c r="AD88" s="791"/>
      <c r="AE88" s="791"/>
      <c r="AF88" s="791"/>
      <c r="AG88" s="791"/>
      <c r="AH88" s="791"/>
      <c r="AI88" s="791"/>
      <c r="AJ88" s="791"/>
      <c r="AK88" s="791"/>
      <c r="AL88" s="791"/>
      <c r="AM88" s="791"/>
      <c r="AN88" s="791"/>
      <c r="AO88" s="791"/>
      <c r="AP88" s="791"/>
      <c r="AQ88" s="791"/>
      <c r="AR88" s="791"/>
      <c r="AS88" s="791"/>
      <c r="AT88" s="791"/>
      <c r="AU88" s="791"/>
      <c r="AV88" s="791"/>
      <c r="AW88" s="791"/>
      <c r="AX88" s="791"/>
      <c r="AY88" s="791"/>
      <c r="AZ88" s="791"/>
      <c r="BA88" s="791"/>
      <c r="BB88" s="791"/>
      <c r="BC88" s="791"/>
      <c r="BD88" s="791"/>
      <c r="BE88" s="791"/>
      <c r="BF88" s="791"/>
      <c r="BG88" s="791"/>
      <c r="BH88" s="791"/>
      <c r="BI88" s="791"/>
      <c r="BJ88" s="791"/>
      <c r="BK88" s="791"/>
      <c r="BL88" s="791"/>
      <c r="BM88" s="791"/>
      <c r="BN88" s="791"/>
      <c r="BO88" s="791"/>
      <c r="BP88" s="265"/>
      <c r="BQ88" s="265"/>
      <c r="BR88" s="265"/>
      <c r="BS88" s="265"/>
      <c r="BT88" s="265"/>
      <c r="BU88" s="265"/>
      <c r="BV88" s="265"/>
      <c r="BW88" s="265"/>
      <c r="BX88" s="197"/>
      <c r="BY88" s="197"/>
      <c r="BZ88" s="263"/>
      <c r="CA88" s="263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4">
        <f>SUM(DC15,DC21,DC27,DC43,DC49,DC62,DC74)</f>
        <v>2373.3372</v>
      </c>
      <c r="DD88" s="264">
        <f>SUM(DD15,DD21,DD27,DD43,DD49,DD62,DD74)</f>
        <v>2373.3372</v>
      </c>
      <c r="DE88" s="264">
        <f>SUM(DE15,DE21,DE27,DE43,DE49,DE62,DE74)</f>
        <v>2412.7688</v>
      </c>
      <c r="DF88" s="264">
        <f>SUM(DF15,DF21,DF27,DF43,DF49,DF62,DF74)</f>
        <v>2412.7688</v>
      </c>
      <c r="DG88" s="266"/>
      <c r="DH88" s="264">
        <f>SUM(DH15,DH21,DH27,DH43,DH49,DH62,DH74)</f>
        <v>0</v>
      </c>
      <c r="DI88" s="264">
        <f>SUM(DI15,DI21,DI27,DI43,DI49,DI62,DI74)</f>
        <v>0</v>
      </c>
      <c r="DJ88" s="264">
        <f>SUM(DJ15,DJ21,DJ27,DJ43,DJ49,DJ62,DJ74)</f>
        <v>0</v>
      </c>
      <c r="DK88" s="264">
        <f>SUM(DK15,DK21,DK27,DK43,DK49,DK62,DK74)</f>
        <v>0</v>
      </c>
      <c r="DL88" s="266"/>
      <c r="DM88" s="264">
        <f>SUM(DC88,DH88)</f>
        <v>2373.3372</v>
      </c>
      <c r="DN88" s="264">
        <f>SUM(DD88,DI88)</f>
        <v>2373.3372</v>
      </c>
      <c r="DO88" s="264">
        <f>SUM(DE88,DJ88)</f>
        <v>2412.7688</v>
      </c>
      <c r="DP88" s="264">
        <f>SUM(DF88,DK88)</f>
        <v>2412.7688</v>
      </c>
      <c r="DQ88" s="266">
        <f>IF(DP88&gt;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88)</f>
        <v>2412.7688</v>
      </c>
      <c r="DR88" s="267"/>
      <c r="DS88" s="267"/>
      <c r="DT88" s="267"/>
      <c r="DU88" s="264">
        <f>SUM(DU15,DU21,DU27,DU43,DU49,DU62,DU74)</f>
        <v>0</v>
      </c>
      <c r="DV88" s="264">
        <f>SUM(DV15,DV21,DV27,DV43,DV49,DV62,DV74)</f>
        <v>0</v>
      </c>
      <c r="DW88" s="267"/>
      <c r="DX88" s="267"/>
      <c r="DY88" s="267"/>
      <c r="DZ88" s="264">
        <f>IF(DD88=0,0,DF88/DD88*100)</f>
        <v>101.661441113382</v>
      </c>
      <c r="EA88" s="264">
        <f>IF(DI88=0,0,DK88/DI88*100)</f>
        <v>0</v>
      </c>
      <c r="EB88" s="264">
        <f>IF(DN88=0,0,DP88/DN88*100)</f>
        <v>101.661441113382</v>
      </c>
      <c r="EC88" s="266">
        <f>IF(DN88=0,0,DQ88/DN88*100)</f>
        <v>101.661441113382</v>
      </c>
      <c r="ED88" s="266"/>
      <c r="EE88" s="266"/>
      <c r="EF88" s="266"/>
      <c r="EG88" s="264">
        <f>IF((DN88-DU88)=0,0,(DP88-DV88)/(DN88-DU88)*100)</f>
        <v>101.661441113382</v>
      </c>
      <c r="EH88" s="297">
        <f>IF(EB88&gt;EG88,EG88,EB88)</f>
        <v>101.661441113382</v>
      </c>
      <c r="EI88" s="318"/>
      <c r="EJ88" s="319">
        <f>IF(EC88&gt;EI88,EI88,EC88)</f>
        <v>0</v>
      </c>
      <c r="LF88" s="403"/>
    </row>
    <row customHeight="1" ht="12">
      <c r="C89" s="161"/>
      <c r="F89" s="545"/>
      <c r="G89" s="545"/>
      <c r="H89" s="545"/>
      <c r="I89" s="545"/>
      <c r="J89" s="545"/>
      <c r="K89" s="261"/>
      <c r="L89" s="261"/>
      <c r="M89" s="261" t="s">
        <v>1158</v>
      </c>
      <c r="N89" s="790" t="s">
        <v>1608</v>
      </c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1"/>
      <c r="AO89" s="791"/>
      <c r="AP89" s="791"/>
      <c r="AQ89" s="791"/>
      <c r="AR89" s="791"/>
      <c r="AS89" s="791"/>
      <c r="AT89" s="791"/>
      <c r="AU89" s="791"/>
      <c r="AV89" s="791"/>
      <c r="AW89" s="791"/>
      <c r="AX89" s="791"/>
      <c r="AY89" s="791"/>
      <c r="AZ89" s="791"/>
      <c r="BA89" s="791"/>
      <c r="BB89" s="791"/>
      <c r="BC89" s="791"/>
      <c r="BD89" s="791"/>
      <c r="BE89" s="791"/>
      <c r="BF89" s="791"/>
      <c r="BG89" s="791"/>
      <c r="BH89" s="791"/>
      <c r="BI89" s="791"/>
      <c r="BJ89" s="791"/>
      <c r="BK89" s="791"/>
      <c r="BL89" s="791"/>
      <c r="BM89" s="791"/>
      <c r="BN89" s="791"/>
      <c r="BO89" s="791"/>
      <c r="BP89" s="265"/>
      <c r="BQ89" s="265"/>
      <c r="BR89" s="265"/>
      <c r="BS89" s="265"/>
      <c r="BT89" s="265"/>
      <c r="BU89" s="265"/>
      <c r="BV89" s="265"/>
      <c r="BW89" s="265"/>
      <c r="BX89" s="197"/>
      <c r="BY89" s="197"/>
      <c r="BZ89" s="263"/>
      <c r="CA89" s="263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4">
        <f>SUM(DC88,DC81)</f>
        <v>2510.85133338075</v>
      </c>
      <c r="DD89" s="264">
        <f>SUM(DD88,DD81)</f>
        <v>2510.85133338075</v>
      </c>
      <c r="DE89" s="264">
        <f>SUM(DE88,DE81)</f>
        <v>2552.57393338154</v>
      </c>
      <c r="DF89" s="264">
        <f>SUM(DF88,DF81)</f>
        <v>2552.57393338154</v>
      </c>
      <c r="DG89" s="266"/>
      <c r="DH89" s="264">
        <f>SUM(DH88,DH81)</f>
        <v>0</v>
      </c>
      <c r="DI89" s="264">
        <f>SUM(DI88,DI81)</f>
        <v>0</v>
      </c>
      <c r="DJ89" s="264">
        <f>SUM(DJ88,DJ81)</f>
        <v>0</v>
      </c>
      <c r="DK89" s="264">
        <f>SUM(DK88,DK81)</f>
        <v>0</v>
      </c>
      <c r="DL89" s="266"/>
      <c r="DM89" s="264">
        <f>SUM(DC89,DH89)</f>
        <v>2510.85133338075</v>
      </c>
      <c r="DN89" s="264">
        <f>SUM(DD89,DI89)</f>
        <v>2510.85133338075</v>
      </c>
      <c r="DO89" s="264">
        <f>SUM(DE89,DJ89)</f>
        <v>2552.57393338154</v>
      </c>
      <c r="DP89" s="264">
        <f>SUM(DF89,DK89)</f>
        <v>2552.57393338154</v>
      </c>
      <c r="DQ89" s="266">
        <f>IF(DP89&gt;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89)</f>
        <v>2552.57393338154</v>
      </c>
      <c r="DR89" s="267"/>
      <c r="DS89" s="267"/>
      <c r="DT89" s="267"/>
      <c r="DU89" s="264">
        <f>SUM(DU88,DU81)</f>
        <v>0</v>
      </c>
      <c r="DV89" s="264">
        <f>SUM(DV88,DV81)</f>
        <v>0</v>
      </c>
      <c r="DW89" s="267"/>
      <c r="DX89" s="267"/>
      <c r="DY89" s="267"/>
      <c r="DZ89" s="264">
        <f>IF(DD89=0,0,DF89/DD89*100)</f>
        <v>101.661691373205</v>
      </c>
      <c r="EA89" s="264">
        <f>IF(DI89=0,0,DK89/DI89*100)</f>
        <v>0</v>
      </c>
      <c r="EB89" s="264">
        <f>IF(DN89=0,0,DP89/DN89*100)</f>
        <v>101.661691373205</v>
      </c>
      <c r="EC89" s="266">
        <f>IF(DN89=0,0,DQ89/DN89*100)</f>
        <v>101.661691373205</v>
      </c>
      <c r="ED89" s="266"/>
      <c r="EE89" s="266"/>
      <c r="EF89" s="266"/>
      <c r="EG89" s="264">
        <f>IF((DN89-DU89)=0,0,(DP89-DV89)/(DN89-DU89)*100)</f>
        <v>101.661691373205</v>
      </c>
      <c r="EH89" s="297">
        <f>IF(EB89&gt;EG89,EG89,EB89)</f>
        <v>101.661691373205</v>
      </c>
      <c r="EI89" s="318"/>
      <c r="EJ89" s="319">
        <f>IF(EC89&gt;EI89,EI89,EC89)</f>
        <v>0</v>
      </c>
      <c r="LF89" s="403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2"/>
      <c r="EI90" s="187"/>
      <c r="EJ90" s="300"/>
      <c r="LF90" s="313"/>
    </row>
    <row customHeight="1" ht="12">
      <c r="C91" s="161"/>
      <c r="F91" s="545"/>
      <c r="G91" s="545"/>
      <c r="H91" s="545"/>
      <c r="I91" s="545"/>
      <c r="J91" s="545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  <c r="BO91" s="207"/>
      <c r="BP91" s="301"/>
      <c r="BQ91" s="301"/>
      <c r="BR91" s="301"/>
      <c r="BS91" s="301"/>
      <c r="BT91" s="301"/>
      <c r="BU91" s="301"/>
      <c r="BV91" s="301"/>
      <c r="BW91" s="301"/>
      <c r="BX91" s="207"/>
      <c r="BY91" s="207"/>
      <c r="BZ91" s="302"/>
      <c r="CA91" s="302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208"/>
      <c r="EJ91" s="303"/>
      <c r="LF91" s="320"/>
    </row>
    <row customHeight="1" ht="11.25">
      <c r="C92" s="132"/>
      <c r="D92" s="132"/>
      <c r="E92" s="212"/>
      <c r="F92" s="212"/>
      <c r="G92" s="212"/>
      <c r="H92" s="212"/>
      <c r="I92" s="212"/>
      <c r="J92" s="212"/>
      <c r="K92" s="157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157"/>
      <c r="AD92" s="157"/>
      <c r="AE92" s="157"/>
      <c r="AF92" s="212"/>
      <c r="AG92" s="212"/>
      <c r="AH92" s="212"/>
      <c r="AI92" s="212"/>
      <c r="AJ92" s="212"/>
      <c r="AK92" s="212"/>
      <c r="AL92" s="212"/>
      <c r="AM92" s="212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12"/>
      <c r="AZ92" s="157"/>
      <c r="BA92" s="157"/>
      <c r="BB92" s="157"/>
      <c r="BC92" s="157"/>
      <c r="BD92" s="157"/>
      <c r="BE92" s="157"/>
      <c r="BF92" s="157"/>
      <c r="BG92" s="212"/>
      <c r="BH92" s="157"/>
      <c r="BI92" s="212"/>
      <c r="BJ92" s="212"/>
      <c r="BK92" s="212"/>
      <c r="BL92" s="157"/>
      <c r="BM92" s="157"/>
      <c r="BN92" s="212"/>
      <c r="BO92" s="212"/>
      <c r="BP92" s="546"/>
      <c r="BQ92" s="546"/>
      <c r="BR92" s="546"/>
      <c r="BS92" s="546"/>
      <c r="BT92" s="546"/>
      <c r="BU92" s="546"/>
      <c r="BV92" s="546"/>
      <c r="BW92" s="546"/>
      <c r="BX92" s="157"/>
      <c r="BY92" s="157"/>
      <c r="BZ92" s="157"/>
      <c r="CA92" s="157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157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O92" s="546"/>
      <c r="DP92" s="546"/>
      <c r="DQ92" s="546"/>
      <c r="DR92" s="546"/>
      <c r="DS92" s="546"/>
      <c r="DT92" s="546"/>
      <c r="DU92" s="546"/>
      <c r="DV92" s="546"/>
      <c r="DW92" s="546"/>
      <c r="DX92" s="546"/>
      <c r="DY92" s="546"/>
      <c r="DZ92" s="546"/>
      <c r="EA92" s="546"/>
      <c r="EB92" s="546"/>
      <c r="EC92" s="546"/>
      <c r="ED92" s="546"/>
      <c r="EE92" s="546"/>
      <c r="EF92" s="546"/>
      <c r="EG92" s="546"/>
      <c r="EH92" s="546"/>
      <c r="EI92" s="133"/>
      <c r="EJ92" s="133"/>
    </row>
    <row customHeight="1" ht="11.25">
      <c r="N93" s="226" t="s">
        <v>1442</v>
      </c>
    </row>
    <row customHeight="1" ht="11.25">
      <c r="N94" s="227" t="s">
        <v>1443</v>
      </c>
    </row>
    <row customHeight="1" ht="11.25">
      <c r="N95" s="227" t="s">
        <v>1444</v>
      </c>
    </row>
    <row customHeight="1" ht="11.25">
      <c r="N96" s="227" t="s">
        <v>1445</v>
      </c>
    </row>
    <row customHeight="1" ht="11.25">
      <c r="N97" s="227" t="s">
        <v>1446</v>
      </c>
    </row>
    <row customHeight="1" ht="11.25">
      <c r="N98" s="227" t="s">
        <v>1447</v>
      </c>
    </row>
    <row customHeight="1" ht="11.25"/>
    <row customHeight="1" ht="11.25">
      <c r="N100" s="226" t="s">
        <v>1609</v>
      </c>
    </row>
    <row customHeight="1" ht="11.25">
      <c r="N101" s="227" t="s">
        <v>1610</v>
      </c>
    </row>
    <row customHeight="1" ht="11.25">
      <c r="N102" s="227" t="s">
        <v>1611</v>
      </c>
    </row>
    <row customHeight="1" ht="11.25">
      <c r="N103" s="227" t="s">
        <v>1612</v>
      </c>
    </row>
    <row customHeight="1" ht="11.25">
      <c r="N104" s="227" t="s">
        <v>1613</v>
      </c>
    </row>
    <row customHeight="1" ht="11.25">
      <c r="N105" s="227" t="s">
        <v>1614</v>
      </c>
    </row>
    <row customHeight="1" ht="11.25">
      <c r="N106" s="227" t="s">
        <v>1615</v>
      </c>
    </row>
  </sheetData>
  <sheetProtection formatColumns="0" formatRows="0" sort="0" autoFilter="0" insertRows="0" deleteRows="0" deleteColumns="0"/>
  <mergeCells count="211">
    <mergeCell ref="N88:BO88"/>
    <mergeCell ref="N89:BO89"/>
    <mergeCell ref="D74:D77"/>
    <mergeCell ref="E74:E77"/>
    <mergeCell ref="N74:BO74"/>
    <mergeCell ref="D81:D84"/>
    <mergeCell ref="E81:E84"/>
    <mergeCell ref="N81:BO81"/>
    <mergeCell ref="D62:D70"/>
    <mergeCell ref="N62:BO62"/>
    <mergeCell ref="E64:E66"/>
    <mergeCell ref="N64:BO64"/>
    <mergeCell ref="E68:E70"/>
    <mergeCell ref="N68:BO68"/>
    <mergeCell ref="N37:BO37"/>
    <mergeCell ref="D43:D45"/>
    <mergeCell ref="E43:E45"/>
    <mergeCell ref="N43:BO43"/>
    <mergeCell ref="D49:D58"/>
    <mergeCell ref="N49:BO49"/>
    <mergeCell ref="E51:E54"/>
    <mergeCell ref="N51:BO51"/>
    <mergeCell ref="E56:E58"/>
    <mergeCell ref="N56:BO56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27" priority="1" stopIfTrue="1">
      <formula>$N$3=0</formula>
    </cfRule>
  </conditionalFormatting>
  <conditionalFormatting sqref="M3">
    <cfRule type="expression" dxfId="28" priority="2" stopIfTrue="1">
      <formula>$N$3&lt;=(100+REGION_IDX_VALUE_MIRROR)</formula>
    </cfRule>
  </conditionalFormatting>
  <conditionalFormatting sqref="M3">
    <cfRule type="expression" dxfId="29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D7B7459-2C7F-66E8-B038-3E2C1B230D38}" mc:Ignorable="x14ac xr xr2 xr3">
  <sheetPr>
    <tabColor rgb="FF993366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МО'!$E$27="","Не определено",'Список МО'!$E$27)</f>
        <v>Не определено</v>
      </c>
    </row>
    <row customHeight="1" ht="3">
      <c r="B3" s="0" t="str">
        <f>IF('Список МО'!$F$27="","Не определено",'Список МО'!$F$27)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МО'!$G$27="","Не определено",'Список МО'!$G$27)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711E348-EE66-09F8-BB58-5F093F0C58C3}" mc:Ignorable="x14ac xr xr2 xr3">
  <sheetPr>
    <tabColor rgb="FF993366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МО'!$E$27="","Не определено",'Список МО'!$E$27)</f>
        <v>Не определено</v>
      </c>
    </row>
    <row customHeight="1" ht="3">
      <c r="B3" s="805" t="str">
        <f>IF('Список МО'!$F$27="","Не определено",'Список МО'!$F$27)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МО'!$G$27="","Не определено",'Список МО'!$G$27)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46C831E-414E-9C73-DB48-6FD16E9CAEB7}" mc:Ignorable="x14ac xr xr2 xr3">
  <sheetPr>
    <tabColor rgb="FF993366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МО'!$E$27="","Не определено",'Список МО'!$E$27)</f>
        <v>Не определено</v>
      </c>
    </row>
    <row customHeight="1" ht="15">
      <c r="B3" s="0" t="str">
        <f>IF('Список МО'!$F$27="","Не определено",'Список МО'!$F$27)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МО'!$G$27="","Не определено",'Список МО'!$G$27)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ПИ'!$J$84</f>
        <v>0</v>
      </c>
      <c r="DV15" s="268">
        <f>'СУБС ПИ'!$L$84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ПИ'!$N$84</f>
        <v>0</v>
      </c>
      <c r="FZ15" s="268">
        <f>'СУБС ПИ'!$P$84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ПИ'!$J$85</f>
        <v>0</v>
      </c>
      <c r="DV21" s="268">
        <f>'СУБС ПИ'!$L$85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ПИ'!$N$85</f>
        <v>0</v>
      </c>
      <c r="FZ21" s="268">
        <f>'СУБС ПИ'!$P$85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ПИ'!$J$86</f>
        <v>0</v>
      </c>
      <c r="DV29" s="268">
        <f>'СУБС ПИ'!$L$86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ПИ'!$N$86</f>
        <v>0</v>
      </c>
      <c r="FZ29" s="268">
        <f>'СУБС ПИ'!$P$86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ПИ'!$J$87</f>
        <v>0</v>
      </c>
      <c r="DV33" s="268">
        <f>'СУБС ПИ'!$L$87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ПИ'!$N$87</f>
        <v>0</v>
      </c>
      <c r="FZ33" s="268">
        <f>'СУБС ПИ'!$P$87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ПИ'!$J$88</f>
        <v>0</v>
      </c>
      <c r="DV37" s="268">
        <f>'СУБС ПИ'!$L$88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ПИ'!$N$88</f>
        <v>0</v>
      </c>
      <c r="FZ37" s="268">
        <f>'СУБС ПИ'!$P$88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ПИ'!$J$89</f>
        <v>0</v>
      </c>
      <c r="DV43" s="268">
        <f>'СУБС ПИ'!$L$89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ПИ'!$N$89</f>
        <v>0</v>
      </c>
      <c r="FZ43" s="268">
        <f>'СУБС ПИ'!$P$89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ПИ'!$J$90</f>
        <v>0</v>
      </c>
      <c r="DV51" s="268">
        <f>'СУБС ПИ'!$L$90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ПИ'!$N$90</f>
        <v>0</v>
      </c>
      <c r="FZ51" s="268">
        <f>'СУБС ПИ'!$P$90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ПИ'!$J$91</f>
        <v>0</v>
      </c>
      <c r="DV55" s="268">
        <f>'СУБС ПИ'!$L$91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ПИ'!$N$91</f>
        <v>0</v>
      </c>
      <c r="FZ55" s="268">
        <f>'СУБС ПИ'!$P$91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ПИ'!$J$92</f>
        <v>0</v>
      </c>
      <c r="DV63" s="268">
        <f>'СУБС ПИ'!$L$92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ПИ'!$N$92</f>
        <v>0</v>
      </c>
      <c r="FZ63" s="268">
        <f>'СУБС ПИ'!$P$92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ПИ'!$J$93</f>
        <v>0</v>
      </c>
      <c r="DV67" s="268">
        <f>'СУБС ПИ'!$L$93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ПИ'!$N$93</f>
        <v>0</v>
      </c>
      <c r="FZ67" s="268">
        <f>'СУБС ПИ'!$P$93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ПИ'!$J$94</f>
        <v>0</v>
      </c>
      <c r="DV73" s="268">
        <f>'СУБС ПИ'!$L$94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ПИ'!$N$94</f>
        <v>0</v>
      </c>
      <c r="FZ73" s="268">
        <f>'СУБС ПИ'!$P$94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ПИ'!$J$95</f>
        <v>0</v>
      </c>
      <c r="DV79" s="268">
        <f>'СУБС ПИ'!$L$95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ПИ'!$N$95</f>
        <v>0</v>
      </c>
      <c r="FZ79" s="268">
        <f>'СУБС ПИ'!$P$95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30" priority="1" stopIfTrue="1">
      <formula>$N$3=0</formula>
    </cfRule>
  </conditionalFormatting>
  <conditionalFormatting sqref="M3">
    <cfRule type="expression" dxfId="31" priority="2" stopIfTrue="1">
      <formula>$N$3&lt;=(100+REGION_IDX_VALUE_MIRROR)</formula>
    </cfRule>
  </conditionalFormatting>
  <conditionalFormatting sqref="M3">
    <cfRule type="expression" dxfId="32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3823378-13B8-2F9B-8CD6-527BE07D62C8}" mc:Ignorable="x14ac xr xr2 xr3">
  <sheetPr>
    <tabColor rgb="FF993366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МО'!$E$27="","Не определено",'Список МО'!$E$27)</f>
        <v>Не определено</v>
      </c>
    </row>
    <row customHeight="1" ht="15">
      <c r="B3" s="0" t="str">
        <f>IF('Список МО'!$F$27="","Не определено",'Список МО'!$F$27)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МО'!$G$27="","Не определено",'Список МО'!$G$27)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ПИ'!$S$84</f>
        <v>0</v>
      </c>
      <c r="DV15" s="268">
        <f>'СУБС ПИ'!$U$84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ПИ'!$S$85</f>
        <v>0</v>
      </c>
      <c r="DV21" s="268">
        <f>'СУБС ПИ'!$U$85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ПИ'!$S$86</f>
        <v>0</v>
      </c>
      <c r="DV29" s="268">
        <f>'СУБС ПИ'!$U$86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ПИ'!$S$87</f>
        <v>0</v>
      </c>
      <c r="DV33" s="268">
        <f>'СУБС ПИ'!$U$87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ПИ'!$S$88</f>
        <v>0</v>
      </c>
      <c r="DV37" s="268">
        <f>'СУБС ПИ'!$U$88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ПИ'!$S$89</f>
        <v>0</v>
      </c>
      <c r="DV43" s="268">
        <f>'СУБС ПИ'!$U$89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ПИ'!$S$90</f>
        <v>0</v>
      </c>
      <c r="DV51" s="268">
        <f>'СУБС ПИ'!$U$90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ПИ'!$S$91</f>
        <v>0</v>
      </c>
      <c r="DV55" s="268">
        <f>'СУБС ПИ'!$U$91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ПИ'!$S$92</f>
        <v>0</v>
      </c>
      <c r="DV63" s="268">
        <f>'СУБС ПИ'!$U$92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ПИ'!$S$93</f>
        <v>0</v>
      </c>
      <c r="DV67" s="268">
        <f>'СУБС ПИ'!$U$93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ПИ'!$S$94</f>
        <v>0</v>
      </c>
      <c r="DV73" s="268">
        <f>'СУБС ПИ'!$U$94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ПИ'!$S$95</f>
        <v>0</v>
      </c>
      <c r="DV79" s="268">
        <f>'СУБС ПИ'!$U$95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33" priority="1" stopIfTrue="1">
      <formula>$N$3=0</formula>
    </cfRule>
  </conditionalFormatting>
  <conditionalFormatting sqref="M3">
    <cfRule type="expression" dxfId="34" priority="2" stopIfTrue="1">
      <formula>$N$3&lt;=(100+REGION_IDX_VALUE_MIRROR)</formula>
    </cfRule>
  </conditionalFormatting>
  <conditionalFormatting sqref="M3">
    <cfRule type="expression" dxfId="35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833E918-4448-229B-AEA2-CA254568F90B}" mc:Ignorable="x14ac xr xr2 xr3">
  <sheetPr>
    <tabColor rgb="FFEAEBEE"/>
    <pageSetUpPr fitToPage="1"/>
  </sheetPr>
  <dimension ref="A1:EV132"/>
  <sheetViews>
    <sheetView showGridLines="0" zoomScale="90" workbookViewId="0" tabSelected="1">
      <pane xSplit="7" ySplit="21" topLeftCell="H22" activePane="bottomRight" state="frozen"/>
      <selection pane="bottomLeft" activeCell="A22" sqref="A22"/>
      <selection pane="topRight" activeCell="H1" sqref="H1"/>
    </sheetView>
  </sheetViews>
  <sheetFormatPr customHeight="1" defaultRowHeight="11.25"/>
  <cols>
    <col min="1" max="1" style="840" width="2.7109375" hidden="1" customWidth="1"/>
    <col min="2" max="2" style="840" width="1.28125" customWidth="1"/>
    <col min="3" max="3" style="840" width="10.7109375" customWidth="1"/>
    <col min="4" max="4" style="840" width="3.7109375" customWidth="1"/>
    <col min="5" max="6" style="840" width="22.7109375" customWidth="1"/>
    <col min="7" max="13" style="840" width="11.7109375" customWidth="1"/>
    <col min="14" max="14" style="840" width="12.7109375" customWidth="1"/>
    <col min="15" max="15" style="840" width="15.7109375" customWidth="1"/>
    <col min="16" max="16" style="840" width="10.7109375" customWidth="1"/>
    <col min="17" max="18" style="840" width="12.7109375" customWidth="1"/>
    <col min="19" max="19" style="840" width="2.7109375" hidden="1" customWidth="1"/>
    <col min="20" max="20" style="840" width="12.7109375" customWidth="1"/>
    <col min="21" max="21" style="840" width="63.7109375" customWidth="1"/>
    <col min="22" max="22" style="840" width="2.7109375" hidden="1" customWidth="1"/>
    <col min="23" max="24" style="840" width="17.7109375" customWidth="1"/>
    <col min="25" max="25" style="840" width="21.7109375" customWidth="1"/>
    <col min="26" max="28" style="840" width="0.8515625" hidden="1" customWidth="1"/>
    <col min="29" max="29" style="840" width="12.7109375" hidden="1" customWidth="1"/>
    <col min="30" max="30" style="840" width="11.7109375" customWidth="1"/>
    <col min="31" max="31" style="840" width="34.57421875" customWidth="1"/>
    <col min="32" max="32" style="840" width="37.7109375" customWidth="1"/>
    <col min="33" max="34" style="840" width="12.7109375" hidden="1" customWidth="1"/>
    <col min="35" max="36" style="840" width="0.8515625" hidden="1" customWidth="1"/>
    <col min="37" max="37" style="840" width="17.7109375" customWidth="1"/>
    <col min="38" max="49" style="840" width="0.8515625" hidden="1" customWidth="1"/>
    <col min="50" max="50" style="840" width="8.7109375" hidden="1" customWidth="1"/>
    <col min="51" max="104" style="840" width="0.8515625" hidden="1" customWidth="1"/>
    <col min="105" max="105" style="840" width="31.7109375" customWidth="1"/>
    <col min="106" max="116" style="840" width="0.8515625" hidden="1" customWidth="1"/>
    <col min="117" max="117" style="840" width="35.57421875" customWidth="1"/>
    <col min="118" max="118" style="840" width="17.7109375" customWidth="1"/>
    <col min="119" max="119" style="840" width="35.7109375" customWidth="1"/>
    <col min="120" max="120" style="840" width="17.7109375" customWidth="1"/>
    <col min="121" max="121" style="840" width="35.7109375" customWidth="1"/>
    <col min="122" max="122" style="840" width="17.7109375" customWidth="1"/>
    <col min="123" max="149" style="840" width="0.8515625" hidden="1" customWidth="1"/>
    <col min="150" max="152" style="840" width="14.7109375" customWidth="1"/>
  </cols>
  <sheetData>
    <row customHeight="1" ht="12" hidden="1"/>
    <row customHeight="1" ht="6">
      <c r="B2" s="859"/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  <c r="Q2" s="859"/>
      <c r="R2" s="859"/>
      <c r="S2" s="859"/>
      <c r="T2" s="859"/>
      <c r="U2" s="859"/>
      <c r="V2" s="859"/>
      <c r="W2" s="859"/>
      <c r="X2" s="859"/>
      <c r="Y2" s="859"/>
      <c r="Z2" s="859"/>
      <c r="AA2" s="859"/>
      <c r="AB2" s="859"/>
      <c r="AC2" s="859"/>
      <c r="AD2" s="859"/>
      <c r="AE2" s="859"/>
      <c r="AF2" s="859"/>
      <c r="AG2" s="859"/>
      <c r="AH2" s="859"/>
      <c r="AI2" s="859"/>
      <c r="AJ2" s="859"/>
    </row>
    <row customHeight="1" ht="18">
      <c r="B3" s="859"/>
      <c r="C3" s="860" t="str">
        <f>"Изменение размера платы граждан за коммунальные услуги, связанное с установленными тарифами для населения и нормативами потребления коммунальных услуг в муниципальных образованиях субъектов РФ в "&amp;PERIOD&amp;" году"</f>
        <v>Изменение размера платы граждан за коммунальные услуги, связанное с установленными тарифами для населения и нормативами потребления коммунальных услуг в муниципальных образованиях субъектов РФ в 2026 году</v>
      </c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2"/>
      <c r="AK3" s="863"/>
      <c r="AL3" s="864"/>
    </row>
    <row customHeight="1" ht="6">
      <c r="B4" s="859"/>
      <c r="C4" s="859"/>
      <c r="D4" s="859"/>
      <c r="E4" s="859"/>
      <c r="F4" s="859"/>
      <c r="G4" s="859"/>
      <c r="H4" s="859"/>
      <c r="I4" s="859"/>
      <c r="J4" s="865"/>
      <c r="K4" s="863"/>
      <c r="L4" s="863"/>
      <c r="M4" s="863"/>
      <c r="N4" s="863"/>
      <c r="O4" s="859"/>
      <c r="P4" s="859"/>
      <c r="Q4" s="859"/>
      <c r="R4" s="859"/>
      <c r="S4" s="859"/>
      <c r="T4" s="859"/>
      <c r="U4" s="859"/>
      <c r="V4" s="859"/>
      <c r="W4" s="859"/>
      <c r="X4" s="859"/>
      <c r="Y4" s="859"/>
      <c r="Z4" s="859"/>
      <c r="AA4" s="859"/>
      <c r="AB4" s="859"/>
      <c r="AC4" s="859"/>
      <c r="AD4" s="859"/>
      <c r="AE4" s="859"/>
      <c r="AF4" s="859"/>
      <c r="AG4" s="859"/>
      <c r="AH4" s="859"/>
      <c r="AI4" s="859"/>
      <c r="AJ4" s="859"/>
      <c r="AK4" s="864"/>
      <c r="AL4" s="864"/>
    </row>
    <row customHeight="1" ht="15">
      <c r="B5" s="859"/>
      <c r="C5" s="866" t="s">
        <v>1019</v>
      </c>
      <c r="D5" s="599"/>
      <c r="E5" s="599"/>
      <c r="F5" s="867" t="s">
        <v>255</v>
      </c>
      <c r="G5" s="600"/>
      <c r="H5" s="600"/>
      <c r="I5" s="600"/>
      <c r="J5" s="868"/>
      <c r="K5" s="868"/>
      <c r="L5" s="859"/>
      <c r="M5" s="859"/>
      <c r="N5" s="869"/>
      <c r="O5" s="859"/>
      <c r="P5" s="859"/>
      <c r="Q5" s="859"/>
      <c r="R5" s="859"/>
      <c r="S5" s="859"/>
      <c r="T5" s="859"/>
      <c r="U5" s="859"/>
      <c r="V5" s="859"/>
      <c r="W5" s="859"/>
      <c r="X5" s="859"/>
      <c r="Y5" s="859"/>
      <c r="Z5" s="859"/>
      <c r="AA5" s="859"/>
      <c r="AB5" s="859"/>
      <c r="AC5" s="859"/>
      <c r="AD5" s="859"/>
      <c r="AE5" s="859"/>
      <c r="AF5" s="859"/>
      <c r="AG5" s="859"/>
      <c r="AH5" s="859"/>
      <c r="AI5" s="859"/>
      <c r="AJ5" s="859"/>
      <c r="AK5" s="864"/>
      <c r="AL5" s="864"/>
    </row>
    <row customHeight="1" ht="1.5">
      <c r="B6" s="859"/>
      <c r="J6" s="868"/>
      <c r="K6" s="868"/>
      <c r="L6" s="859"/>
      <c r="M6" s="859"/>
      <c r="N6" s="859"/>
      <c r="O6" s="859"/>
      <c r="P6" s="859"/>
      <c r="Q6" s="859"/>
      <c r="R6" s="859"/>
      <c r="S6" s="859"/>
      <c r="T6" s="859"/>
      <c r="U6" s="859"/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59"/>
      <c r="AI6" s="859"/>
      <c r="AJ6" s="859"/>
      <c r="AK6" s="864"/>
      <c r="AL6" s="864"/>
    </row>
    <row customHeight="1" ht="15">
      <c r="B7" s="859"/>
      <c r="C7" s="870" t="s">
        <v>1020</v>
      </c>
      <c r="D7" s="601"/>
      <c r="E7" s="601"/>
      <c r="F7" s="871">
        <f>PERIOD</f>
        <v>2026</v>
      </c>
      <c r="G7" s="872" t="s">
        <v>71</v>
      </c>
      <c r="H7" s="873"/>
      <c r="I7" s="873"/>
      <c r="J7" s="868"/>
      <c r="K7" s="868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  <c r="AG7" s="859"/>
      <c r="AH7" s="859"/>
      <c r="AI7" s="859"/>
      <c r="AJ7" s="859"/>
      <c r="AK7" s="864"/>
      <c r="AL7" s="864"/>
    </row>
    <row customHeight="1" ht="1.5">
      <c r="B8" s="859"/>
      <c r="J8" s="868"/>
      <c r="K8" s="868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  <c r="W8" s="859"/>
      <c r="X8" s="859"/>
      <c r="Y8" s="859"/>
      <c r="Z8" s="859"/>
      <c r="AA8" s="859"/>
      <c r="AB8" s="859"/>
      <c r="AC8" s="859"/>
      <c r="AD8" s="859"/>
      <c r="AE8" s="859"/>
      <c r="AF8" s="859"/>
      <c r="AG8" s="859"/>
      <c r="AH8" s="859"/>
      <c r="AI8" s="859"/>
      <c r="AJ8" s="859"/>
      <c r="AK8" s="864"/>
      <c r="AL8" s="864"/>
    </row>
    <row customHeight="1" ht="21">
      <c r="B9" s="859"/>
      <c r="C9" s="859"/>
      <c r="D9" s="859"/>
      <c r="E9" s="874" t="s">
        <v>1021</v>
      </c>
      <c r="F9" s="875">
        <v>2</v>
      </c>
      <c r="G9" s="876" t="s">
        <v>1022</v>
      </c>
      <c r="H9" s="571">
        <v>2</v>
      </c>
      <c r="I9" s="571"/>
      <c r="J9" s="877"/>
      <c r="K9" s="877"/>
      <c r="L9" s="877"/>
      <c r="M9" s="863"/>
      <c r="N9" s="878" t="s">
        <v>203</v>
      </c>
      <c r="O9" s="879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859"/>
      <c r="AA9" s="859"/>
      <c r="AB9" s="859"/>
      <c r="AC9" s="859"/>
      <c r="AD9" s="859"/>
      <c r="AE9" s="859"/>
      <c r="AF9" s="859"/>
      <c r="AG9" s="859"/>
      <c r="AH9" s="859"/>
      <c r="AI9" s="859"/>
      <c r="AJ9" s="859"/>
      <c r="AK9" s="864"/>
      <c r="AL9" s="864"/>
    </row>
    <row customHeight="1" ht="0.75">
      <c r="B10" s="859"/>
      <c r="N10" s="863"/>
      <c r="O10" s="859"/>
      <c r="AL10" s="864"/>
    </row>
    <row customHeight="1" ht="10.5">
      <c r="B11" s="859"/>
      <c r="K11" s="863"/>
      <c r="L11" s="863"/>
      <c r="N11" s="863"/>
      <c r="O11" s="859"/>
      <c r="AL11" s="864"/>
    </row>
    <row customHeight="1" ht="9.75" hidden="1">
      <c r="B12" s="859"/>
      <c r="D12" s="880"/>
      <c r="E12" s="880"/>
      <c r="F12" s="880"/>
      <c r="G12" s="880"/>
      <c r="H12" s="880"/>
      <c r="I12" s="880"/>
      <c r="J12" s="880"/>
      <c r="K12" s="881"/>
      <c r="L12" s="881"/>
      <c r="M12" s="880"/>
      <c r="N12" s="881"/>
      <c r="O12" s="881"/>
      <c r="P12" s="882"/>
      <c r="Q12" s="882"/>
      <c r="R12" s="882"/>
      <c r="S12" s="883"/>
      <c r="T12" s="882"/>
      <c r="U12" s="882"/>
      <c r="V12" s="883"/>
      <c r="W12" s="882"/>
      <c r="X12" s="882"/>
      <c r="Y12" s="882"/>
      <c r="Z12" s="883"/>
      <c r="AA12" s="883"/>
      <c r="AB12" s="883"/>
      <c r="AC12" s="883"/>
      <c r="AD12" s="882"/>
      <c r="AE12" s="882"/>
      <c r="AF12" s="882"/>
      <c r="AG12" s="883"/>
      <c r="AH12" s="883"/>
      <c r="AI12" s="883"/>
      <c r="AJ12" s="883"/>
      <c r="AK12" s="884"/>
      <c r="AL12" s="885"/>
      <c r="AM12" s="885"/>
      <c r="AN12" s="883"/>
      <c r="AO12" s="883"/>
      <c r="AP12" s="883"/>
      <c r="AQ12" s="883"/>
      <c r="AR12" s="883"/>
      <c r="AS12" s="883"/>
      <c r="AT12" s="883"/>
      <c r="AU12" s="885"/>
      <c r="AV12" s="885"/>
      <c r="AW12" s="885"/>
      <c r="AX12" s="885"/>
      <c r="AY12" s="883"/>
      <c r="AZ12" s="883"/>
      <c r="BA12" s="883"/>
      <c r="BB12" s="883"/>
      <c r="BC12" s="883"/>
      <c r="BD12" s="883"/>
      <c r="BE12" s="883"/>
      <c r="BF12" s="883"/>
      <c r="BG12" s="883"/>
      <c r="BH12" s="883"/>
      <c r="BI12" s="883"/>
      <c r="BJ12" s="883"/>
      <c r="BK12" s="883"/>
      <c r="BL12" s="883"/>
      <c r="BM12" s="883"/>
      <c r="BN12" s="883"/>
      <c r="BO12" s="883"/>
      <c r="BP12" s="883"/>
      <c r="BQ12" s="883"/>
      <c r="BR12" s="883"/>
      <c r="BS12" s="883"/>
      <c r="BT12" s="883"/>
      <c r="BU12" s="883"/>
      <c r="BV12" s="883"/>
      <c r="BW12" s="883"/>
      <c r="BX12" s="883"/>
      <c r="BY12" s="883"/>
      <c r="BZ12" s="883"/>
      <c r="CA12" s="883"/>
      <c r="CB12" s="883"/>
      <c r="CC12" s="883"/>
      <c r="CD12" s="883"/>
      <c r="CE12" s="883"/>
      <c r="CF12" s="883"/>
      <c r="CG12" s="883"/>
      <c r="CH12" s="883"/>
      <c r="CI12" s="883"/>
      <c r="CJ12" s="883"/>
      <c r="CK12" s="883"/>
      <c r="CL12" s="883"/>
      <c r="CM12" s="883"/>
      <c r="CN12" s="883"/>
      <c r="CO12" s="883"/>
      <c r="CP12" s="883"/>
      <c r="CQ12" s="883"/>
      <c r="CR12" s="883"/>
      <c r="CS12" s="883"/>
      <c r="CT12" s="883"/>
      <c r="CU12" s="883"/>
      <c r="CV12" s="883"/>
      <c r="CW12" s="883"/>
      <c r="CX12" s="883"/>
      <c r="CY12" s="883"/>
      <c r="CZ12" s="883"/>
      <c r="DA12" s="882"/>
      <c r="DB12" s="883"/>
      <c r="DC12" s="883"/>
      <c r="DD12" s="883"/>
      <c r="DE12" s="883"/>
      <c r="DF12" s="883"/>
      <c r="DG12" s="883"/>
      <c r="DH12" s="883"/>
      <c r="DI12" s="883"/>
      <c r="DJ12" s="883"/>
      <c r="DK12" s="883"/>
      <c r="DL12" s="883"/>
      <c r="DM12" s="882"/>
      <c r="DN12" s="882"/>
      <c r="DO12" s="882"/>
      <c r="DP12" s="882"/>
      <c r="DQ12" s="882"/>
      <c r="DR12" s="882"/>
      <c r="DS12" s="883"/>
      <c r="DT12" s="883"/>
      <c r="DU12" s="883"/>
      <c r="DV12" s="883"/>
      <c r="DW12" s="883"/>
      <c r="DX12" s="883"/>
      <c r="DY12" s="883"/>
      <c r="DZ12" s="883"/>
      <c r="EA12" s="883"/>
      <c r="EB12" s="883"/>
      <c r="EC12" s="883"/>
      <c r="ED12" s="883"/>
      <c r="EE12" s="883"/>
      <c r="EF12" s="883"/>
      <c r="EG12" s="883"/>
      <c r="EH12" s="883"/>
      <c r="EI12" s="883"/>
      <c r="EJ12" s="883"/>
      <c r="EK12" s="883"/>
      <c r="EL12" s="883"/>
      <c r="EM12" s="883"/>
      <c r="EN12" s="883"/>
      <c r="EO12" s="883"/>
      <c r="EP12" s="883"/>
      <c r="EQ12" s="883"/>
      <c r="ER12" s="883"/>
      <c r="ES12" s="883"/>
      <c r="ET12" s="882"/>
      <c r="EU12" s="882"/>
      <c r="EV12" s="882"/>
    </row>
    <row customHeight="1" ht="10.5" hidden="1">
      <c r="B13" s="859"/>
      <c r="K13" s="859"/>
      <c r="L13" s="859"/>
      <c r="N13" s="859"/>
      <c r="O13" s="859"/>
      <c r="AL13" s="864"/>
    </row>
    <row customHeight="1" ht="10.5" hidden="1">
      <c r="B14" s="859"/>
      <c r="K14" s="859"/>
      <c r="L14" s="859"/>
      <c r="M14" s="859"/>
      <c r="N14" s="859"/>
      <c r="O14" s="859"/>
      <c r="AL14" s="864"/>
    </row>
    <row customHeight="1" ht="10.5" hidden="1">
      <c r="B15" s="859"/>
      <c r="I15" s="886"/>
      <c r="J15" s="863"/>
      <c r="K15" s="859"/>
      <c r="L15" s="859"/>
      <c r="M15" s="859"/>
      <c r="N15" s="859"/>
      <c r="O15" s="859"/>
      <c r="AL15" s="864"/>
    </row>
    <row customHeight="1" ht="10.5" hidden="1">
      <c r="B16" s="859"/>
      <c r="J16" s="886"/>
      <c r="K16" s="859"/>
      <c r="L16" s="859"/>
      <c r="M16" s="859"/>
      <c r="N16" s="859"/>
      <c r="O16" s="859"/>
      <c r="AL16" s="864"/>
    </row>
    <row customHeight="1" ht="10.5" hidden="1">
      <c r="B17" s="859"/>
      <c r="C17" s="859"/>
      <c r="D17" s="859"/>
      <c r="E17" s="886"/>
      <c r="F17" s="886"/>
      <c r="J17" s="886"/>
      <c r="K17" s="859"/>
      <c r="L17" s="859"/>
      <c r="M17" s="859"/>
      <c r="N17" s="859"/>
      <c r="O17" s="859"/>
      <c r="AL17" s="864"/>
    </row>
    <row customHeight="1" ht="0.75">
      <c r="B18" s="859"/>
      <c r="C18" s="859"/>
      <c r="D18" s="859"/>
      <c r="E18" s="886"/>
      <c r="F18" s="886"/>
      <c r="J18" s="886"/>
      <c r="K18" s="859"/>
      <c r="L18" s="859"/>
      <c r="M18" s="859"/>
      <c r="N18" s="859"/>
      <c r="O18" s="859"/>
      <c r="AL18" s="864"/>
    </row>
    <row customHeight="1" ht="15">
      <c r="B19" s="859"/>
      <c r="C19" s="859"/>
      <c r="D19" s="887" t="s">
        <v>1023</v>
      </c>
      <c r="E19" s="578" t="s">
        <v>1024</v>
      </c>
      <c r="F19" s="578" t="s">
        <v>1025</v>
      </c>
      <c r="G19" s="888" t="s">
        <v>1026</v>
      </c>
      <c r="H19" s="889" t="s">
        <v>1027</v>
      </c>
      <c r="I19" s="890"/>
      <c r="J19" s="890"/>
      <c r="K19" s="890"/>
      <c r="L19" s="890"/>
      <c r="M19" s="891"/>
      <c r="N19" s="578" t="s">
        <v>1028</v>
      </c>
      <c r="O19" s="578"/>
      <c r="P19" s="578"/>
      <c r="Q19" s="578"/>
      <c r="R19" s="578"/>
      <c r="S19" s="578"/>
      <c r="T19" s="578"/>
      <c r="U19" s="892" t="s">
        <v>1029</v>
      </c>
      <c r="V19" s="893"/>
      <c r="W19" s="894" t="s">
        <v>1030</v>
      </c>
      <c r="X19" s="576" t="s">
        <v>1031</v>
      </c>
      <c r="Y19" s="895" t="s">
        <v>1032</v>
      </c>
      <c r="Z19" s="896"/>
      <c r="AA19" s="896"/>
      <c r="AB19" s="896"/>
      <c r="AC19" s="576" t="s">
        <v>1033</v>
      </c>
      <c r="AD19" s="591" t="s">
        <v>1034</v>
      </c>
      <c r="AE19" s="890"/>
      <c r="AF19" s="891"/>
      <c r="AG19" s="576" t="s">
        <v>1035</v>
      </c>
      <c r="AH19" s="576" t="s">
        <v>1036</v>
      </c>
      <c r="AI19" s="896"/>
      <c r="AJ19" s="896"/>
      <c r="AK19" s="594" t="s">
        <v>1037</v>
      </c>
      <c r="AL19" s="864"/>
      <c r="DA19" s="578" t="s">
        <v>1038</v>
      </c>
      <c r="DM19" s="578" t="s">
        <v>1039</v>
      </c>
      <c r="DN19" s="578"/>
      <c r="DO19" s="578"/>
      <c r="DP19" s="578"/>
      <c r="DQ19" s="578"/>
      <c r="DR19" s="578"/>
      <c r="ET19" s="594" t="s">
        <v>1040</v>
      </c>
      <c r="EU19" s="594"/>
      <c r="EV19" s="594"/>
    </row>
    <row customHeight="1" ht="18">
      <c r="B20" s="859"/>
      <c r="C20" s="859"/>
      <c r="D20" s="578"/>
      <c r="E20" s="578"/>
      <c r="F20" s="578"/>
      <c r="G20" s="589"/>
      <c r="H20" s="594" t="s">
        <v>1041</v>
      </c>
      <c r="I20" s="594"/>
      <c r="J20" s="594" t="s">
        <v>1042</v>
      </c>
      <c r="K20" s="594"/>
      <c r="L20" s="897" t="s">
        <v>1043</v>
      </c>
      <c r="M20" s="595"/>
      <c r="N20" s="898" t="s">
        <v>1044</v>
      </c>
      <c r="O20" s="578" t="s">
        <v>1045</v>
      </c>
      <c r="P20" s="578"/>
      <c r="Q20" s="578"/>
      <c r="R20" s="578"/>
      <c r="S20" s="896"/>
      <c r="T20" s="594" t="s">
        <v>1046</v>
      </c>
      <c r="U20" s="899"/>
      <c r="V20" s="893"/>
      <c r="W20" s="900"/>
      <c r="X20" s="900"/>
      <c r="Y20" s="594"/>
      <c r="Z20" s="896"/>
      <c r="AA20" s="896"/>
      <c r="AB20" s="896"/>
      <c r="AC20" s="900"/>
      <c r="AD20" s="594" t="s">
        <v>1047</v>
      </c>
      <c r="AE20" s="594" t="s">
        <v>1048</v>
      </c>
      <c r="AF20" s="594" t="s">
        <v>1049</v>
      </c>
      <c r="AG20" s="900"/>
      <c r="AH20" s="900"/>
      <c r="AI20" s="896"/>
      <c r="AJ20" s="896"/>
      <c r="AK20" s="594"/>
      <c r="AL20" s="864"/>
      <c r="DA20" s="578"/>
      <c r="DM20" s="588" t="s">
        <v>1050</v>
      </c>
      <c r="DN20" s="588" t="s">
        <v>1051</v>
      </c>
      <c r="DO20" s="589" t="s">
        <v>1052</v>
      </c>
      <c r="DP20" s="901"/>
      <c r="DQ20" s="589" t="s">
        <v>1053</v>
      </c>
      <c r="DR20" s="901"/>
      <c r="ET20" s="594" t="s">
        <v>1054</v>
      </c>
      <c r="EU20" s="594" t="s">
        <v>1055</v>
      </c>
      <c r="EV20" s="594" t="s">
        <v>1056</v>
      </c>
    </row>
    <row customHeight="1" ht="36">
      <c r="B21" s="863"/>
      <c r="C21" s="863"/>
      <c r="D21" s="588"/>
      <c r="E21" s="588"/>
      <c r="F21" s="588"/>
      <c r="G21" s="902"/>
      <c r="H21" s="102" t="s">
        <v>1057</v>
      </c>
      <c r="I21" s="102" t="s">
        <v>1058</v>
      </c>
      <c r="J21" s="102" t="s">
        <v>1057</v>
      </c>
      <c r="K21" s="102" t="s">
        <v>1058</v>
      </c>
      <c r="L21" s="102" t="s">
        <v>1057</v>
      </c>
      <c r="M21" s="102" t="s">
        <v>1058</v>
      </c>
      <c r="N21" s="903"/>
      <c r="O21" s="103" t="s">
        <v>1059</v>
      </c>
      <c r="P21" s="103" t="s">
        <v>1060</v>
      </c>
      <c r="Q21" s="103" t="s">
        <v>1061</v>
      </c>
      <c r="R21" s="102" t="s">
        <v>1046</v>
      </c>
      <c r="S21" s="904"/>
      <c r="T21" s="576"/>
      <c r="U21" s="899"/>
      <c r="V21" s="905"/>
      <c r="W21" s="900"/>
      <c r="X21" s="900"/>
      <c r="Y21" s="576"/>
      <c r="Z21" s="904"/>
      <c r="AA21" s="904"/>
      <c r="AB21" s="904"/>
      <c r="AC21" s="900"/>
      <c r="AD21" s="576"/>
      <c r="AE21" s="576"/>
      <c r="AF21" s="576"/>
      <c r="AG21" s="900"/>
      <c r="AH21" s="900"/>
      <c r="AI21" s="904"/>
      <c r="AJ21" s="904"/>
      <c r="AK21" s="576"/>
      <c r="AL21" s="859"/>
      <c r="DA21" s="578"/>
      <c r="DM21" s="903"/>
      <c r="DN21" s="903"/>
      <c r="DO21" s="104" t="s">
        <v>1062</v>
      </c>
      <c r="DP21" s="104" t="s">
        <v>1063</v>
      </c>
      <c r="DQ21" s="104" t="s">
        <v>1064</v>
      </c>
      <c r="DR21" s="104" t="s">
        <v>1063</v>
      </c>
      <c r="ET21" s="576"/>
      <c r="EU21" s="576"/>
      <c r="EV21" s="576"/>
    </row>
    <row customHeight="1" ht="24">
      <c r="B22" s="863"/>
      <c r="C22" s="863"/>
      <c r="D22" s="906">
        <v>1</v>
      </c>
      <c r="E22" s="907" t="s">
        <v>1065</v>
      </c>
      <c r="F22" s="908" t="s">
        <v>1066</v>
      </c>
      <c r="G22" s="909" t="s">
        <v>1067</v>
      </c>
      <c r="H22" s="910">
        <f>MAX_IDX_1-100</f>
        <v>1.664009715226</v>
      </c>
      <c r="I22" s="106">
        <f>ROUND($H$22,$S$22)-ROUND($N$22,$S$22)</f>
        <v>0</v>
      </c>
      <c r="J22" s="106">
        <f>AVG_IDX_1-100</f>
        <v>1.663854536816</v>
      </c>
      <c r="K22" s="106">
        <f>ROUND($J$22,1)-REGION_IDX_VALUE_MIRROR</f>
        <v>0</v>
      </c>
      <c r="L22" s="106">
        <f>AVG_IDX_OMSU_1-100</f>
        <v>1.663854536816</v>
      </c>
      <c r="M22" s="106">
        <f>ROUND($L$22,1)-REGION_IDX_VALUE_MIRROR</f>
        <v>0</v>
      </c>
      <c r="N22" s="911">
        <v>1.7</v>
      </c>
      <c r="O22" s="912" t="s">
        <v>1068</v>
      </c>
      <c r="P22" s="108" t="s">
        <v>1069</v>
      </c>
      <c r="Q22" s="108" t="s">
        <v>1070</v>
      </c>
      <c r="R22" s="913" t="s">
        <v>1071</v>
      </c>
      <c r="S22" s="914">
        <f>IF($N$22*10=TRUNC($N$22*10),1,IF($N$22*100=TRUNC($N$22*100),2,IF($N$22*1000=TRUNC($N$22*1000),3,0)))</f>
        <v>1</v>
      </c>
      <c r="T22" s="913" t="s">
        <v>1071</v>
      </c>
      <c r="U22" s="91" t="str">
        <f>IF(AND(W22="",X22=""),"",IF(OR(W22="да",X22="да"),"да","нет"))</f>
        <v>нет</v>
      </c>
      <c r="V22" s="915"/>
      <c r="W22" s="916" t="s">
        <v>45</v>
      </c>
      <c r="X22" s="112" t="s">
        <v>45</v>
      </c>
      <c r="Y22" s="917"/>
      <c r="Z22" s="915"/>
      <c r="AA22" s="915"/>
      <c r="AB22" s="915"/>
      <c r="AC22" s="918">
        <f>SUM('СРЕД 1'!$HJ$44,'СРЕД 1'!$HJ$56,'СРЕД 1'!$HJ$69,'СРЕД 1'!$HJ$81)</f>
        <v>2534</v>
      </c>
      <c r="AD22" s="919">
        <v>1271</v>
      </c>
      <c r="AE22" s="114">
        <v>1271</v>
      </c>
      <c r="AF22" s="115"/>
      <c r="AG22" s="399">
        <f>MAX('СРЕД 1'!$HJ$15,'СРЕД 1'!$HJ$22,'СРЕД 1'!$HJ$28,'СРЕД 1'!$HJ$44,'СРЕД 1'!$HJ$56,'СРЕД 1'!$HJ$69,'СРЕД 1'!$HJ$81,'СРЕД 1'!$HJ$90)</f>
        <v>1269</v>
      </c>
      <c r="AH22" s="399">
        <f>SUM('СРЕД 1'!$HJ$15,'СРЕД 1'!$HJ$22,'СРЕД 1'!$HJ$28,'СРЕД 1'!$HJ$44,'СРЕД 1'!$HJ$56,'СРЕД 1'!$HJ$69,'СРЕД 1'!$HJ$81,'СРЕД 1'!$HJ$90)</f>
        <v>4567</v>
      </c>
      <c r="AI22" s="921"/>
      <c r="AJ22" s="921"/>
      <c r="AK22" s="116"/>
      <c r="AL22" s="859"/>
      <c r="AX22" s="0" t="s">
        <v>1072</v>
      </c>
      <c r="DA22" s="922" t="s">
        <v>1073</v>
      </c>
      <c r="DM22" s="923" t="s">
        <v>1074</v>
      </c>
      <c r="DN22" s="924" t="s">
        <v>1075</v>
      </c>
      <c r="DO22" s="925">
        <v>79</v>
      </c>
      <c r="DP22" s="926">
        <v>3</v>
      </c>
      <c r="DQ22" s="119"/>
      <c r="DR22" s="120">
        <v>3</v>
      </c>
      <c r="ET22" s="927">
        <v>1372</v>
      </c>
      <c r="EU22" s="125">
        <v>0</v>
      </c>
      <c r="EV22" s="125">
        <v>1372</v>
      </c>
    </row>
    <row customHeight="1" ht="24">
      <c r="B23" s="863"/>
      <c r="C23" s="863"/>
      <c r="D23" s="521">
        <v>2</v>
      </c>
      <c r="E23" s="433" t="s">
        <v>1065</v>
      </c>
      <c r="F23" s="105" t="s">
        <v>1076</v>
      </c>
      <c r="G23" s="527" t="s">
        <v>1077</v>
      </c>
      <c r="H23" s="106">
        <f>MAX_IDX_2-100</f>
        <v>1.663391358396</v>
      </c>
      <c r="I23" s="106">
        <f>ROUND($H$23,$S$23)-ROUND($N$23,$S$23)</f>
        <v>0</v>
      </c>
      <c r="J23" s="106">
        <f>AVG_IDX_2-100</f>
        <v>1.663248063712</v>
      </c>
      <c r="K23" s="106">
        <f>ROUND($J$23,1)-REGION_IDX_VALUE_MIRROR</f>
        <v>0</v>
      </c>
      <c r="L23" s="106">
        <f>AVG_IDX_OMSU_2-100</f>
        <v>1.663248063712</v>
      </c>
      <c r="M23" s="106">
        <f>ROUND($L$23,1)-REGION_IDX_VALUE_MIRROR</f>
        <v>0</v>
      </c>
      <c r="N23" s="107">
        <v>1.7</v>
      </c>
      <c r="O23" s="108" t="s">
        <v>1068</v>
      </c>
      <c r="P23" s="108" t="s">
        <v>1069</v>
      </c>
      <c r="Q23" s="108" t="s">
        <v>1070</v>
      </c>
      <c r="R23" s="913" t="s">
        <v>1071</v>
      </c>
      <c r="S23" s="110">
        <f>IF($N$23*10=TRUNC($N$23*10),1,IF($N$23*100=TRUNC($N$23*100),2,IF($N$23*1000=TRUNC($N$23*1000),3,0)))</f>
        <v>1</v>
      </c>
      <c r="T23" s="913" t="s">
        <v>1071</v>
      </c>
      <c r="U23" s="91" t="str">
        <f>IF(AND(W23="",X23=""),"",IF(OR(W23="да",X23="да"),"да","нет"))</f>
        <v>нет</v>
      </c>
      <c r="V23" s="915"/>
      <c r="W23" s="112" t="s">
        <v>45</v>
      </c>
      <c r="X23" s="112" t="s">
        <v>45</v>
      </c>
      <c r="Y23" s="917"/>
      <c r="Z23" s="915"/>
      <c r="AA23" s="915"/>
      <c r="AB23" s="915"/>
      <c r="AC23" s="399">
        <f>SUM('СРЕД 2'!$HJ$44,'СРЕД 2'!$HJ$50,'СРЕД 2'!$HJ$63,'СРЕД 2'!$HJ$75)</f>
        <v>827</v>
      </c>
      <c r="AD23" s="114">
        <v>597</v>
      </c>
      <c r="AE23" s="114">
        <v>597</v>
      </c>
      <c r="AF23" s="115"/>
      <c r="AG23" s="399">
        <f>MAX('СРЕД 2'!$HJ$15,'СРЕД 2'!$HJ$22,'СРЕД 2'!$HJ$28,'СРЕД 2'!$HJ$44,'СРЕД 2'!$HJ$50,'СРЕД 2'!$HJ$63,'СРЕД 2'!$HJ$75,'СРЕД 2'!$HJ$87)</f>
        <v>591</v>
      </c>
      <c r="AH23" s="399">
        <f>SUM('СРЕД 2'!$HJ$15,'СРЕД 2'!$HJ$22,'СРЕД 2'!$HJ$28,'СРЕД 2'!$HJ$44,'СРЕД 2'!$HJ$50,'СРЕД 2'!$HJ$63,'СРЕД 2'!$HJ$75,'СРЕД 2'!$HJ$87)</f>
        <v>1673</v>
      </c>
      <c r="AI23" s="921"/>
      <c r="AJ23" s="921"/>
      <c r="AK23" s="116"/>
      <c r="AL23" s="859"/>
      <c r="AX23" s="0" t="s">
        <v>1072</v>
      </c>
      <c r="DA23" s="117" t="s">
        <v>1073</v>
      </c>
      <c r="DM23" s="534" t="s">
        <v>1078</v>
      </c>
      <c r="DN23" s="117" t="s">
        <v>1075</v>
      </c>
      <c r="DO23" s="928">
        <v>39.8</v>
      </c>
      <c r="DP23" s="929">
        <v>2</v>
      </c>
      <c r="DQ23" s="122"/>
      <c r="DR23" s="123">
        <v>2</v>
      </c>
      <c r="ET23" s="125">
        <v>469</v>
      </c>
      <c r="EU23" s="125">
        <v>0</v>
      </c>
      <c r="EV23" s="125">
        <v>469</v>
      </c>
    </row>
    <row customHeight="1" ht="24">
      <c r="B24" s="863"/>
      <c r="C24" s="863"/>
      <c r="D24" s="521">
        <v>3</v>
      </c>
      <c r="E24" s="433" t="s">
        <v>1065</v>
      </c>
      <c r="F24" s="105" t="s">
        <v>1079</v>
      </c>
      <c r="G24" s="527" t="s">
        <v>1080</v>
      </c>
      <c r="H24" s="106">
        <f>MAX_IDX_3-100</f>
        <v>1.66095998613901</v>
      </c>
      <c r="I24" s="106">
        <f>ROUND($H$24,$S$24)-ROUND($N$24,$S$24)</f>
        <v>0</v>
      </c>
      <c r="J24" s="106">
        <f>AVG_IDX_3-100</f>
        <v>1.66139727539699</v>
      </c>
      <c r="K24" s="106">
        <f>ROUND($J$24,1)-REGION_IDX_VALUE_MIRROR</f>
        <v>0</v>
      </c>
      <c r="L24" s="106">
        <f>AVG_IDX_OMSU_3-100</f>
        <v>1.66139727539699</v>
      </c>
      <c r="M24" s="106">
        <f>ROUND($L$24,1)-REGION_IDX_VALUE_MIRROR</f>
        <v>0</v>
      </c>
      <c r="N24" s="107">
        <v>1.7</v>
      </c>
      <c r="O24" s="108" t="s">
        <v>1068</v>
      </c>
      <c r="P24" s="108" t="s">
        <v>1069</v>
      </c>
      <c r="Q24" s="108" t="s">
        <v>1070</v>
      </c>
      <c r="R24" s="913" t="s">
        <v>1071</v>
      </c>
      <c r="S24" s="110">
        <f>IF($N$24*10=TRUNC($N$24*10),1,IF($N$24*100=TRUNC($N$24*100),2,IF($N$24*1000=TRUNC($N$24*1000),3,0)))</f>
        <v>1</v>
      </c>
      <c r="T24" s="913" t="s">
        <v>1071</v>
      </c>
      <c r="U24" s="91" t="str">
        <f>IF(AND(W24="",X24=""),"",IF(OR(W24="да",X24="да"),"да","нет"))</f>
        <v>нет</v>
      </c>
      <c r="V24" s="915"/>
      <c r="W24" s="112" t="s">
        <v>45</v>
      </c>
      <c r="X24" s="112" t="s">
        <v>45</v>
      </c>
      <c r="Y24" s="917"/>
      <c r="Z24" s="915"/>
      <c r="AA24" s="915"/>
      <c r="AB24" s="915"/>
      <c r="AC24" s="399">
        <f>SUM('СРЕД 3'!$HJ$44,'СРЕД 3'!$HJ$50,'СРЕД 3'!$HJ$63,'СРЕД 3'!$HJ$75)</f>
        <v>732</v>
      </c>
      <c r="AD24" s="114">
        <v>383</v>
      </c>
      <c r="AE24" s="114">
        <v>383</v>
      </c>
      <c r="AF24" s="115"/>
      <c r="AG24" s="399">
        <f>MAX('СРЕД 3'!$HJ$15,'СРЕД 3'!$HJ$22,'СРЕД 3'!$HJ$28,'СРЕД 3'!$HJ$44,'СРЕД 3'!$HJ$50,'СРЕД 3'!$HJ$63,'СРЕД 3'!$HJ$75,'СРЕД 3'!$HJ$84)</f>
        <v>372</v>
      </c>
      <c r="AH24" s="399">
        <f>SUM('СРЕД 3'!$HJ$15,'СРЕД 3'!$HJ$22,'СРЕД 3'!$HJ$28,'СРЕД 3'!$HJ$44,'СРЕД 3'!$HJ$50,'СРЕД 3'!$HJ$63,'СРЕД 3'!$HJ$75,'СРЕД 3'!$HJ$84)</f>
        <v>1262</v>
      </c>
      <c r="AI24" s="921"/>
      <c r="AJ24" s="921"/>
      <c r="AK24" s="116"/>
      <c r="AL24" s="859"/>
      <c r="AX24" s="0" t="s">
        <v>1072</v>
      </c>
      <c r="DA24" s="117" t="s">
        <v>1073</v>
      </c>
      <c r="DM24" s="534" t="s">
        <v>1081</v>
      </c>
      <c r="DN24" s="117" t="s">
        <v>1075</v>
      </c>
      <c r="DO24" s="122">
        <v>39</v>
      </c>
      <c r="DP24" s="123">
        <v>2</v>
      </c>
      <c r="DQ24" s="122"/>
      <c r="DR24" s="123">
        <v>2</v>
      </c>
      <c r="ET24" s="125">
        <v>305</v>
      </c>
      <c r="EU24" s="125">
        <v>0</v>
      </c>
      <c r="EV24" s="125">
        <v>305</v>
      </c>
    </row>
    <row customHeight="1" ht="24">
      <c r="B25" s="863"/>
      <c r="C25" s="863"/>
      <c r="D25" s="521">
        <v>4</v>
      </c>
      <c r="E25" s="433" t="s">
        <v>1065</v>
      </c>
      <c r="F25" s="105" t="s">
        <v>1082</v>
      </c>
      <c r="G25" s="527" t="s">
        <v>1083</v>
      </c>
      <c r="H25" s="106">
        <f>MAX_IDX_4-100</f>
        <v>1.66415938969899</v>
      </c>
      <c r="I25" s="106">
        <f>ROUND($H$25,$S$25)-ROUND($N$25,$S$25)</f>
        <v>0</v>
      </c>
      <c r="J25" s="106">
        <f>AVG_IDX_4-100</f>
        <v>1.663318511038</v>
      </c>
      <c r="K25" s="106">
        <f>ROUND($J$25,1)-REGION_IDX_VALUE_MIRROR</f>
        <v>0</v>
      </c>
      <c r="L25" s="106">
        <f>AVG_IDX_OMSU_4-100</f>
        <v>1.663318511038</v>
      </c>
      <c r="M25" s="106">
        <f>ROUND($L$25,1)-REGION_IDX_VALUE_MIRROR</f>
        <v>0</v>
      </c>
      <c r="N25" s="107">
        <v>1.7</v>
      </c>
      <c r="O25" s="108" t="s">
        <v>1068</v>
      </c>
      <c r="P25" s="108" t="s">
        <v>1069</v>
      </c>
      <c r="Q25" s="108" t="s">
        <v>1070</v>
      </c>
      <c r="R25" s="913" t="s">
        <v>1071</v>
      </c>
      <c r="S25" s="110">
        <f>IF($N$25*10=TRUNC($N$25*10),1,IF($N$25*100=TRUNC($N$25*100),2,IF($N$25*1000=TRUNC($N$25*1000),3,0)))</f>
        <v>1</v>
      </c>
      <c r="T25" s="913" t="s">
        <v>1071</v>
      </c>
      <c r="U25" s="91" t="str">
        <f>IF(AND(W25="",X25=""),"",IF(OR(W25="да",X25="да"),"да","нет"))</f>
        <v>нет</v>
      </c>
      <c r="V25" s="915"/>
      <c r="W25" s="112" t="s">
        <v>45</v>
      </c>
      <c r="X25" s="112" t="s">
        <v>45</v>
      </c>
      <c r="Y25" s="917"/>
      <c r="Z25" s="915"/>
      <c r="AA25" s="915"/>
      <c r="AB25" s="915"/>
      <c r="AC25" s="399">
        <f>SUM('СРЕД 4'!$HJ$46,'СРЕД 4'!$HJ$58,'СРЕД 4'!$HJ$72,'СРЕД 4'!$HJ$84)</f>
        <v>709</v>
      </c>
      <c r="AD25" s="114">
        <v>358</v>
      </c>
      <c r="AE25" s="114">
        <v>358</v>
      </c>
      <c r="AF25" s="115"/>
      <c r="AG25" s="399">
        <f>MAX('СРЕД 4'!$HJ$15,'СРЕД 4'!$HJ$24,'СРЕД 4'!$HJ$30,'СРЕД 4'!$HJ$46,'СРЕД 4'!$HJ$58,'СРЕД 4'!$HJ$72,'СРЕД 4'!$HJ$84,'СРЕД 4'!$HJ$93)</f>
        <v>351</v>
      </c>
      <c r="AH25" s="399">
        <f>SUM('СРЕД 4'!$HJ$15,'СРЕД 4'!$HJ$24,'СРЕД 4'!$HJ$30,'СРЕД 4'!$HJ$46,'СРЕД 4'!$HJ$58,'СРЕД 4'!$HJ$72,'СРЕД 4'!$HJ$84,'СРЕД 4'!$HJ$93)</f>
        <v>1284</v>
      </c>
      <c r="AI25" s="921"/>
      <c r="AJ25" s="921"/>
      <c r="AK25" s="116"/>
      <c r="AL25" s="859"/>
      <c r="AX25" s="0" t="s">
        <v>1072</v>
      </c>
      <c r="DA25" s="117" t="s">
        <v>1073</v>
      </c>
      <c r="DM25" s="534" t="s">
        <v>1084</v>
      </c>
      <c r="DN25" s="117" t="s">
        <v>1075</v>
      </c>
      <c r="DO25" s="122">
        <v>72</v>
      </c>
      <c r="DP25" s="123">
        <v>2</v>
      </c>
      <c r="DQ25" s="122"/>
      <c r="DR25" s="123">
        <v>2</v>
      </c>
      <c r="ET25" s="125">
        <v>340</v>
      </c>
      <c r="EU25" s="125">
        <v>0</v>
      </c>
      <c r="EV25" s="125">
        <v>340</v>
      </c>
    </row>
    <row customHeight="1" ht="24">
      <c r="B26" s="863"/>
      <c r="C26" s="863"/>
      <c r="D26" s="521">
        <v>5</v>
      </c>
      <c r="E26" s="433" t="s">
        <v>1065</v>
      </c>
      <c r="F26" s="105" t="s">
        <v>1085</v>
      </c>
      <c r="G26" s="527" t="s">
        <v>1086</v>
      </c>
      <c r="H26" s="106">
        <f>MAX_IDX_5-100</f>
        <v>1.661691373205</v>
      </c>
      <c r="I26" s="106">
        <f>ROUND($H$26,$S$26)-ROUND($N$26,$S$26)</f>
        <v>0</v>
      </c>
      <c r="J26" s="106">
        <f>AVG_IDX_5-100</f>
        <v>1.66206891232299</v>
      </c>
      <c r="K26" s="106">
        <f>ROUND($J$26,1)-REGION_IDX_VALUE_MIRROR</f>
        <v>0</v>
      </c>
      <c r="L26" s="106">
        <f>AVG_IDX_OMSU_5-100</f>
        <v>1.66206891232299</v>
      </c>
      <c r="M26" s="106">
        <f>ROUND($L$26,1)-REGION_IDX_VALUE_MIRROR</f>
        <v>0</v>
      </c>
      <c r="N26" s="107">
        <v>1.7</v>
      </c>
      <c r="O26" s="108" t="s">
        <v>1068</v>
      </c>
      <c r="P26" s="108" t="s">
        <v>1069</v>
      </c>
      <c r="Q26" s="108" t="s">
        <v>1070</v>
      </c>
      <c r="R26" s="913" t="s">
        <v>1071</v>
      </c>
      <c r="S26" s="110">
        <f>IF($N$26*10=TRUNC($N$26*10),1,IF($N$26*100=TRUNC($N$26*100),2,IF($N$26*1000=TRUNC($N$26*1000),3,0)))</f>
        <v>1</v>
      </c>
      <c r="T26" s="913" t="s">
        <v>1071</v>
      </c>
      <c r="U26" s="91" t="str">
        <f>IF(AND(W26="",X26=""),"",IF(OR(W26="да",X26="да"),"да","нет"))</f>
        <v>нет</v>
      </c>
      <c r="V26" s="915"/>
      <c r="W26" s="112" t="s">
        <v>45</v>
      </c>
      <c r="X26" s="112" t="s">
        <v>45</v>
      </c>
      <c r="Y26" s="917"/>
      <c r="Z26" s="915"/>
      <c r="AA26" s="915"/>
      <c r="AB26" s="915"/>
      <c r="AC26" s="399">
        <f>SUM('СРЕД 5'!$HJ$45,'СРЕД 5'!$HJ$54,'СРЕД 5'!$HJ$68,'СРЕД 5'!$HJ$80)</f>
        <v>578</v>
      </c>
      <c r="AD26" s="114">
        <v>319</v>
      </c>
      <c r="AE26" s="114">
        <v>319</v>
      </c>
      <c r="AF26" s="115"/>
      <c r="AG26" s="399">
        <f>MAX('СРЕД 5'!$HJ$15,'СРЕД 5'!$HJ$23,'СРЕД 5'!$HJ$29,'СРЕД 5'!$HJ$45,'СРЕД 5'!$HJ$54,'СРЕД 5'!$HJ$68,'СРЕД 5'!$HJ$80,'СРЕД 5'!$HJ$92)</f>
        <v>310</v>
      </c>
      <c r="AH26" s="399">
        <f>SUM('СРЕД 5'!$HJ$15,'СРЕД 5'!$HJ$23,'СРЕД 5'!$HJ$29,'СРЕД 5'!$HJ$45,'СРЕД 5'!$HJ$54,'СРЕД 5'!$HJ$68,'СРЕД 5'!$HJ$80,'СРЕД 5'!$HJ$92)</f>
        <v>1194</v>
      </c>
      <c r="AI26" s="921"/>
      <c r="AJ26" s="921"/>
      <c r="AK26" s="116"/>
      <c r="AL26" s="859"/>
      <c r="AX26" s="0" t="s">
        <v>1072</v>
      </c>
      <c r="DA26" s="91" t="s">
        <v>1073</v>
      </c>
      <c r="DM26" s="534" t="s">
        <v>1087</v>
      </c>
      <c r="DN26" s="91" t="s">
        <v>1075</v>
      </c>
      <c r="DO26" s="106">
        <v>45</v>
      </c>
      <c r="DP26" s="930">
        <v>2</v>
      </c>
      <c r="DQ26" s="106"/>
      <c r="DR26" s="124">
        <v>2</v>
      </c>
      <c r="ET26" s="125">
        <v>338</v>
      </c>
      <c r="EU26" s="125">
        <v>0</v>
      </c>
      <c r="EV26" s="125">
        <v>338</v>
      </c>
    </row>
    <row customHeight="1" ht="24">
      <c r="B27" s="863"/>
      <c r="C27" s="863"/>
      <c r="D27" s="521">
        <v>6</v>
      </c>
      <c r="E27" s="433"/>
      <c r="F27" s="105"/>
      <c r="G27" s="931"/>
      <c r="H27" s="106"/>
      <c r="I27" s="106"/>
      <c r="J27" s="106"/>
      <c r="K27" s="106"/>
      <c r="L27" s="106"/>
      <c r="M27" s="106"/>
      <c r="N27" s="107"/>
      <c r="O27" s="108"/>
      <c r="P27" s="108"/>
      <c r="Q27" s="108"/>
      <c r="R27" s="932"/>
      <c r="S27" s="110"/>
      <c r="T27" s="932"/>
      <c r="U27" s="91" t="str">
        <f>IF(AND(W27="",X27=""),"",IF(OR(W27="да",X27="да"),"да","нет"))</f>
        <v/>
      </c>
      <c r="V27" s="915"/>
      <c r="W27" s="112"/>
      <c r="X27" s="112"/>
      <c r="Y27" s="933"/>
      <c r="Z27" s="915"/>
      <c r="AA27" s="915"/>
      <c r="AB27" s="915"/>
      <c r="AC27" s="399">
        <f>SUM('СРЕД 6'!$HJ$43,'СРЕД 6'!$HJ$49,'СРЕД 6'!$HJ$61,'СРЕД 6'!$HJ$73)</f>
        <v>0</v>
      </c>
      <c r="AD27" s="114"/>
      <c r="AE27" s="114"/>
      <c r="AF27" s="115"/>
      <c r="AG27" s="399">
        <f>MAX('СРЕД 6'!$HJ$15,'СРЕД 6'!$HJ$21,'СРЕД 6'!$HJ$27,'СРЕД 6'!$HJ$43,'СРЕД 6'!$HJ$49,'СРЕД 6'!$HJ$61,'СРЕД 6'!$HJ$73,'СРЕД 6'!$HJ$79)</f>
        <v>0</v>
      </c>
      <c r="AH27" s="399">
        <f>SUM('СРЕД 6'!$HJ$15,'СРЕД 6'!$HJ$21,'СРЕД 6'!$HJ$27,'СРЕД 6'!$HJ$43,'СРЕД 6'!$HJ$49,'СРЕД 6'!$HJ$61,'СРЕД 6'!$HJ$73,'СРЕД 6'!$HJ$79)</f>
        <v>0</v>
      </c>
      <c r="AI27" s="921"/>
      <c r="AJ27" s="921"/>
      <c r="AK27" s="116"/>
      <c r="AL27" s="859"/>
      <c r="DA27" s="91"/>
      <c r="DM27" s="534"/>
      <c r="DN27" s="91"/>
      <c r="DO27" s="106"/>
      <c r="DP27" s="124"/>
      <c r="DQ27" s="106"/>
      <c r="DR27" s="124"/>
      <c r="ET27" s="125"/>
      <c r="EU27" s="125"/>
      <c r="EV27" s="125"/>
    </row>
    <row customHeight="1" ht="24">
      <c r="B28" s="863"/>
      <c r="C28" s="863"/>
      <c r="D28" s="521">
        <v>7</v>
      </c>
      <c r="E28" s="433"/>
      <c r="F28" s="105"/>
      <c r="G28" s="931"/>
      <c r="H28" s="106"/>
      <c r="I28" s="106"/>
      <c r="J28" s="106"/>
      <c r="K28" s="106"/>
      <c r="L28" s="106"/>
      <c r="M28" s="106"/>
      <c r="N28" s="107"/>
      <c r="O28" s="108"/>
      <c r="P28" s="108"/>
      <c r="Q28" s="108"/>
      <c r="R28" s="932"/>
      <c r="S28" s="110"/>
      <c r="T28" s="932"/>
      <c r="U28" s="91" t="str">
        <f>IF(AND(W28="",X28=""),"",IF(OR(W28="да",X28="да"),"да","нет"))</f>
        <v/>
      </c>
      <c r="V28" s="915"/>
      <c r="W28" s="112"/>
      <c r="X28" s="112"/>
      <c r="Y28" s="933"/>
      <c r="Z28" s="915"/>
      <c r="AA28" s="915"/>
      <c r="AB28" s="915"/>
      <c r="AC28" s="399">
        <f>SUM('СРЕД 7'!$HJ$43,'СРЕД 7'!$HJ$49,'СРЕД 7'!$HJ$61,'СРЕД 7'!$HJ$73)</f>
        <v>0</v>
      </c>
      <c r="AD28" s="114"/>
      <c r="AE28" s="114"/>
      <c r="AF28" s="115"/>
      <c r="AG28" s="399">
        <f>MAX('СРЕД 7'!$HJ$15,'СРЕД 7'!$HJ$21,'СРЕД 7'!$HJ$27,'СРЕД 7'!$HJ$43,'СРЕД 7'!$HJ$49,'СРЕД 7'!$HJ$61,'СРЕД 7'!$HJ$73,'СРЕД 7'!$HJ$79)</f>
        <v>0</v>
      </c>
      <c r="AH28" s="399">
        <f>SUM('СРЕД 7'!$HJ$15,'СРЕД 7'!$HJ$21,'СРЕД 7'!$HJ$27,'СРЕД 7'!$HJ$43,'СРЕД 7'!$HJ$49,'СРЕД 7'!$HJ$61,'СРЕД 7'!$HJ$73,'СРЕД 7'!$HJ$79)</f>
        <v>0</v>
      </c>
      <c r="AI28" s="921"/>
      <c r="AJ28" s="921"/>
      <c r="AK28" s="116"/>
      <c r="AL28" s="859"/>
      <c r="DA28" s="91"/>
      <c r="DM28" s="534"/>
      <c r="DN28" s="91"/>
      <c r="DO28" s="106"/>
      <c r="DP28" s="124"/>
      <c r="DQ28" s="106"/>
      <c r="DR28" s="124"/>
      <c r="ET28" s="125"/>
      <c r="EU28" s="125"/>
      <c r="EV28" s="125"/>
    </row>
    <row customHeight="1" ht="24">
      <c r="B29" s="863"/>
      <c r="C29" s="863"/>
      <c r="D29" s="521">
        <v>8</v>
      </c>
      <c r="E29" s="433"/>
      <c r="F29" s="105"/>
      <c r="G29" s="931"/>
      <c r="H29" s="106"/>
      <c r="I29" s="106"/>
      <c r="J29" s="106"/>
      <c r="K29" s="106"/>
      <c r="L29" s="106"/>
      <c r="M29" s="106"/>
      <c r="N29" s="107"/>
      <c r="O29" s="108"/>
      <c r="P29" s="108"/>
      <c r="Q29" s="108"/>
      <c r="R29" s="932"/>
      <c r="S29" s="110"/>
      <c r="T29" s="932"/>
      <c r="U29" s="91" t="str">
        <f>IF(AND(W29="",X29=""),"",IF(OR(W29="да",X29="да"),"да","нет"))</f>
        <v/>
      </c>
      <c r="V29" s="915"/>
      <c r="W29" s="112"/>
      <c r="X29" s="112"/>
      <c r="Y29" s="933"/>
      <c r="Z29" s="915"/>
      <c r="AA29" s="915"/>
      <c r="AB29" s="915"/>
      <c r="AC29" s="399">
        <f>SUM('СРЕД 8'!$HJ$43,'СРЕД 8'!$HJ$49,'СРЕД 8'!$HJ$61,'СРЕД 8'!$HJ$73)</f>
        <v>0</v>
      </c>
      <c r="AD29" s="114"/>
      <c r="AE29" s="114"/>
      <c r="AF29" s="115"/>
      <c r="AG29" s="399">
        <f>MAX('СРЕД 8'!$HJ$15,'СРЕД 8'!$HJ$21,'СРЕД 8'!$HJ$27,'СРЕД 8'!$HJ$43,'СРЕД 8'!$HJ$49,'СРЕД 8'!$HJ$61,'СРЕД 8'!$HJ$73,'СРЕД 8'!$HJ$79)</f>
        <v>0</v>
      </c>
      <c r="AH29" s="399">
        <f>SUM('СРЕД 8'!$HJ$15,'СРЕД 8'!$HJ$21,'СРЕД 8'!$HJ$27,'СРЕД 8'!$HJ$43,'СРЕД 8'!$HJ$49,'СРЕД 8'!$HJ$61,'СРЕД 8'!$HJ$73,'СРЕД 8'!$HJ$79)</f>
        <v>0</v>
      </c>
      <c r="AI29" s="921"/>
      <c r="AJ29" s="921"/>
      <c r="AK29" s="116"/>
      <c r="AL29" s="859"/>
      <c r="DA29" s="91"/>
      <c r="DM29" s="534"/>
      <c r="DN29" s="91"/>
      <c r="DO29" s="106"/>
      <c r="DP29" s="124"/>
      <c r="DQ29" s="106"/>
      <c r="DR29" s="124"/>
      <c r="ET29" s="125"/>
      <c r="EU29" s="125"/>
      <c r="EV29" s="125"/>
    </row>
    <row customHeight="1" ht="24">
      <c r="B30" s="863"/>
      <c r="C30" s="863"/>
      <c r="D30" s="521">
        <v>9</v>
      </c>
      <c r="E30" s="433"/>
      <c r="F30" s="105"/>
      <c r="G30" s="931"/>
      <c r="H30" s="106"/>
      <c r="I30" s="106"/>
      <c r="J30" s="106"/>
      <c r="K30" s="106"/>
      <c r="L30" s="106"/>
      <c r="M30" s="106"/>
      <c r="N30" s="107"/>
      <c r="O30" s="108"/>
      <c r="P30" s="108"/>
      <c r="Q30" s="108"/>
      <c r="R30" s="932"/>
      <c r="S30" s="110"/>
      <c r="T30" s="932"/>
      <c r="U30" s="91" t="str">
        <f>IF(AND(W30="",X30=""),"",IF(OR(W30="да",X30="да"),"да","нет"))</f>
        <v/>
      </c>
      <c r="V30" s="915"/>
      <c r="W30" s="112"/>
      <c r="X30" s="112"/>
      <c r="Y30" s="933"/>
      <c r="Z30" s="915"/>
      <c r="AA30" s="915"/>
      <c r="AB30" s="915"/>
      <c r="AC30" s="399">
        <f>SUM('СРЕД 9'!$HJ$43,'СРЕД 9'!$HJ$49,'СРЕД 9'!$HJ$61,'СРЕД 9'!$HJ$73)</f>
        <v>0</v>
      </c>
      <c r="AD30" s="114"/>
      <c r="AE30" s="114"/>
      <c r="AF30" s="115"/>
      <c r="AG30" s="399">
        <f>MAX('СРЕД 9'!$HJ$15,'СРЕД 9'!$HJ$21,'СРЕД 9'!$HJ$27,'СРЕД 9'!$HJ$43,'СРЕД 9'!$HJ$49,'СРЕД 9'!$HJ$61,'СРЕД 9'!$HJ$73,'СРЕД 9'!$HJ$79)</f>
        <v>0</v>
      </c>
      <c r="AH30" s="399">
        <f>SUM('СРЕД 9'!$HJ$15,'СРЕД 9'!$HJ$21,'СРЕД 9'!$HJ$27,'СРЕД 9'!$HJ$43,'СРЕД 9'!$HJ$49,'СРЕД 9'!$HJ$61,'СРЕД 9'!$HJ$73,'СРЕД 9'!$HJ$79)</f>
        <v>0</v>
      </c>
      <c r="AI30" s="921"/>
      <c r="AJ30" s="921"/>
      <c r="AK30" s="116"/>
      <c r="AL30" s="859"/>
      <c r="DA30" s="91"/>
      <c r="DM30" s="534"/>
      <c r="DN30" s="91"/>
      <c r="DO30" s="106"/>
      <c r="DP30" s="124"/>
      <c r="DQ30" s="106"/>
      <c r="DR30" s="124"/>
      <c r="ET30" s="125"/>
      <c r="EU30" s="125"/>
      <c r="EV30" s="125"/>
    </row>
    <row customHeight="1" ht="24">
      <c r="B31" s="863"/>
      <c r="C31" s="863"/>
      <c r="D31" s="521">
        <v>10</v>
      </c>
      <c r="E31" s="433"/>
      <c r="F31" s="105"/>
      <c r="G31" s="931"/>
      <c r="H31" s="106"/>
      <c r="I31" s="106"/>
      <c r="J31" s="106"/>
      <c r="K31" s="106"/>
      <c r="L31" s="106"/>
      <c r="M31" s="106"/>
      <c r="N31" s="107"/>
      <c r="O31" s="108"/>
      <c r="P31" s="108"/>
      <c r="Q31" s="108"/>
      <c r="R31" s="932"/>
      <c r="S31" s="110"/>
      <c r="T31" s="932"/>
      <c r="U31" s="91" t="str">
        <f>IF(AND(W31="",X31=""),"",IF(OR(W31="да",X31="да"),"да","нет"))</f>
        <v/>
      </c>
      <c r="V31" s="915"/>
      <c r="W31" s="112"/>
      <c r="X31" s="112"/>
      <c r="Y31" s="933"/>
      <c r="Z31" s="915"/>
      <c r="AA31" s="915"/>
      <c r="AB31" s="915"/>
      <c r="AC31" s="399">
        <f>SUM('СРЕД 10'!$HJ$43,'СРЕД 10'!$HJ$49,'СРЕД 10'!$HJ$61,'СРЕД 10'!$HJ$73)</f>
        <v>0</v>
      </c>
      <c r="AD31" s="114"/>
      <c r="AE31" s="114"/>
      <c r="AF31" s="115"/>
      <c r="AG31" s="399">
        <f>MAX('СРЕД 10'!$HJ$15,'СРЕД 10'!$HJ$21,'СРЕД 10'!$HJ$27,'СРЕД 10'!$HJ$43,'СРЕД 10'!$HJ$49,'СРЕД 10'!$HJ$61,'СРЕД 10'!$HJ$73,'СРЕД 10'!$HJ$79)</f>
        <v>0</v>
      </c>
      <c r="AH31" s="399">
        <f>SUM('СРЕД 10'!$HJ$15,'СРЕД 10'!$HJ$21,'СРЕД 10'!$HJ$27,'СРЕД 10'!$HJ$43,'СРЕД 10'!$HJ$49,'СРЕД 10'!$HJ$61,'СРЕД 10'!$HJ$73,'СРЕД 10'!$HJ$79)</f>
        <v>0</v>
      </c>
      <c r="AI31" s="921"/>
      <c r="AJ31" s="921"/>
      <c r="AK31" s="116"/>
      <c r="AL31" s="859"/>
      <c r="DA31" s="91"/>
      <c r="DM31" s="534"/>
      <c r="DN31" s="91"/>
      <c r="DO31" s="106"/>
      <c r="DP31" s="124"/>
      <c r="DQ31" s="106"/>
      <c r="DR31" s="124"/>
      <c r="ET31" s="125"/>
      <c r="EU31" s="125"/>
      <c r="EV31" s="125"/>
    </row>
    <row customHeight="1" ht="24">
      <c r="B32" s="863"/>
      <c r="C32" s="863"/>
      <c r="D32" s="521">
        <v>11</v>
      </c>
      <c r="E32" s="433"/>
      <c r="F32" s="105"/>
      <c r="G32" s="931"/>
      <c r="H32" s="106"/>
      <c r="I32" s="106"/>
      <c r="J32" s="106"/>
      <c r="K32" s="106"/>
      <c r="L32" s="106"/>
      <c r="M32" s="106"/>
      <c r="N32" s="107"/>
      <c r="O32" s="108"/>
      <c r="P32" s="108"/>
      <c r="Q32" s="108"/>
      <c r="R32" s="932"/>
      <c r="S32" s="110"/>
      <c r="T32" s="932"/>
      <c r="U32" s="91" t="str">
        <f>IF(AND(W32="",X32=""),"",IF(OR(W32="да",X32="да"),"да","нет"))</f>
        <v/>
      </c>
      <c r="V32" s="915"/>
      <c r="W32" s="112"/>
      <c r="X32" s="112"/>
      <c r="Y32" s="933"/>
      <c r="Z32" s="915"/>
      <c r="AA32" s="915"/>
      <c r="AB32" s="915"/>
      <c r="AC32" s="399">
        <f>SUM('СРЕД 11'!$HJ$43,'СРЕД 11'!$HJ$49,'СРЕД 11'!$HJ$61,'СРЕД 11'!$HJ$73)</f>
        <v>0</v>
      </c>
      <c r="AD32" s="114"/>
      <c r="AE32" s="114"/>
      <c r="AF32" s="115"/>
      <c r="AG32" s="399">
        <f>MAX('СРЕД 11'!$HJ$15,'СРЕД 11'!$HJ$21,'СРЕД 11'!$HJ$27,'СРЕД 11'!$HJ$43,'СРЕД 11'!$HJ$49,'СРЕД 11'!$HJ$61,'СРЕД 11'!$HJ$73,'СРЕД 11'!$HJ$79)</f>
        <v>0</v>
      </c>
      <c r="AH32" s="399">
        <f>SUM('СРЕД 11'!$HJ$15,'СРЕД 11'!$HJ$21,'СРЕД 11'!$HJ$27,'СРЕД 11'!$HJ$43,'СРЕД 11'!$HJ$49,'СРЕД 11'!$HJ$61,'СРЕД 11'!$HJ$73,'СРЕД 11'!$HJ$79)</f>
        <v>0</v>
      </c>
      <c r="AI32" s="921"/>
      <c r="AJ32" s="921"/>
      <c r="AK32" s="116"/>
      <c r="AL32" s="859"/>
      <c r="DA32" s="91"/>
      <c r="DM32" s="534"/>
      <c r="DN32" s="91"/>
      <c r="DO32" s="106"/>
      <c r="DP32" s="124"/>
      <c r="DQ32" s="106"/>
      <c r="DR32" s="124"/>
      <c r="ET32" s="125"/>
      <c r="EU32" s="125"/>
      <c r="EV32" s="125"/>
    </row>
    <row customHeight="1" ht="24">
      <c r="B33" s="863"/>
      <c r="C33" s="863"/>
      <c r="D33" s="521">
        <v>12</v>
      </c>
      <c r="E33" s="433"/>
      <c r="F33" s="105"/>
      <c r="G33" s="931"/>
      <c r="H33" s="106"/>
      <c r="I33" s="106"/>
      <c r="J33" s="106"/>
      <c r="K33" s="106"/>
      <c r="L33" s="106"/>
      <c r="M33" s="106"/>
      <c r="N33" s="107"/>
      <c r="O33" s="108"/>
      <c r="P33" s="108"/>
      <c r="Q33" s="108"/>
      <c r="R33" s="932"/>
      <c r="S33" s="110"/>
      <c r="T33" s="932"/>
      <c r="U33" s="91" t="str">
        <f>IF(AND(W33="",X33=""),"",IF(OR(W33="да",X33="да"),"да","нет"))</f>
        <v/>
      </c>
      <c r="V33" s="915"/>
      <c r="W33" s="112"/>
      <c r="X33" s="112"/>
      <c r="Y33" s="933"/>
      <c r="Z33" s="915"/>
      <c r="AA33" s="915"/>
      <c r="AB33" s="915"/>
      <c r="AC33" s="399">
        <f>SUM('СРЕД 12'!$HJ$43,'СРЕД 12'!$HJ$49,'СРЕД 12'!$HJ$61,'СРЕД 12'!$HJ$73)</f>
        <v>0</v>
      </c>
      <c r="AD33" s="114"/>
      <c r="AE33" s="114"/>
      <c r="AF33" s="115"/>
      <c r="AG33" s="399">
        <f>MAX('СРЕД 12'!$HJ$15,'СРЕД 12'!$HJ$21,'СРЕД 12'!$HJ$27,'СРЕД 12'!$HJ$43,'СРЕД 12'!$HJ$49,'СРЕД 12'!$HJ$61,'СРЕД 12'!$HJ$73,'СРЕД 12'!$HJ$79)</f>
        <v>0</v>
      </c>
      <c r="AH33" s="399">
        <f>SUM('СРЕД 12'!$HJ$15,'СРЕД 12'!$HJ$21,'СРЕД 12'!$HJ$27,'СРЕД 12'!$HJ$43,'СРЕД 12'!$HJ$49,'СРЕД 12'!$HJ$61,'СРЕД 12'!$HJ$73,'СРЕД 12'!$HJ$79)</f>
        <v>0</v>
      </c>
      <c r="AI33" s="921"/>
      <c r="AJ33" s="921"/>
      <c r="AK33" s="116"/>
      <c r="AL33" s="859"/>
      <c r="DA33" s="91"/>
      <c r="DM33" s="534"/>
      <c r="DN33" s="91"/>
      <c r="DO33" s="106"/>
      <c r="DP33" s="124"/>
      <c r="DQ33" s="106"/>
      <c r="DR33" s="124"/>
      <c r="ET33" s="125"/>
      <c r="EU33" s="125"/>
      <c r="EV33" s="125"/>
    </row>
    <row customHeight="1" ht="24">
      <c r="B34" s="863"/>
      <c r="C34" s="863"/>
      <c r="D34" s="521">
        <v>13</v>
      </c>
      <c r="E34" s="433"/>
      <c r="F34" s="105"/>
      <c r="G34" s="931"/>
      <c r="H34" s="106"/>
      <c r="I34" s="106"/>
      <c r="J34" s="106"/>
      <c r="K34" s="106"/>
      <c r="L34" s="106"/>
      <c r="M34" s="106"/>
      <c r="N34" s="107"/>
      <c r="O34" s="108"/>
      <c r="P34" s="108"/>
      <c r="Q34" s="108"/>
      <c r="R34" s="932"/>
      <c r="S34" s="110"/>
      <c r="T34" s="932"/>
      <c r="U34" s="91" t="str">
        <f>IF(AND(W34="",X34=""),"",IF(OR(W34="да",X34="да"),"да","нет"))</f>
        <v/>
      </c>
      <c r="V34" s="915"/>
      <c r="W34" s="112"/>
      <c r="X34" s="112"/>
      <c r="Y34" s="933"/>
      <c r="Z34" s="915"/>
      <c r="AA34" s="915"/>
      <c r="AB34" s="915"/>
      <c r="AC34" s="399">
        <f>SUM('СРЕД 13'!$HJ$43,'СРЕД 13'!$HJ$49,'СРЕД 13'!$HJ$61,'СРЕД 13'!$HJ$73)</f>
        <v>0</v>
      </c>
      <c r="AD34" s="114"/>
      <c r="AE34" s="114"/>
      <c r="AF34" s="115"/>
      <c r="AG34" s="399">
        <f>MAX('СРЕД 13'!$HJ$15,'СРЕД 13'!$HJ$21,'СРЕД 13'!$HJ$27,'СРЕД 13'!$HJ$43,'СРЕД 13'!$HJ$49,'СРЕД 13'!$HJ$61,'СРЕД 13'!$HJ$73,'СРЕД 13'!$HJ$79)</f>
        <v>0</v>
      </c>
      <c r="AH34" s="399">
        <f>SUM('СРЕД 13'!$HJ$15,'СРЕД 13'!$HJ$21,'СРЕД 13'!$HJ$27,'СРЕД 13'!$HJ$43,'СРЕД 13'!$HJ$49,'СРЕД 13'!$HJ$61,'СРЕД 13'!$HJ$73,'СРЕД 13'!$HJ$79)</f>
        <v>0</v>
      </c>
      <c r="AI34" s="921"/>
      <c r="AJ34" s="921"/>
      <c r="AK34" s="116"/>
      <c r="AL34" s="859"/>
      <c r="DA34" s="91"/>
      <c r="DM34" s="534"/>
      <c r="DN34" s="91"/>
      <c r="DO34" s="106"/>
      <c r="DP34" s="124"/>
      <c r="DQ34" s="106"/>
      <c r="DR34" s="124"/>
      <c r="ET34" s="125"/>
      <c r="EU34" s="125"/>
      <c r="EV34" s="125"/>
    </row>
    <row customHeight="1" ht="24">
      <c r="B35" s="863"/>
      <c r="C35" s="863"/>
      <c r="D35" s="521">
        <v>14</v>
      </c>
      <c r="E35" s="433"/>
      <c r="F35" s="105"/>
      <c r="G35" s="931"/>
      <c r="H35" s="106"/>
      <c r="I35" s="106"/>
      <c r="J35" s="106"/>
      <c r="K35" s="106"/>
      <c r="L35" s="106"/>
      <c r="M35" s="106"/>
      <c r="N35" s="107"/>
      <c r="O35" s="108"/>
      <c r="P35" s="108"/>
      <c r="Q35" s="108"/>
      <c r="R35" s="932"/>
      <c r="S35" s="110"/>
      <c r="T35" s="932"/>
      <c r="U35" s="91" t="str">
        <f>IF(AND(W35="",X35=""),"",IF(OR(W35="да",X35="да"),"да","нет"))</f>
        <v/>
      </c>
      <c r="V35" s="915"/>
      <c r="W35" s="112"/>
      <c r="X35" s="112"/>
      <c r="Y35" s="933"/>
      <c r="Z35" s="915"/>
      <c r="AA35" s="915"/>
      <c r="AB35" s="915"/>
      <c r="AC35" s="399">
        <f>SUM('СРЕД 14'!$HJ$43,'СРЕД 14'!$HJ$49,'СРЕД 14'!$HJ$61,'СРЕД 14'!$HJ$73)</f>
        <v>0</v>
      </c>
      <c r="AD35" s="114"/>
      <c r="AE35" s="114"/>
      <c r="AF35" s="115"/>
      <c r="AG35" s="399">
        <f>MAX('СРЕД 14'!$HJ$15,'СРЕД 14'!$HJ$21,'СРЕД 14'!$HJ$27,'СРЕД 14'!$HJ$43,'СРЕД 14'!$HJ$49,'СРЕД 14'!$HJ$61,'СРЕД 14'!$HJ$73,'СРЕД 14'!$HJ$79)</f>
        <v>0</v>
      </c>
      <c r="AH35" s="399">
        <f>SUM('СРЕД 14'!$HJ$15,'СРЕД 14'!$HJ$21,'СРЕД 14'!$HJ$27,'СРЕД 14'!$HJ$43,'СРЕД 14'!$HJ$49,'СРЕД 14'!$HJ$61,'СРЕД 14'!$HJ$73,'СРЕД 14'!$HJ$79)</f>
        <v>0</v>
      </c>
      <c r="AI35" s="921"/>
      <c r="AJ35" s="921"/>
      <c r="AK35" s="116"/>
      <c r="AL35" s="859"/>
      <c r="DA35" s="91"/>
      <c r="DM35" s="534"/>
      <c r="DN35" s="91"/>
      <c r="DO35" s="106"/>
      <c r="DP35" s="124"/>
      <c r="DQ35" s="106"/>
      <c r="DR35" s="124"/>
      <c r="ET35" s="125"/>
      <c r="EU35" s="125"/>
      <c r="EV35" s="125"/>
    </row>
    <row customHeight="1" ht="24">
      <c r="B36" s="863"/>
      <c r="C36" s="863"/>
      <c r="D36" s="521">
        <v>15</v>
      </c>
      <c r="E36" s="433"/>
      <c r="F36" s="105"/>
      <c r="G36" s="931"/>
      <c r="H36" s="106"/>
      <c r="I36" s="106"/>
      <c r="J36" s="106"/>
      <c r="K36" s="106"/>
      <c r="L36" s="106"/>
      <c r="M36" s="106"/>
      <c r="N36" s="107"/>
      <c r="O36" s="108"/>
      <c r="P36" s="108"/>
      <c r="Q36" s="108"/>
      <c r="R36" s="932"/>
      <c r="S36" s="110"/>
      <c r="T36" s="932"/>
      <c r="U36" s="91" t="str">
        <f>IF(AND(W36="",X36=""),"",IF(OR(W36="да",X36="да"),"да","нет"))</f>
        <v/>
      </c>
      <c r="V36" s="915"/>
      <c r="W36" s="112"/>
      <c r="X36" s="112"/>
      <c r="Y36" s="933"/>
      <c r="Z36" s="915"/>
      <c r="AA36" s="915"/>
      <c r="AB36" s="915"/>
      <c r="AC36" s="399">
        <f>SUM('СРЕД 15'!$HJ$43,'СРЕД 15'!$HJ$49,'СРЕД 15'!$HJ$61,'СРЕД 15'!$HJ$73)</f>
        <v>0</v>
      </c>
      <c r="AD36" s="114"/>
      <c r="AE36" s="114"/>
      <c r="AF36" s="115"/>
      <c r="AG36" s="399">
        <f>MAX('СРЕД 15'!$HJ$15,'СРЕД 15'!$HJ$21,'СРЕД 15'!$HJ$27,'СРЕД 15'!$HJ$43,'СРЕД 15'!$HJ$49,'СРЕД 15'!$HJ$61,'СРЕД 15'!$HJ$73,'СРЕД 15'!$HJ$79)</f>
        <v>0</v>
      </c>
      <c r="AH36" s="399">
        <f>SUM('СРЕД 15'!$HJ$15,'СРЕД 15'!$HJ$21,'СРЕД 15'!$HJ$27,'СРЕД 15'!$HJ$43,'СРЕД 15'!$HJ$49,'СРЕД 15'!$HJ$61,'СРЕД 15'!$HJ$73,'СРЕД 15'!$HJ$79)</f>
        <v>0</v>
      </c>
      <c r="AI36" s="921"/>
      <c r="AJ36" s="921"/>
      <c r="AK36" s="116"/>
      <c r="AL36" s="859"/>
      <c r="DA36" s="91"/>
      <c r="DM36" s="534"/>
      <c r="DN36" s="91"/>
      <c r="DO36" s="106"/>
      <c r="DP36" s="124"/>
      <c r="DQ36" s="106"/>
      <c r="DR36" s="124"/>
      <c r="ET36" s="125"/>
      <c r="EU36" s="125"/>
      <c r="EV36" s="125"/>
    </row>
    <row customHeight="1" ht="12" hidden="1"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859"/>
      <c r="P37" s="859"/>
      <c r="Q37" s="859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59"/>
      <c r="AE37" s="859"/>
      <c r="AF37" s="859"/>
      <c r="AG37" s="859"/>
      <c r="AH37" s="859"/>
      <c r="AI37" s="859"/>
      <c r="AJ37" s="859"/>
      <c r="AK37" s="864"/>
      <c r="AL37" s="864"/>
    </row>
    <row customHeight="1" ht="12" hidden="1">
      <c r="B38" s="859"/>
      <c r="C38" s="859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59"/>
      <c r="T38" s="859"/>
      <c r="U38" s="859"/>
      <c r="V38" s="859"/>
      <c r="W38" s="859"/>
      <c r="X38" s="859"/>
      <c r="Y38" s="859"/>
      <c r="Z38" s="859"/>
      <c r="AA38" s="859"/>
      <c r="AB38" s="859"/>
      <c r="AC38" s="859"/>
      <c r="AD38" s="859"/>
      <c r="AE38" s="859"/>
      <c r="AF38" s="859"/>
      <c r="AG38" s="859"/>
      <c r="AH38" s="859"/>
      <c r="AI38" s="859"/>
      <c r="AJ38" s="859"/>
      <c r="AK38" s="864"/>
      <c r="AL38" s="864"/>
    </row>
    <row customHeight="1" ht="12" hidden="1">
      <c r="B39" s="859"/>
      <c r="C39" s="859"/>
      <c r="D39" s="859"/>
      <c r="E39" s="859"/>
      <c r="F39" s="859"/>
      <c r="G39" s="859"/>
      <c r="H39" s="859"/>
      <c r="I39" s="859"/>
      <c r="J39" s="859"/>
      <c r="K39" s="859"/>
      <c r="L39" s="859"/>
      <c r="M39" s="859"/>
      <c r="N39" s="859"/>
      <c r="O39" s="859"/>
      <c r="P39" s="859"/>
      <c r="Q39" s="859"/>
      <c r="R39" s="859"/>
      <c r="S39" s="859"/>
      <c r="T39" s="859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64"/>
      <c r="AL39" s="864"/>
    </row>
    <row customHeight="1" ht="12" hidden="1">
      <c r="B40" s="859"/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  <c r="O40" s="859"/>
      <c r="P40" s="859"/>
      <c r="Q40" s="859"/>
      <c r="R40" s="859"/>
      <c r="S40" s="859"/>
      <c r="T40" s="859"/>
      <c r="U40" s="859"/>
      <c r="V40" s="859"/>
      <c r="W40" s="859"/>
      <c r="X40" s="859"/>
      <c r="Y40" s="859"/>
      <c r="Z40" s="859"/>
      <c r="AA40" s="859"/>
      <c r="AB40" s="859"/>
      <c r="AC40" s="859"/>
      <c r="AD40" s="859"/>
      <c r="AE40" s="859"/>
      <c r="AF40" s="859"/>
      <c r="AG40" s="859"/>
      <c r="AH40" s="859"/>
      <c r="AI40" s="859"/>
      <c r="AJ40" s="859"/>
      <c r="AK40" s="864"/>
      <c r="AL40" s="864"/>
    </row>
    <row customHeight="1" ht="12" hidden="1">
      <c r="B41" s="859"/>
      <c r="C41" s="859"/>
      <c r="D41" s="859"/>
      <c r="E41" s="859"/>
      <c r="F41" s="859"/>
      <c r="G41" s="859"/>
      <c r="H41" s="859"/>
      <c r="I41" s="859"/>
      <c r="J41" s="859"/>
      <c r="K41" s="859"/>
      <c r="L41" s="859"/>
      <c r="M41" s="859"/>
      <c r="N41" s="859"/>
      <c r="O41" s="859"/>
      <c r="P41" s="859"/>
      <c r="Q41" s="859"/>
      <c r="R41" s="859"/>
      <c r="S41" s="859"/>
      <c r="T41" s="859"/>
      <c r="U41" s="859"/>
      <c r="V41" s="859"/>
      <c r="W41" s="859"/>
      <c r="X41" s="859"/>
      <c r="Y41" s="859"/>
      <c r="Z41" s="859"/>
      <c r="AA41" s="859"/>
      <c r="AB41" s="859"/>
      <c r="AC41" s="859"/>
      <c r="AD41" s="859"/>
      <c r="AE41" s="859"/>
      <c r="AF41" s="859"/>
      <c r="AG41" s="859"/>
      <c r="AH41" s="859"/>
      <c r="AI41" s="859"/>
      <c r="AJ41" s="859"/>
      <c r="AK41" s="864"/>
      <c r="AL41" s="864"/>
    </row>
    <row customHeight="1" ht="12" hidden="1">
      <c r="B42" s="859"/>
      <c r="C42" s="859"/>
      <c r="D42" s="859"/>
      <c r="E42" s="859"/>
      <c r="F42" s="859"/>
      <c r="G42" s="859"/>
      <c r="H42" s="859"/>
      <c r="I42" s="859"/>
      <c r="J42" s="859"/>
      <c r="K42" s="859"/>
      <c r="L42" s="859"/>
      <c r="M42" s="859"/>
      <c r="N42" s="859"/>
      <c r="O42" s="859"/>
      <c r="P42" s="859"/>
      <c r="Q42" s="859"/>
      <c r="R42" s="859"/>
      <c r="S42" s="859"/>
      <c r="T42" s="859"/>
      <c r="U42" s="859"/>
      <c r="V42" s="859"/>
      <c r="W42" s="859"/>
      <c r="X42" s="859"/>
      <c r="Y42" s="859"/>
      <c r="Z42" s="859"/>
      <c r="AA42" s="859"/>
      <c r="AB42" s="859"/>
      <c r="AC42" s="859"/>
      <c r="AD42" s="859"/>
      <c r="AE42" s="859"/>
      <c r="AF42" s="859"/>
      <c r="AG42" s="859"/>
      <c r="AH42" s="859"/>
      <c r="AI42" s="859"/>
      <c r="AJ42" s="859"/>
      <c r="AK42" s="864"/>
      <c r="AL42" s="864"/>
    </row>
    <row customHeight="1" ht="12" hidden="1">
      <c r="B43" s="859"/>
      <c r="C43" s="859"/>
      <c r="D43" s="859"/>
      <c r="E43" s="859"/>
      <c r="F43" s="859"/>
      <c r="G43" s="859"/>
      <c r="H43" s="859"/>
      <c r="I43" s="859"/>
      <c r="J43" s="859"/>
      <c r="K43" s="859"/>
      <c r="L43" s="859"/>
      <c r="M43" s="859"/>
      <c r="N43" s="859"/>
      <c r="O43" s="859"/>
      <c r="P43" s="859"/>
      <c r="Q43" s="859"/>
      <c r="R43" s="859"/>
      <c r="S43" s="859"/>
      <c r="T43" s="859"/>
      <c r="U43" s="859"/>
      <c r="V43" s="859"/>
      <c r="W43" s="859"/>
      <c r="X43" s="859"/>
      <c r="Y43" s="859"/>
      <c r="Z43" s="859"/>
      <c r="AA43" s="859"/>
      <c r="AB43" s="859"/>
      <c r="AC43" s="859"/>
      <c r="AD43" s="859"/>
      <c r="AE43" s="859"/>
      <c r="AF43" s="859"/>
      <c r="AG43" s="859"/>
      <c r="AH43" s="859"/>
      <c r="AI43" s="859"/>
      <c r="AJ43" s="859"/>
      <c r="AK43" s="864"/>
      <c r="AL43" s="864"/>
    </row>
    <row customHeight="1" ht="12" hidden="1">
      <c r="B44" s="859"/>
      <c r="C44" s="859"/>
      <c r="D44" s="859"/>
      <c r="E44" s="859"/>
      <c r="F44" s="859"/>
      <c r="G44" s="859"/>
      <c r="H44" s="859"/>
      <c r="I44" s="859"/>
      <c r="J44" s="859"/>
      <c r="K44" s="859"/>
      <c r="L44" s="859"/>
      <c r="M44" s="859"/>
      <c r="N44" s="859"/>
      <c r="O44" s="859"/>
      <c r="P44" s="859"/>
      <c r="Q44" s="859"/>
      <c r="R44" s="859"/>
      <c r="S44" s="859"/>
      <c r="T44" s="859"/>
      <c r="U44" s="859"/>
      <c r="V44" s="859"/>
      <c r="W44" s="859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64"/>
      <c r="AL44" s="864"/>
    </row>
    <row customHeight="1" ht="12" hidden="1">
      <c r="B45" s="859"/>
      <c r="C45" s="859"/>
      <c r="D45" s="859"/>
      <c r="E45" s="859"/>
      <c r="F45" s="859"/>
      <c r="G45" s="859"/>
      <c r="H45" s="859"/>
      <c r="I45" s="859"/>
      <c r="J45" s="859"/>
      <c r="K45" s="859"/>
      <c r="L45" s="859"/>
      <c r="M45" s="859"/>
      <c r="N45" s="859"/>
      <c r="O45" s="859"/>
      <c r="P45" s="859"/>
      <c r="Q45" s="859"/>
      <c r="R45" s="859"/>
      <c r="S45" s="859"/>
      <c r="T45" s="859"/>
      <c r="U45" s="859"/>
      <c r="V45" s="859"/>
      <c r="W45" s="859"/>
      <c r="X45" s="859"/>
      <c r="Y45" s="859"/>
      <c r="Z45" s="859"/>
      <c r="AA45" s="859"/>
      <c r="AB45" s="859"/>
      <c r="AC45" s="859"/>
      <c r="AD45" s="859"/>
      <c r="AE45" s="859"/>
      <c r="AF45" s="859"/>
      <c r="AG45" s="859"/>
      <c r="AH45" s="859"/>
      <c r="AI45" s="859"/>
      <c r="AJ45" s="859"/>
      <c r="AK45" s="864"/>
      <c r="AL45" s="864"/>
    </row>
    <row customHeight="1" ht="12" hidden="1">
      <c r="B46" s="859"/>
      <c r="C46" s="859"/>
      <c r="D46" s="859"/>
      <c r="E46" s="859"/>
      <c r="F46" s="859"/>
      <c r="G46" s="859"/>
      <c r="H46" s="859"/>
      <c r="I46" s="859"/>
      <c r="J46" s="859"/>
      <c r="K46" s="859"/>
      <c r="L46" s="859"/>
      <c r="M46" s="859"/>
      <c r="N46" s="859"/>
      <c r="O46" s="859"/>
      <c r="P46" s="859"/>
      <c r="Q46" s="859"/>
      <c r="R46" s="859"/>
      <c r="S46" s="859"/>
      <c r="T46" s="859"/>
      <c r="U46" s="859"/>
      <c r="V46" s="859"/>
      <c r="W46" s="859"/>
      <c r="X46" s="859"/>
      <c r="Y46" s="859"/>
      <c r="Z46" s="859"/>
      <c r="AA46" s="859"/>
      <c r="AB46" s="859"/>
      <c r="AC46" s="859"/>
      <c r="AD46" s="859"/>
      <c r="AE46" s="859"/>
      <c r="AF46" s="859"/>
      <c r="AG46" s="859"/>
      <c r="AH46" s="859"/>
      <c r="AI46" s="859"/>
      <c r="AJ46" s="859"/>
      <c r="AK46" s="864"/>
      <c r="AL46" s="864"/>
    </row>
    <row customHeight="1" ht="12" hidden="1">
      <c r="B47" s="859"/>
      <c r="C47" s="859"/>
      <c r="D47" s="859"/>
      <c r="E47" s="859"/>
      <c r="F47" s="859"/>
      <c r="G47" s="859"/>
      <c r="H47" s="859"/>
      <c r="I47" s="859"/>
      <c r="J47" s="859"/>
      <c r="K47" s="859"/>
      <c r="L47" s="859"/>
      <c r="M47" s="859"/>
      <c r="N47" s="859"/>
      <c r="O47" s="859"/>
      <c r="P47" s="859"/>
      <c r="Q47" s="859"/>
      <c r="R47" s="859"/>
      <c r="S47" s="859"/>
      <c r="T47" s="859"/>
      <c r="U47" s="859"/>
      <c r="V47" s="859"/>
      <c r="W47" s="859"/>
      <c r="X47" s="859"/>
      <c r="Y47" s="859"/>
      <c r="Z47" s="859"/>
      <c r="AA47" s="859"/>
      <c r="AB47" s="859"/>
      <c r="AC47" s="859"/>
      <c r="AD47" s="859"/>
      <c r="AE47" s="859"/>
      <c r="AF47" s="859"/>
      <c r="AG47" s="859"/>
      <c r="AH47" s="859"/>
      <c r="AI47" s="859"/>
      <c r="AJ47" s="859"/>
      <c r="AK47" s="864"/>
      <c r="AL47" s="864"/>
    </row>
    <row customHeight="1" ht="12" hidden="1">
      <c r="B48" s="859"/>
      <c r="C48" s="859"/>
      <c r="D48" s="859"/>
      <c r="E48" s="859"/>
      <c r="F48" s="859"/>
      <c r="G48" s="859"/>
      <c r="H48" s="859"/>
      <c r="I48" s="859"/>
      <c r="J48" s="859"/>
      <c r="K48" s="859"/>
      <c r="L48" s="859"/>
      <c r="M48" s="859"/>
      <c r="N48" s="859"/>
      <c r="O48" s="859"/>
      <c r="P48" s="859"/>
      <c r="Q48" s="859"/>
      <c r="R48" s="859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59"/>
      <c r="AE48" s="859"/>
      <c r="AF48" s="859"/>
      <c r="AG48" s="859"/>
      <c r="AH48" s="859"/>
      <c r="AI48" s="859"/>
      <c r="AJ48" s="859"/>
      <c r="AK48" s="864"/>
      <c r="AL48" s="864"/>
    </row>
    <row customHeight="1" ht="12" hidden="1">
      <c r="B49" s="859"/>
      <c r="C49" s="859"/>
      <c r="D49" s="859"/>
      <c r="E49" s="859"/>
      <c r="F49" s="859"/>
      <c r="G49" s="859"/>
      <c r="H49" s="859"/>
      <c r="I49" s="859"/>
      <c r="J49" s="859"/>
      <c r="K49" s="859"/>
      <c r="L49" s="859"/>
      <c r="M49" s="859"/>
      <c r="N49" s="859"/>
      <c r="O49" s="859"/>
      <c r="P49" s="859"/>
      <c r="Q49" s="859"/>
      <c r="R49" s="859"/>
      <c r="S49" s="859"/>
      <c r="T49" s="859"/>
      <c r="U49" s="859"/>
      <c r="V49" s="859"/>
      <c r="W49" s="859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64"/>
      <c r="AL49" s="864"/>
    </row>
    <row customHeight="1" ht="12" hidden="1">
      <c r="B50" s="859"/>
      <c r="C50" s="859"/>
      <c r="D50" s="859"/>
      <c r="E50" s="859"/>
      <c r="F50" s="859"/>
      <c r="G50" s="859"/>
      <c r="H50" s="859"/>
      <c r="I50" s="859"/>
      <c r="J50" s="859"/>
      <c r="K50" s="859"/>
      <c r="L50" s="859"/>
      <c r="M50" s="859"/>
      <c r="N50" s="859"/>
      <c r="O50" s="859"/>
      <c r="P50" s="859"/>
      <c r="Q50" s="859"/>
      <c r="R50" s="859"/>
      <c r="S50" s="859"/>
      <c r="T50" s="859"/>
      <c r="U50" s="859"/>
      <c r="V50" s="859"/>
      <c r="W50" s="859"/>
      <c r="X50" s="859"/>
      <c r="Y50" s="859"/>
      <c r="Z50" s="859"/>
      <c r="AA50" s="859"/>
      <c r="AB50" s="859"/>
      <c r="AC50" s="859"/>
      <c r="AD50" s="859"/>
      <c r="AE50" s="859"/>
      <c r="AF50" s="859"/>
      <c r="AG50" s="859"/>
      <c r="AH50" s="859"/>
      <c r="AI50" s="859"/>
      <c r="AJ50" s="859"/>
      <c r="AK50" s="864"/>
      <c r="AL50" s="864"/>
    </row>
    <row customHeight="1" ht="12" hidden="1">
      <c r="B51" s="859"/>
      <c r="C51" s="859"/>
      <c r="D51" s="859"/>
      <c r="E51" s="859"/>
      <c r="F51" s="859"/>
      <c r="G51" s="859"/>
      <c r="H51" s="859"/>
      <c r="I51" s="859"/>
      <c r="J51" s="859"/>
      <c r="K51" s="859"/>
      <c r="L51" s="859"/>
      <c r="M51" s="859"/>
      <c r="N51" s="859"/>
      <c r="O51" s="859"/>
      <c r="P51" s="859"/>
      <c r="Q51" s="859"/>
      <c r="R51" s="859"/>
      <c r="S51" s="859"/>
      <c r="T51" s="859"/>
      <c r="U51" s="859"/>
      <c r="V51" s="859"/>
      <c r="W51" s="859"/>
      <c r="X51" s="859"/>
      <c r="Y51" s="859"/>
      <c r="Z51" s="859"/>
      <c r="AA51" s="859"/>
      <c r="AB51" s="859"/>
      <c r="AC51" s="859"/>
      <c r="AD51" s="859"/>
      <c r="AE51" s="859"/>
      <c r="AF51" s="859"/>
      <c r="AG51" s="859"/>
      <c r="AH51" s="859"/>
      <c r="AI51" s="859"/>
      <c r="AJ51" s="859"/>
      <c r="AK51" s="864"/>
      <c r="AL51" s="864"/>
    </row>
    <row customHeight="1" ht="12" hidden="1">
      <c r="B52" s="859"/>
      <c r="C52" s="859"/>
      <c r="D52" s="859"/>
      <c r="E52" s="859"/>
      <c r="F52" s="859"/>
      <c r="G52" s="859"/>
      <c r="H52" s="859"/>
      <c r="I52" s="859"/>
      <c r="J52" s="859"/>
      <c r="K52" s="859"/>
      <c r="L52" s="859"/>
      <c r="M52" s="859"/>
      <c r="N52" s="859"/>
      <c r="O52" s="859"/>
      <c r="P52" s="859"/>
      <c r="Q52" s="859"/>
      <c r="R52" s="859"/>
      <c r="S52" s="859"/>
      <c r="T52" s="859"/>
      <c r="U52" s="859"/>
      <c r="V52" s="859"/>
      <c r="W52" s="859"/>
      <c r="X52" s="859"/>
      <c r="Y52" s="859"/>
      <c r="Z52" s="859"/>
      <c r="AA52" s="859"/>
      <c r="AB52" s="859"/>
      <c r="AC52" s="859"/>
      <c r="AD52" s="859"/>
      <c r="AE52" s="859"/>
      <c r="AF52" s="859"/>
      <c r="AG52" s="859"/>
      <c r="AH52" s="859"/>
      <c r="AI52" s="859"/>
      <c r="AJ52" s="859"/>
      <c r="AK52" s="864"/>
      <c r="AL52" s="864"/>
    </row>
    <row customHeight="1" ht="11.25" hidden="1">
      <c r="C53" s="859"/>
      <c r="D53" s="859"/>
      <c r="M53" s="859"/>
      <c r="N53" s="859"/>
      <c r="O53" s="859"/>
      <c r="P53" s="859"/>
      <c r="Q53" s="859"/>
      <c r="R53" s="859"/>
      <c r="S53" s="859"/>
      <c r="T53" s="859"/>
      <c r="U53" s="859"/>
      <c r="V53" s="859"/>
      <c r="W53" s="859"/>
      <c r="X53" s="859"/>
      <c r="Y53" s="859"/>
      <c r="Z53" s="859"/>
      <c r="AA53" s="859"/>
      <c r="AB53" s="859"/>
      <c r="AC53" s="859"/>
      <c r="AD53" s="859"/>
      <c r="AE53" s="859"/>
      <c r="AF53" s="859"/>
      <c r="AG53" s="859"/>
      <c r="AH53" s="859"/>
      <c r="AI53" s="859"/>
      <c r="AJ53" s="859"/>
      <c r="AK53" s="864"/>
      <c r="AL53" s="864"/>
    </row>
    <row customHeight="1" ht="11.25" hidden="1">
      <c r="B54" s="859"/>
      <c r="C54" s="934"/>
      <c r="D54" s="859"/>
      <c r="J54" s="865"/>
      <c r="K54" s="863"/>
      <c r="L54" s="863"/>
      <c r="M54" s="863"/>
      <c r="N54" s="863"/>
      <c r="O54" s="859"/>
      <c r="P54" s="859"/>
      <c r="Q54" s="859"/>
      <c r="R54" s="859"/>
      <c r="S54" s="859"/>
      <c r="T54" s="859"/>
      <c r="U54" s="859"/>
      <c r="V54" s="859"/>
      <c r="W54" s="859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64"/>
      <c r="AL54" s="864"/>
    </row>
    <row customHeight="1" ht="11.25" hidden="1">
      <c r="C55" s="868"/>
      <c r="D55" s="859"/>
      <c r="M55" s="863"/>
      <c r="Z55" s="859"/>
      <c r="AA55" s="859"/>
      <c r="AB55" s="859"/>
      <c r="AC55" s="859"/>
      <c r="AD55" s="859"/>
      <c r="AE55" s="859"/>
      <c r="AF55" s="859"/>
      <c r="AG55" s="859"/>
      <c r="AH55" s="859"/>
      <c r="AI55" s="859"/>
      <c r="AJ55" s="859"/>
      <c r="AK55" s="864"/>
      <c r="AL55" s="864"/>
    </row>
    <row customHeight="1" ht="11.25" hidden="1">
      <c r="C56" s="868"/>
      <c r="D56" s="859"/>
      <c r="M56" s="863"/>
      <c r="Z56" s="859"/>
      <c r="AA56" s="859"/>
      <c r="AB56" s="859"/>
      <c r="AC56" s="859"/>
      <c r="AD56" s="859"/>
      <c r="AE56" s="859"/>
      <c r="AF56" s="859"/>
      <c r="AG56" s="859"/>
      <c r="AH56" s="859"/>
      <c r="AI56" s="859"/>
      <c r="AJ56" s="859"/>
      <c r="AK56" s="864"/>
      <c r="AL56" s="864"/>
    </row>
    <row customHeight="1" ht="11.25" hidden="1">
      <c r="C57" s="868"/>
      <c r="D57" s="859"/>
      <c r="M57" s="863"/>
      <c r="Z57" s="859"/>
      <c r="AA57" s="859"/>
      <c r="AB57" s="859"/>
      <c r="AC57" s="859"/>
      <c r="AD57" s="859"/>
      <c r="AE57" s="859"/>
      <c r="AF57" s="859"/>
      <c r="AG57" s="859"/>
      <c r="AH57" s="859"/>
      <c r="AI57" s="859"/>
      <c r="AJ57" s="859"/>
      <c r="AK57" s="864"/>
      <c r="AL57" s="864"/>
    </row>
    <row customHeight="1" ht="11.25" hidden="1">
      <c r="C58" s="868"/>
      <c r="D58" s="859"/>
      <c r="M58" s="863"/>
      <c r="N58" s="863"/>
      <c r="O58" s="859"/>
      <c r="P58" s="859"/>
      <c r="Q58" s="859"/>
      <c r="R58" s="859"/>
      <c r="S58" s="859"/>
      <c r="T58" s="859"/>
      <c r="U58" s="859"/>
      <c r="V58" s="859"/>
      <c r="W58" s="859"/>
      <c r="X58" s="859"/>
      <c r="Y58" s="859"/>
      <c r="Z58" s="859"/>
      <c r="AA58" s="859"/>
      <c r="AB58" s="859"/>
      <c r="AC58" s="859"/>
      <c r="AD58" s="859"/>
      <c r="AE58" s="859"/>
      <c r="AF58" s="859"/>
      <c r="AG58" s="859"/>
      <c r="AH58" s="859"/>
      <c r="AI58" s="859"/>
      <c r="AJ58" s="859"/>
      <c r="AK58" s="864"/>
      <c r="AL58" s="864"/>
    </row>
    <row customHeight="1" ht="11.25" hidden="1">
      <c r="C59" s="868"/>
      <c r="D59" s="859"/>
      <c r="M59" s="863"/>
      <c r="N59" s="863"/>
      <c r="O59" s="859"/>
      <c r="P59" s="859"/>
      <c r="Q59" s="859"/>
      <c r="R59" s="859"/>
      <c r="S59" s="859"/>
      <c r="T59" s="859"/>
      <c r="U59" s="859"/>
      <c r="V59" s="859"/>
      <c r="W59" s="859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64"/>
      <c r="AL59" s="864"/>
    </row>
    <row customHeight="1" ht="11.25" hidden="1">
      <c r="C60" s="868"/>
      <c r="D60" s="859"/>
      <c r="M60" s="863"/>
      <c r="N60" s="863"/>
      <c r="O60" s="859"/>
      <c r="P60" s="859"/>
      <c r="Q60" s="859"/>
      <c r="R60" s="859"/>
      <c r="S60" s="859"/>
      <c r="T60" s="859"/>
      <c r="U60" s="859"/>
      <c r="V60" s="859"/>
      <c r="W60" s="859"/>
      <c r="X60" s="859"/>
      <c r="Y60" s="859"/>
      <c r="Z60" s="859"/>
      <c r="AA60" s="859"/>
      <c r="AB60" s="859"/>
      <c r="AC60" s="859"/>
      <c r="AD60" s="859"/>
      <c r="AE60" s="859"/>
      <c r="AF60" s="859"/>
      <c r="AG60" s="859"/>
      <c r="AH60" s="859"/>
      <c r="AI60" s="859"/>
      <c r="AJ60" s="859"/>
      <c r="AK60" s="864"/>
      <c r="AL60" s="864"/>
    </row>
    <row customHeight="1" ht="11.25" hidden="1">
      <c r="C61" s="868"/>
      <c r="D61" s="859"/>
      <c r="M61" s="859"/>
      <c r="N61" s="859"/>
      <c r="O61" s="859"/>
      <c r="P61" s="859"/>
      <c r="Q61" s="859"/>
      <c r="R61" s="859"/>
      <c r="S61" s="859"/>
      <c r="T61" s="859"/>
      <c r="U61" s="859"/>
      <c r="V61" s="859"/>
      <c r="W61" s="859"/>
      <c r="X61" s="859"/>
      <c r="Y61" s="859"/>
      <c r="Z61" s="859"/>
      <c r="AA61" s="859"/>
      <c r="AB61" s="859"/>
      <c r="AC61" s="859"/>
      <c r="AD61" s="859"/>
      <c r="AE61" s="859"/>
      <c r="AF61" s="859"/>
      <c r="AG61" s="859"/>
      <c r="AH61" s="859"/>
      <c r="AI61" s="859"/>
      <c r="AJ61" s="859"/>
      <c r="AK61" s="864"/>
      <c r="AL61" s="864"/>
    </row>
    <row customHeight="1" ht="11.25" hidden="1">
      <c r="C62" s="868"/>
      <c r="D62" s="859"/>
      <c r="M62" s="859"/>
      <c r="N62" s="859"/>
      <c r="O62" s="859"/>
      <c r="P62" s="859"/>
      <c r="Q62" s="859"/>
      <c r="R62" s="859"/>
      <c r="S62" s="859"/>
      <c r="T62" s="859"/>
      <c r="U62" s="859"/>
      <c r="V62" s="859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 s="859"/>
      <c r="AH62" s="859"/>
      <c r="AI62" s="859"/>
      <c r="AJ62" s="859"/>
      <c r="AK62" s="864"/>
      <c r="AL62" s="864"/>
    </row>
    <row customHeight="1" ht="11.25" hidden="1">
      <c r="C63" s="868"/>
      <c r="D63" s="859"/>
      <c r="M63" s="859"/>
      <c r="N63" s="859"/>
      <c r="O63" s="859"/>
      <c r="P63" s="859"/>
      <c r="Q63" s="859"/>
      <c r="R63" s="859"/>
      <c r="S63" s="859"/>
      <c r="T63" s="859"/>
      <c r="U63" s="859"/>
      <c r="V63" s="859"/>
      <c r="W63" s="859"/>
      <c r="X63" s="859"/>
      <c r="Y63" s="859"/>
      <c r="Z63" s="859"/>
      <c r="AA63" s="859"/>
      <c r="AB63" s="859"/>
      <c r="AC63" s="859"/>
      <c r="AD63" s="859"/>
      <c r="AE63" s="859"/>
      <c r="AF63" s="859"/>
      <c r="AG63" s="859"/>
      <c r="AH63" s="859"/>
      <c r="AI63" s="859"/>
      <c r="AJ63" s="859"/>
      <c r="AK63" s="864"/>
      <c r="AL63" s="864"/>
    </row>
    <row customHeight="1" ht="12" hidden="1">
      <c r="B64" s="859"/>
      <c r="C64" s="859"/>
      <c r="D64" s="859"/>
      <c r="E64" s="859"/>
      <c r="F64" s="859"/>
      <c r="G64" s="859"/>
      <c r="H64" s="859"/>
      <c r="I64" s="859"/>
      <c r="J64" s="859"/>
      <c r="K64" s="859"/>
      <c r="L64" s="859"/>
      <c r="M64" s="859"/>
      <c r="N64" s="859"/>
      <c r="O64" s="859"/>
      <c r="P64" s="859"/>
      <c r="Q64" s="859"/>
      <c r="R64" s="859"/>
      <c r="S64" s="859"/>
      <c r="T64" s="859"/>
      <c r="U64" s="859"/>
      <c r="V64" s="859"/>
      <c r="W64" s="859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64"/>
      <c r="AL64" s="864"/>
    </row>
    <row customHeight="1" ht="12" hidden="1">
      <c r="B65" s="859"/>
      <c r="C65" s="859"/>
      <c r="D65" s="859"/>
      <c r="E65" s="859"/>
      <c r="F65" s="859"/>
      <c r="G65" s="859"/>
      <c r="H65" s="859"/>
      <c r="I65" s="859"/>
      <c r="J65" s="859"/>
      <c r="K65" s="859"/>
      <c r="L65" s="859"/>
      <c r="M65" s="859"/>
      <c r="N65" s="859"/>
      <c r="O65" s="859"/>
      <c r="P65" s="859"/>
      <c r="Q65" s="859"/>
      <c r="R65" s="859"/>
      <c r="S65" s="859"/>
      <c r="T65" s="859"/>
      <c r="U65" s="859"/>
      <c r="V65" s="859"/>
      <c r="W65" s="859"/>
      <c r="X65" s="859"/>
      <c r="Y65" s="859"/>
      <c r="Z65" s="859"/>
      <c r="AA65" s="859"/>
      <c r="AB65" s="859"/>
      <c r="AC65" s="859"/>
      <c r="AD65" s="859"/>
      <c r="AE65" s="859"/>
      <c r="AF65" s="859"/>
      <c r="AG65" s="859"/>
      <c r="AH65" s="859"/>
      <c r="AI65" s="859"/>
      <c r="AJ65" s="859"/>
      <c r="AK65" s="864"/>
      <c r="AL65" s="864"/>
    </row>
    <row customHeight="1" ht="12" hidden="1">
      <c r="B66" s="859"/>
      <c r="C66" s="859"/>
      <c r="D66" s="859"/>
      <c r="E66" s="859"/>
      <c r="F66" s="859"/>
      <c r="G66" s="859"/>
      <c r="H66" s="859"/>
      <c r="I66" s="859"/>
      <c r="J66" s="859"/>
      <c r="K66" s="859"/>
      <c r="L66" s="859"/>
      <c r="M66" s="859"/>
      <c r="N66" s="859"/>
      <c r="O66" s="859"/>
      <c r="P66" s="859"/>
      <c r="Q66" s="859"/>
      <c r="R66" s="859"/>
      <c r="S66" s="859"/>
      <c r="T66" s="859"/>
      <c r="U66" s="859"/>
      <c r="V66" s="859"/>
      <c r="W66" s="859"/>
      <c r="X66" s="859"/>
      <c r="Y66" s="859"/>
      <c r="Z66" s="859"/>
      <c r="AA66" s="859"/>
      <c r="AB66" s="859"/>
      <c r="AC66" s="859"/>
      <c r="AD66" s="859"/>
      <c r="AE66" s="859"/>
      <c r="AF66" s="859"/>
      <c r="AG66" s="859"/>
      <c r="AH66" s="859"/>
      <c r="AI66" s="859"/>
      <c r="AJ66" s="859"/>
      <c r="AK66" s="864"/>
      <c r="AL66" s="864"/>
    </row>
    <row customHeight="1" ht="12" hidden="1">
      <c r="B67" s="859"/>
      <c r="C67" s="859"/>
      <c r="D67" s="859"/>
      <c r="E67" s="859"/>
      <c r="F67" s="859"/>
      <c r="G67" s="859"/>
      <c r="H67" s="859"/>
      <c r="I67" s="859"/>
      <c r="J67" s="859"/>
      <c r="K67" s="859"/>
      <c r="L67" s="859"/>
      <c r="M67" s="859"/>
      <c r="N67" s="859"/>
      <c r="O67" s="859"/>
      <c r="P67" s="859"/>
      <c r="Q67" s="859"/>
      <c r="R67" s="859"/>
      <c r="S67" s="859"/>
      <c r="T67" s="859"/>
      <c r="U67" s="859"/>
      <c r="V67" s="859"/>
      <c r="W67" s="859"/>
      <c r="X67" s="859"/>
      <c r="Y67" s="859"/>
      <c r="Z67" s="859"/>
      <c r="AA67" s="859"/>
      <c r="AB67" s="859"/>
      <c r="AC67" s="859"/>
      <c r="AD67" s="859"/>
      <c r="AE67" s="859"/>
      <c r="AF67" s="859"/>
      <c r="AG67" s="859"/>
      <c r="AH67" s="859"/>
      <c r="AI67" s="859"/>
      <c r="AJ67" s="859"/>
      <c r="AK67" s="864"/>
      <c r="AL67" s="864"/>
    </row>
    <row customHeight="1" ht="6">
      <c r="C68" s="868"/>
      <c r="D68" s="868"/>
      <c r="E68" s="886"/>
      <c r="F68" s="886"/>
      <c r="G68" s="886"/>
      <c r="H68" s="886"/>
      <c r="I68" s="886"/>
      <c r="J68" s="863"/>
      <c r="K68" s="859"/>
      <c r="L68" s="859"/>
      <c r="M68" s="868"/>
      <c r="N68" s="868"/>
      <c r="O68" s="868"/>
      <c r="P68" s="868"/>
      <c r="Q68" s="868"/>
      <c r="R68" s="868"/>
      <c r="S68" s="868"/>
      <c r="T68" s="868"/>
      <c r="U68" s="868"/>
      <c r="V68" s="868"/>
      <c r="W68" s="868"/>
      <c r="X68" s="868"/>
      <c r="Y68" s="868"/>
      <c r="Z68" s="868"/>
      <c r="AA68" s="868"/>
      <c r="AB68" s="868"/>
      <c r="AC68" s="868"/>
      <c r="AD68" s="868"/>
      <c r="AE68" s="868"/>
      <c r="AF68" s="868"/>
      <c r="AG68" s="868"/>
      <c r="AH68" s="868"/>
      <c r="AI68" s="868"/>
      <c r="AJ68" s="868"/>
      <c r="AK68" s="868"/>
      <c r="AL68" s="868"/>
    </row>
    <row customHeight="1" ht="36">
      <c r="B69" s="859"/>
      <c r="C69" s="859"/>
      <c r="D69" s="859"/>
      <c r="E69" s="935" t="s">
        <v>1088</v>
      </c>
      <c r="F69" s="936"/>
      <c r="G69" s="937">
        <v>1.7</v>
      </c>
      <c r="H69" s="581"/>
      <c r="I69" s="581"/>
      <c r="J69" s="581"/>
      <c r="K69" s="581"/>
      <c r="L69" s="581"/>
      <c r="M69" s="938">
        <f>$G$69</f>
        <v>1.7</v>
      </c>
      <c r="N69" s="859"/>
      <c r="O69" s="859"/>
      <c r="P69" s="859"/>
      <c r="Q69" s="859"/>
      <c r="R69" s="859"/>
      <c r="S69" s="859"/>
      <c r="T69" s="859"/>
      <c r="U69" s="859"/>
      <c r="V69" s="859"/>
      <c r="W69" s="859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64"/>
      <c r="AL69" s="864"/>
    </row>
    <row customHeight="1" ht="1.5">
      <c r="B70" s="859"/>
      <c r="C70" s="859"/>
      <c r="D70" s="859"/>
      <c r="E70" s="886"/>
      <c r="F70" s="886"/>
      <c r="G70" s="886"/>
      <c r="H70" s="886"/>
      <c r="I70" s="886"/>
      <c r="J70" s="863"/>
      <c r="K70" s="859"/>
      <c r="L70" s="859"/>
      <c r="M70" s="859"/>
      <c r="N70" s="859"/>
      <c r="O70" s="859"/>
      <c r="P70" s="859"/>
      <c r="Q70" s="859"/>
      <c r="R70" s="859"/>
      <c r="S70" s="859"/>
      <c r="T70" s="859"/>
      <c r="U70" s="859"/>
      <c r="V70" s="859"/>
      <c r="W70" s="859"/>
      <c r="X70" s="859"/>
      <c r="Y70" s="859"/>
      <c r="Z70" s="859"/>
      <c r="AA70" s="859"/>
      <c r="AB70" s="859"/>
      <c r="AC70" s="859"/>
      <c r="AD70" s="859"/>
      <c r="AE70" s="859"/>
      <c r="AF70" s="859"/>
      <c r="AG70" s="859"/>
      <c r="AH70" s="859"/>
      <c r="AI70" s="859"/>
      <c r="AJ70" s="859"/>
      <c r="AK70" s="864"/>
      <c r="AL70" s="864"/>
    </row>
    <row customHeight="1" ht="36">
      <c r="B71" s="859"/>
      <c r="C71" s="859"/>
      <c r="D71" s="859"/>
      <c r="E71" s="579" t="s">
        <v>1089</v>
      </c>
      <c r="F71" s="936"/>
      <c r="G71" s="581">
        <v>0</v>
      </c>
      <c r="H71" s="581"/>
      <c r="I71" s="581"/>
      <c r="J71" s="581"/>
      <c r="K71" s="581"/>
      <c r="L71" s="581"/>
      <c r="M71" s="128">
        <f>$G$71</f>
        <v>0</v>
      </c>
      <c r="N71" s="859"/>
      <c r="O71" s="859"/>
      <c r="P71" s="859"/>
      <c r="Q71" s="859"/>
      <c r="R71" s="859"/>
      <c r="S71" s="859"/>
      <c r="T71" s="859"/>
      <c r="U71" s="859"/>
      <c r="V71" s="859"/>
      <c r="W71" s="859"/>
      <c r="X71" s="859"/>
      <c r="Y71" s="859"/>
      <c r="Z71" s="859"/>
      <c r="AA71" s="859"/>
      <c r="AB71" s="859"/>
      <c r="AC71" s="859"/>
      <c r="AD71" s="859"/>
      <c r="AE71" s="859"/>
      <c r="AF71" s="859"/>
      <c r="AG71" s="859"/>
      <c r="AH71" s="859"/>
      <c r="AI71" s="859"/>
      <c r="AJ71" s="859"/>
      <c r="AK71" s="864"/>
      <c r="AL71" s="864"/>
    </row>
    <row customHeight="1" ht="1.5">
      <c r="B72" s="859"/>
      <c r="C72" s="859"/>
      <c r="D72" s="859"/>
      <c r="E72" s="886"/>
      <c r="F72" s="886"/>
      <c r="G72" s="886"/>
      <c r="H72" s="886"/>
      <c r="I72" s="886"/>
      <c r="J72" s="863"/>
      <c r="K72" s="859"/>
      <c r="L72" s="859"/>
      <c r="M72" s="859"/>
      <c r="N72" s="859"/>
      <c r="O72" s="859"/>
      <c r="P72" s="859"/>
      <c r="Q72" s="859"/>
      <c r="R72" s="859"/>
      <c r="S72" s="859"/>
      <c r="T72" s="859"/>
      <c r="U72" s="859"/>
      <c r="V72" s="859"/>
      <c r="W72" s="859"/>
      <c r="X72" s="859"/>
      <c r="Y72" s="859"/>
      <c r="Z72" s="859"/>
      <c r="AA72" s="859"/>
      <c r="AB72" s="859"/>
      <c r="AC72" s="859"/>
      <c r="AD72" s="859"/>
      <c r="AE72" s="859"/>
      <c r="AF72" s="859"/>
      <c r="AG72" s="859"/>
      <c r="AH72" s="859"/>
      <c r="AI72" s="859"/>
      <c r="AJ72" s="859"/>
      <c r="AK72" s="864"/>
      <c r="AL72" s="864"/>
    </row>
    <row customHeight="1" ht="36">
      <c r="B73" s="859"/>
      <c r="C73" s="859"/>
      <c r="D73" s="859"/>
      <c r="E73" s="579" t="s">
        <v>1090</v>
      </c>
      <c r="F73" s="936"/>
      <c r="G73" s="939">
        <f>G69+G71</f>
        <v>1.7</v>
      </c>
      <c r="H73" s="582"/>
      <c r="I73" s="582"/>
      <c r="J73" s="582"/>
      <c r="K73" s="582"/>
      <c r="L73" s="582"/>
      <c r="M73" s="128">
        <f>$G$73</f>
        <v>1.7</v>
      </c>
      <c r="N73" s="859"/>
      <c r="O73" s="859"/>
      <c r="P73" s="859"/>
      <c r="Q73" s="859"/>
      <c r="R73" s="859"/>
      <c r="S73" s="859"/>
      <c r="T73" s="859"/>
      <c r="U73" s="859"/>
      <c r="V73" s="859"/>
      <c r="W73" s="859"/>
      <c r="X73" s="859"/>
      <c r="Y73" s="859"/>
      <c r="Z73" s="859"/>
      <c r="AA73" s="859"/>
      <c r="AB73" s="859"/>
      <c r="AC73" s="859"/>
      <c r="AD73" s="859"/>
      <c r="AE73" s="859"/>
      <c r="AF73" s="859"/>
      <c r="AG73" s="859"/>
      <c r="AH73" s="859"/>
      <c r="AI73" s="859"/>
      <c r="AJ73" s="859"/>
      <c r="AK73" s="864"/>
      <c r="AL73" s="864"/>
    </row>
    <row customHeight="1" ht="6">
      <c r="B74" s="859"/>
      <c r="C74" s="859"/>
      <c r="D74" s="859"/>
      <c r="E74" s="886"/>
      <c r="F74" s="886"/>
      <c r="G74" s="886"/>
      <c r="H74" s="886"/>
      <c r="I74" s="886"/>
      <c r="J74" s="863"/>
      <c r="K74" s="859"/>
      <c r="L74" s="859"/>
      <c r="M74" s="859"/>
      <c r="N74" s="859"/>
      <c r="O74" s="859"/>
      <c r="P74" s="859"/>
      <c r="Q74" s="859"/>
      <c r="R74" s="859"/>
      <c r="S74" s="859"/>
      <c r="T74" s="859"/>
      <c r="U74" s="859"/>
      <c r="V74" s="859"/>
      <c r="W74" s="859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64"/>
      <c r="AL74" s="864"/>
    </row>
    <row customHeight="1" ht="4.5" hidden="1">
      <c r="B75" s="859"/>
      <c r="C75" s="859"/>
      <c r="D75" s="859"/>
      <c r="E75" s="886"/>
      <c r="F75" s="886"/>
      <c r="G75" s="886"/>
      <c r="H75" s="886"/>
      <c r="I75" s="886"/>
      <c r="J75" s="863"/>
      <c r="K75" s="859"/>
      <c r="L75" s="859"/>
      <c r="M75" s="859"/>
      <c r="N75" s="859"/>
      <c r="O75" s="859"/>
      <c r="P75" s="859"/>
      <c r="Q75" s="859"/>
      <c r="R75" s="859"/>
      <c r="S75" s="859"/>
      <c r="T75" s="859"/>
      <c r="U75" s="859"/>
      <c r="V75" s="859"/>
      <c r="W75" s="859"/>
      <c r="X75" s="859"/>
      <c r="Y75" s="859"/>
      <c r="Z75" s="859"/>
      <c r="AA75" s="859"/>
      <c r="AB75" s="859"/>
      <c r="AC75" s="859"/>
      <c r="AD75" s="859"/>
      <c r="AE75" s="859"/>
      <c r="AF75" s="859"/>
      <c r="AG75" s="859"/>
      <c r="AH75" s="859"/>
      <c r="AI75" s="859"/>
      <c r="AJ75" s="859"/>
      <c r="AK75" s="864"/>
      <c r="AL75" s="864"/>
    </row>
    <row customHeight="1" ht="4.5" hidden="1">
      <c r="B76" s="859"/>
      <c r="C76" s="859"/>
      <c r="D76" s="859"/>
      <c r="E76" s="886"/>
      <c r="F76" s="886"/>
      <c r="G76" s="886"/>
      <c r="H76" s="886"/>
      <c r="I76" s="886"/>
      <c r="J76" s="863"/>
      <c r="K76" s="859"/>
      <c r="L76" s="859"/>
      <c r="M76" s="859"/>
      <c r="N76" s="859"/>
      <c r="O76" s="859"/>
      <c r="P76" s="859"/>
      <c r="Q76" s="859"/>
      <c r="R76" s="859"/>
      <c r="S76" s="859"/>
      <c r="T76" s="859"/>
      <c r="U76" s="859"/>
      <c r="V76" s="859"/>
      <c r="W76" s="859"/>
      <c r="X76" s="859"/>
      <c r="Y76" s="859"/>
      <c r="Z76" s="859"/>
      <c r="AA76" s="859"/>
      <c r="AB76" s="859"/>
      <c r="AC76" s="859"/>
      <c r="AD76" s="859"/>
      <c r="AE76" s="859"/>
      <c r="AF76" s="859"/>
      <c r="AG76" s="859"/>
      <c r="AH76" s="859"/>
      <c r="AI76" s="859"/>
      <c r="AJ76" s="859"/>
      <c r="AK76" s="864"/>
      <c r="AL76" s="864"/>
    </row>
    <row customHeight="1" ht="4.5" hidden="1">
      <c r="B77" s="859"/>
      <c r="C77" s="859"/>
      <c r="D77" s="859"/>
      <c r="E77" s="886"/>
      <c r="F77" s="886"/>
      <c r="G77" s="886"/>
      <c r="H77" s="886"/>
      <c r="I77" s="886"/>
      <c r="J77" s="863"/>
      <c r="K77" s="859"/>
      <c r="L77" s="859"/>
      <c r="M77" s="859"/>
      <c r="N77" s="859"/>
      <c r="O77" s="859"/>
      <c r="P77" s="859"/>
      <c r="Q77" s="859"/>
      <c r="R77" s="859"/>
      <c r="S77" s="859"/>
      <c r="T77" s="859"/>
      <c r="U77" s="859"/>
      <c r="V77" s="859"/>
      <c r="W77" s="859"/>
      <c r="X77" s="859"/>
      <c r="Y77" s="859"/>
      <c r="Z77" s="859"/>
      <c r="AA77" s="859"/>
      <c r="AB77" s="859"/>
      <c r="AC77" s="859"/>
      <c r="AD77" s="859"/>
      <c r="AE77" s="859"/>
      <c r="AF77" s="859"/>
      <c r="AG77" s="859"/>
      <c r="AH77" s="859"/>
      <c r="AI77" s="859"/>
      <c r="AJ77" s="859"/>
      <c r="AK77" s="864"/>
      <c r="AL77" s="864"/>
    </row>
    <row customHeight="1" ht="30" hidden="1">
      <c r="B78" s="859"/>
      <c r="C78" s="859"/>
      <c r="D78" s="859"/>
      <c r="E78" s="886"/>
      <c r="F78" s="886"/>
      <c r="G78" s="940" t="s">
        <v>1091</v>
      </c>
      <c r="H78" s="859"/>
      <c r="I78" s="859"/>
      <c r="J78" s="886"/>
      <c r="K78" s="859"/>
      <c r="L78" s="859"/>
      <c r="M78" s="859"/>
      <c r="N78" s="859"/>
      <c r="O78" s="859"/>
      <c r="P78" s="859"/>
      <c r="Q78" s="859"/>
      <c r="R78" s="859"/>
      <c r="S78" s="859"/>
      <c r="T78" s="859"/>
      <c r="U78" s="859"/>
      <c r="V78" s="859"/>
      <c r="W78" s="859"/>
      <c r="X78" s="859"/>
      <c r="Y78" s="859"/>
      <c r="Z78" s="859"/>
      <c r="AA78" s="859"/>
      <c r="AB78" s="859"/>
      <c r="AC78" s="859"/>
      <c r="AD78" s="859"/>
      <c r="AE78" s="859"/>
      <c r="AF78" s="859"/>
      <c r="AG78" s="859"/>
      <c r="AH78" s="859"/>
      <c r="AI78" s="859"/>
      <c r="AJ78" s="859"/>
      <c r="AK78" s="864"/>
      <c r="AL78" s="864"/>
    </row>
    <row customHeight="1" ht="30" hidden="1">
      <c r="B79" s="859"/>
      <c r="C79" s="859"/>
      <c r="D79" s="859"/>
      <c r="E79" s="886"/>
      <c r="F79" s="886"/>
      <c r="G79" s="129" t="s">
        <v>1092</v>
      </c>
      <c r="H79" s="859"/>
      <c r="I79" s="859"/>
      <c r="J79" s="886"/>
      <c r="K79" s="859"/>
      <c r="L79" s="859"/>
      <c r="M79" s="859"/>
      <c r="N79" s="859"/>
      <c r="O79" s="859"/>
      <c r="P79" s="859"/>
      <c r="Q79" s="859"/>
      <c r="R79" s="859"/>
      <c r="S79" s="859"/>
      <c r="T79" s="859"/>
      <c r="U79" s="859"/>
      <c r="V79" s="859"/>
      <c r="W79" s="859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64"/>
      <c r="AL79" s="864"/>
    </row>
    <row customHeight="1" ht="30" hidden="1">
      <c r="B80" s="859"/>
      <c r="C80" s="859"/>
      <c r="D80" s="859"/>
      <c r="E80" s="886"/>
      <c r="F80" s="886"/>
      <c r="G80" s="941" t="s">
        <v>1093</v>
      </c>
      <c r="H80" s="859"/>
      <c r="P80" s="859"/>
      <c r="Q80" s="859"/>
      <c r="R80" s="859"/>
      <c r="S80" s="859"/>
      <c r="T80" s="859"/>
      <c r="U80" s="859"/>
      <c r="V80" s="859"/>
      <c r="W80" s="859"/>
      <c r="X80" s="859"/>
      <c r="Y80" s="859"/>
      <c r="Z80" s="859"/>
      <c r="AA80" s="859"/>
      <c r="AB80" s="859"/>
      <c r="AC80" s="859"/>
      <c r="AD80" s="859"/>
      <c r="AE80" s="859"/>
      <c r="AF80" s="859"/>
      <c r="AG80" s="859"/>
      <c r="AH80" s="859"/>
      <c r="AI80" s="859"/>
      <c r="AJ80" s="859"/>
      <c r="AK80" s="864"/>
      <c r="AL80" s="864"/>
    </row>
    <row customHeight="1" ht="30" hidden="1">
      <c r="B81" s="859"/>
      <c r="C81" s="859"/>
      <c r="D81" s="859"/>
      <c r="E81" s="886"/>
      <c r="F81" s="886"/>
      <c r="G81" s="130" t="s">
        <v>1094</v>
      </c>
      <c r="H81" s="859"/>
      <c r="P81" s="859"/>
      <c r="Q81" s="859"/>
      <c r="R81" s="859"/>
      <c r="S81" s="859"/>
      <c r="T81" s="859"/>
      <c r="U81" s="859"/>
      <c r="V81" s="859"/>
      <c r="W81" s="859"/>
      <c r="X81" s="859"/>
      <c r="Y81" s="859"/>
      <c r="Z81" s="859"/>
      <c r="AA81" s="859"/>
      <c r="AB81" s="859"/>
      <c r="AC81" s="859"/>
      <c r="AD81" s="859"/>
      <c r="AE81" s="859"/>
      <c r="AF81" s="859"/>
      <c r="AG81" s="859"/>
      <c r="AH81" s="859"/>
      <c r="AI81" s="859"/>
      <c r="AJ81" s="859"/>
      <c r="AK81" s="864"/>
      <c r="AL81" s="864"/>
    </row>
    <row customHeight="1" ht="3.75" hidden="1">
      <c r="B82" s="859"/>
      <c r="C82" s="859"/>
      <c r="D82" s="859"/>
      <c r="E82" s="868"/>
      <c r="F82" s="868"/>
      <c r="G82" s="868"/>
      <c r="H82" s="868"/>
      <c r="P82" s="859"/>
      <c r="Q82" s="859"/>
      <c r="R82" s="859"/>
      <c r="S82" s="859"/>
      <c r="T82" s="859"/>
      <c r="U82" s="859"/>
      <c r="V82" s="859"/>
      <c r="W82" s="859"/>
      <c r="X82" s="859"/>
      <c r="Y82" s="859"/>
      <c r="Z82" s="859"/>
      <c r="AA82" s="859"/>
      <c r="AB82" s="859"/>
      <c r="AC82" s="859"/>
      <c r="AD82" s="859"/>
      <c r="AE82" s="859"/>
      <c r="AF82" s="859"/>
      <c r="AG82" s="859"/>
      <c r="AH82" s="859"/>
      <c r="AI82" s="859"/>
      <c r="AJ82" s="859"/>
      <c r="AK82" s="864"/>
      <c r="AL82" s="864"/>
    </row>
    <row customHeight="1" ht="3.75" hidden="1">
      <c r="B83" s="859"/>
      <c r="C83" s="859"/>
      <c r="D83" s="859"/>
      <c r="E83" s="868"/>
      <c r="F83" s="868"/>
      <c r="G83" s="868"/>
      <c r="H83" s="868"/>
      <c r="P83" s="859"/>
      <c r="Q83" s="859"/>
      <c r="R83" s="859"/>
      <c r="S83" s="859"/>
      <c r="T83" s="859"/>
      <c r="U83" s="859"/>
      <c r="V83" s="859"/>
      <c r="W83" s="859"/>
      <c r="X83" s="859"/>
      <c r="Y83" s="859"/>
      <c r="Z83" s="859"/>
      <c r="AA83" s="859"/>
      <c r="AB83" s="859"/>
      <c r="AC83" s="859"/>
      <c r="AD83" s="859"/>
      <c r="AE83" s="859"/>
      <c r="AF83" s="859"/>
      <c r="AG83" s="859"/>
      <c r="AH83" s="859"/>
      <c r="AI83" s="859"/>
      <c r="AJ83" s="859"/>
      <c r="AK83" s="864"/>
      <c r="AL83" s="864"/>
    </row>
    <row customHeight="1" ht="3.75" hidden="1"/>
    <row customHeight="1" ht="3.75" hidden="1"/>
    <row customHeight="1" ht="3.75" hidden="1"/>
    <row customHeight="1" ht="24">
      <c r="E87" s="942" t="s">
        <v>1095</v>
      </c>
      <c r="F87" s="943"/>
      <c r="G87" s="943"/>
      <c r="H87" s="943"/>
      <c r="I87" s="943"/>
      <c r="J87" s="943"/>
      <c r="K87" s="943"/>
      <c r="L87" s="944"/>
    </row>
    <row customHeight="1" ht="6"/>
    <row customHeight="1" ht="29.25">
      <c r="E89" s="945" t="s">
        <v>1096</v>
      </c>
      <c r="F89" s="583"/>
      <c r="G89" s="946" t="s">
        <v>1097</v>
      </c>
      <c r="H89" s="584"/>
      <c r="I89" s="584"/>
      <c r="J89" s="584"/>
      <c r="K89" s="584"/>
      <c r="L89" s="584"/>
    </row>
    <row customHeight="1" ht="24">
      <c r="E90" s="583" t="s">
        <v>1098</v>
      </c>
      <c r="F90" s="583"/>
      <c r="G90" s="584" t="s">
        <v>1099</v>
      </c>
      <c r="H90" s="584"/>
      <c r="I90" s="584"/>
      <c r="J90" s="584"/>
      <c r="K90" s="584"/>
      <c r="L90" s="584"/>
    </row>
    <row customHeight="1" ht="14.25">
      <c r="E91" s="583" t="s">
        <v>1100</v>
      </c>
      <c r="F91" s="131" t="s">
        <v>1101</v>
      </c>
      <c r="G91" s="584" t="s">
        <v>1102</v>
      </c>
      <c r="H91" s="584"/>
      <c r="I91" s="584"/>
      <c r="J91" s="584"/>
      <c r="K91" s="584"/>
      <c r="L91" s="584"/>
    </row>
    <row customHeight="1" ht="14.25">
      <c r="E92" s="583"/>
      <c r="F92" s="131" t="s">
        <v>1103</v>
      </c>
      <c r="G92" s="584" t="s">
        <v>1104</v>
      </c>
      <c r="H92" s="584"/>
      <c r="I92" s="584"/>
      <c r="J92" s="584"/>
      <c r="K92" s="584"/>
      <c r="L92" s="584"/>
    </row>
    <row customHeight="1" ht="14.25">
      <c r="E93" s="583"/>
      <c r="F93" s="131" t="s">
        <v>1105</v>
      </c>
      <c r="G93" s="584" t="s">
        <v>1106</v>
      </c>
      <c r="H93" s="584"/>
      <c r="I93" s="584"/>
      <c r="J93" s="584"/>
      <c r="K93" s="584"/>
      <c r="L93" s="584"/>
    </row>
    <row customHeight="1" ht="14.25">
      <c r="E94" s="583"/>
      <c r="F94" s="131" t="s">
        <v>1107</v>
      </c>
      <c r="G94" s="584" t="s">
        <v>1108</v>
      </c>
      <c r="H94" s="584"/>
      <c r="I94" s="584"/>
      <c r="J94" s="584"/>
      <c r="K94" s="584"/>
      <c r="L94" s="584"/>
    </row>
    <row customHeight="1" ht="6"/>
    <row customHeight="1" ht="24">
      <c r="E96" s="565" t="s">
        <v>1109</v>
      </c>
      <c r="F96" s="943"/>
      <c r="G96" s="943"/>
      <c r="H96" s="943"/>
      <c r="I96" s="943"/>
      <c r="J96" s="943"/>
      <c r="K96" s="943"/>
      <c r="L96" s="944"/>
    </row>
    <row customHeight="1" ht="6"/>
    <row customHeight="1" ht="29.25">
      <c r="E98" s="583" t="s">
        <v>1096</v>
      </c>
      <c r="F98" s="583"/>
      <c r="G98" s="584" t="s">
        <v>1097</v>
      </c>
      <c r="H98" s="584"/>
      <c r="I98" s="584"/>
      <c r="J98" s="584"/>
      <c r="K98" s="584"/>
      <c r="L98" s="584"/>
    </row>
    <row customHeight="1" ht="24">
      <c r="E99" s="583" t="s">
        <v>1098</v>
      </c>
      <c r="F99" s="583"/>
      <c r="G99" s="584" t="s">
        <v>1099</v>
      </c>
      <c r="H99" s="584"/>
      <c r="I99" s="584"/>
      <c r="J99" s="584"/>
      <c r="K99" s="584"/>
      <c r="L99" s="584"/>
    </row>
    <row customHeight="1" ht="14.25">
      <c r="E100" s="583" t="s">
        <v>1100</v>
      </c>
      <c r="F100" s="131" t="s">
        <v>1101</v>
      </c>
      <c r="G100" s="584" t="s">
        <v>1102</v>
      </c>
      <c r="H100" s="584"/>
      <c r="I100" s="584"/>
      <c r="J100" s="584"/>
      <c r="K100" s="584"/>
      <c r="L100" s="584"/>
    </row>
    <row customHeight="1" ht="14.25">
      <c r="E101" s="583"/>
      <c r="F101" s="131" t="s">
        <v>1103</v>
      </c>
      <c r="G101" s="584" t="s">
        <v>1104</v>
      </c>
      <c r="H101" s="584"/>
      <c r="I101" s="584"/>
      <c r="J101" s="584"/>
      <c r="K101" s="584"/>
      <c r="L101" s="584"/>
    </row>
    <row customHeight="1" ht="14.25">
      <c r="E102" s="583"/>
      <c r="F102" s="131" t="s">
        <v>1105</v>
      </c>
      <c r="G102" s="584" t="s">
        <v>1106</v>
      </c>
      <c r="H102" s="584"/>
      <c r="I102" s="584"/>
      <c r="J102" s="584"/>
      <c r="K102" s="584"/>
      <c r="L102" s="584"/>
    </row>
    <row customHeight="1" ht="14.25">
      <c r="E103" s="583"/>
      <c r="F103" s="131" t="s">
        <v>1107</v>
      </c>
      <c r="G103" s="584" t="s">
        <v>1108</v>
      </c>
      <c r="H103" s="584"/>
      <c r="I103" s="584"/>
      <c r="J103" s="584"/>
      <c r="K103" s="584"/>
      <c r="L103" s="584"/>
    </row>
    <row customHeight="1" ht="6"/>
    <row customHeight="1" ht="24">
      <c r="E105" s="565" t="s">
        <v>1110</v>
      </c>
      <c r="F105" s="943"/>
      <c r="G105" s="943"/>
      <c r="H105" s="943"/>
      <c r="I105" s="943"/>
      <c r="J105" s="943"/>
      <c r="K105" s="943"/>
      <c r="L105" s="944"/>
    </row>
    <row customHeight="1" ht="6"/>
    <row customHeight="1" ht="24">
      <c r="E107" s="583" t="s">
        <v>1111</v>
      </c>
      <c r="F107" s="583"/>
      <c r="G107" s="947" t="s">
        <v>1097</v>
      </c>
      <c r="H107" s="948"/>
      <c r="I107" s="948"/>
      <c r="J107" s="948"/>
      <c r="K107" s="948"/>
      <c r="L107" s="587"/>
    </row>
    <row customHeight="1" ht="24">
      <c r="E108" s="583" t="s">
        <v>1112</v>
      </c>
      <c r="F108" s="583"/>
      <c r="G108" s="585" t="s">
        <v>1097</v>
      </c>
      <c r="H108" s="948"/>
      <c r="I108" s="948"/>
      <c r="J108" s="948"/>
      <c r="K108" s="948"/>
      <c r="L108" s="587"/>
    </row>
    <row customHeight="1" ht="24">
      <c r="E109" s="583" t="s">
        <v>1113</v>
      </c>
      <c r="F109" s="583"/>
      <c r="G109" s="585" t="s">
        <v>220</v>
      </c>
      <c r="H109" s="948"/>
      <c r="I109" s="948"/>
      <c r="J109" s="948"/>
      <c r="K109" s="948"/>
      <c r="L109" s="587"/>
    </row>
    <row customHeight="1" ht="24" hidden="1">
      <c r="E110" s="583"/>
      <c r="F110" s="583"/>
      <c r="G110" s="585"/>
      <c r="H110" s="948"/>
      <c r="I110" s="948"/>
      <c r="J110" s="948"/>
      <c r="K110" s="948"/>
      <c r="L110" s="587"/>
    </row>
    <row customHeight="1" ht="24">
      <c r="E111" s="583" t="s">
        <v>1114</v>
      </c>
      <c r="F111" s="583"/>
      <c r="G111" s="585" t="s">
        <v>220</v>
      </c>
      <c r="H111" s="948"/>
      <c r="I111" s="948"/>
      <c r="J111" s="948"/>
      <c r="K111" s="948"/>
      <c r="L111" s="587"/>
    </row>
    <row customHeight="1" ht="24" hidden="1">
      <c r="E112" s="583"/>
      <c r="F112" s="583"/>
      <c r="G112" s="585"/>
      <c r="H112" s="948"/>
      <c r="I112" s="948"/>
      <c r="J112" s="948"/>
      <c r="K112" s="948"/>
      <c r="L112" s="587"/>
    </row>
    <row customHeight="1" ht="24">
      <c r="E113" s="583" t="s">
        <v>1115</v>
      </c>
      <c r="F113" s="583"/>
      <c r="G113" s="585" t="s">
        <v>1097</v>
      </c>
      <c r="H113" s="948"/>
      <c r="I113" s="948"/>
      <c r="J113" s="948"/>
      <c r="K113" s="948"/>
      <c r="L113" s="587"/>
    </row>
    <row customHeight="1" ht="24">
      <c r="E114" s="583" t="s">
        <v>1116</v>
      </c>
      <c r="F114" s="583"/>
      <c r="G114" s="585" t="s">
        <v>1097</v>
      </c>
      <c r="H114" s="948"/>
      <c r="I114" s="948"/>
      <c r="J114" s="948"/>
      <c r="K114" s="948"/>
      <c r="L114" s="587"/>
    </row>
    <row customHeight="1" ht="24" hidden="1">
      <c r="E115" s="583"/>
      <c r="F115" s="583"/>
      <c r="G115" s="949"/>
      <c r="H115" s="950"/>
      <c r="I115" s="950"/>
      <c r="J115" s="950"/>
      <c r="K115" s="950"/>
      <c r="L115" s="951"/>
    </row>
    <row customHeight="1" ht="6"/>
    <row customHeight="1" ht="24">
      <c r="C117" s="498"/>
      <c r="E117" s="565" t="s">
        <v>1117</v>
      </c>
      <c r="F117" s="943"/>
      <c r="G117" s="943"/>
      <c r="H117" s="943"/>
      <c r="I117" s="943"/>
      <c r="J117" s="943"/>
      <c r="K117" s="943"/>
      <c r="L117" s="944"/>
    </row>
    <row customHeight="1" ht="6"/>
    <row customHeight="1" ht="27">
      <c r="E119" s="952" t="s">
        <v>1118</v>
      </c>
      <c r="F119" s="610"/>
      <c r="G119" s="610"/>
      <c r="H119" s="610"/>
      <c r="I119" s="610"/>
      <c r="J119" s="610"/>
      <c r="K119" s="610"/>
      <c r="L119" s="610"/>
    </row>
    <row customHeight="1" ht="5.25"/>
    <row customHeight="1" ht="27">
      <c r="E121" s="610" t="s">
        <v>1119</v>
      </c>
      <c r="F121" s="610"/>
      <c r="G121" s="610"/>
      <c r="H121" s="610"/>
      <c r="I121" s="610"/>
      <c r="J121" s="610"/>
      <c r="K121" s="610"/>
      <c r="L121" s="610"/>
    </row>
    <row customHeight="1" ht="5.25"/>
    <row customHeight="1" ht="27">
      <c r="E123" s="610" t="s">
        <v>1120</v>
      </c>
      <c r="F123" s="610"/>
      <c r="G123" s="610"/>
      <c r="H123" s="610"/>
      <c r="I123" s="610"/>
      <c r="J123" s="610"/>
      <c r="K123" s="610"/>
      <c r="L123" s="610"/>
    </row>
    <row customHeight="1" ht="5.25"/>
    <row customHeight="1" ht="27">
      <c r="E125" s="610" t="s">
        <v>1121</v>
      </c>
      <c r="F125" s="610"/>
      <c r="G125" s="610"/>
      <c r="H125" s="610"/>
      <c r="I125" s="610"/>
      <c r="J125" s="610"/>
      <c r="K125" s="610"/>
      <c r="L125" s="610"/>
    </row>
    <row customHeight="1" ht="5.25"/>
    <row customHeight="1" ht="27">
      <c r="E127" s="610" t="s">
        <v>1122</v>
      </c>
      <c r="F127" s="610"/>
      <c r="G127" s="610"/>
      <c r="H127" s="610"/>
      <c r="I127" s="610"/>
      <c r="J127" s="610"/>
      <c r="K127" s="610"/>
      <c r="L127" s="610"/>
    </row>
    <row customHeight="1" ht="5.25"/>
    <row customHeight="1" ht="24">
      <c r="E129" s="565" t="s">
        <v>1123</v>
      </c>
      <c r="F129" s="943"/>
      <c r="G129" s="943"/>
      <c r="H129" s="943"/>
      <c r="I129" s="943"/>
      <c r="J129" s="943"/>
      <c r="K129" s="943"/>
      <c r="L129" s="944"/>
    </row>
    <row customHeight="1" ht="6"/>
    <row customHeight="1" ht="15">
      <c r="E131" s="953" t="s">
        <v>1124</v>
      </c>
      <c r="F131" s="954" t="s">
        <v>1125</v>
      </c>
      <c r="G131" s="955">
        <v>45658</v>
      </c>
      <c r="H131" s="956"/>
      <c r="I131" s="956"/>
      <c r="J131" s="956"/>
      <c r="K131" s="956"/>
      <c r="L131" s="956"/>
    </row>
    <row customHeight="1" ht="15">
      <c r="E132" s="568"/>
      <c r="F132" s="443" t="s">
        <v>1126</v>
      </c>
      <c r="G132" s="955">
        <v>46387</v>
      </c>
      <c r="H132" s="956"/>
      <c r="I132" s="956"/>
      <c r="J132" s="956"/>
      <c r="K132" s="956"/>
      <c r="L132" s="956"/>
    </row>
  </sheetData>
  <sheetProtection formatColumns="0" formatRows="0" sort="0" autoFilter="0" insertRows="0" deleteRows="0" deleteColumns="0"/>
  <mergeCells count="103">
    <mergeCell ref="E127:L127"/>
    <mergeCell ref="E113:F113"/>
    <mergeCell ref="G113:L113"/>
    <mergeCell ref="E114:F114"/>
    <mergeCell ref="G114:L114"/>
    <mergeCell ref="E115:F115"/>
    <mergeCell ref="G115:L115"/>
    <mergeCell ref="E117:L117"/>
    <mergeCell ref="E119:L119"/>
    <mergeCell ref="E121:L121"/>
    <mergeCell ref="E123:L123"/>
    <mergeCell ref="E125:L125"/>
    <mergeCell ref="G108:L108"/>
    <mergeCell ref="E110:F110"/>
    <mergeCell ref="G110:L110"/>
    <mergeCell ref="E111:F111"/>
    <mergeCell ref="G111:L111"/>
    <mergeCell ref="E109:F109"/>
    <mergeCell ref="G109:L109"/>
    <mergeCell ref="E112:F112"/>
    <mergeCell ref="G112:L112"/>
    <mergeCell ref="G91:L91"/>
    <mergeCell ref="G92:L92"/>
    <mergeCell ref="G93:L93"/>
    <mergeCell ref="G94:L94"/>
    <mergeCell ref="E100:E103"/>
    <mergeCell ref="G100:L100"/>
    <mergeCell ref="G101:L101"/>
    <mergeCell ref="G102:L102"/>
    <mergeCell ref="G103:L103"/>
    <mergeCell ref="E96:L96"/>
    <mergeCell ref="E98:F98"/>
    <mergeCell ref="G98:L98"/>
    <mergeCell ref="E99:F99"/>
    <mergeCell ref="G99:L99"/>
    <mergeCell ref="ET20:ET21"/>
    <mergeCell ref="EU20:EU21"/>
    <mergeCell ref="EV20:EV21"/>
    <mergeCell ref="E69:F69"/>
    <mergeCell ref="G69:L69"/>
    <mergeCell ref="AJ19:AJ21"/>
    <mergeCell ref="AK19:AK21"/>
    <mergeCell ref="DA19:DA21"/>
    <mergeCell ref="DM19:DR19"/>
    <mergeCell ref="ET19:EV19"/>
    <mergeCell ref="DM20:DM21"/>
    <mergeCell ref="DN20:DN21"/>
    <mergeCell ref="DO20:DP20"/>
    <mergeCell ref="DQ20:DR20"/>
    <mergeCell ref="AB19:AB21"/>
    <mergeCell ref="AC19:AC21"/>
    <mergeCell ref="Y19:Y21"/>
    <mergeCell ref="Z19:Z21"/>
    <mergeCell ref="AD20:AD21"/>
    <mergeCell ref="AE20:AE21"/>
    <mergeCell ref="AF20:AF21"/>
    <mergeCell ref="AI19:AI21"/>
    <mergeCell ref="AA19:AA21"/>
    <mergeCell ref="AD19:AF19"/>
    <mergeCell ref="D19:D21"/>
    <mergeCell ref="E19:E21"/>
    <mergeCell ref="F19:F21"/>
    <mergeCell ref="G19:G21"/>
    <mergeCell ref="H19:M19"/>
    <mergeCell ref="H20:I20"/>
    <mergeCell ref="J20:K20"/>
    <mergeCell ref="L20:M20"/>
    <mergeCell ref="C3:AJ3"/>
    <mergeCell ref="C5:E5"/>
    <mergeCell ref="F5:I5"/>
    <mergeCell ref="C7:E7"/>
    <mergeCell ref="G7:I7"/>
    <mergeCell ref="AG19:AG21"/>
    <mergeCell ref="AH19:AH21"/>
    <mergeCell ref="O20:R20"/>
    <mergeCell ref="S20:S21"/>
    <mergeCell ref="T20:T21"/>
    <mergeCell ref="N20:N21"/>
    <mergeCell ref="O9:Y9"/>
    <mergeCell ref="E129:L129"/>
    <mergeCell ref="E131:E132"/>
    <mergeCell ref="G131:L131"/>
    <mergeCell ref="G132:L132"/>
    <mergeCell ref="H9:I9"/>
    <mergeCell ref="U19:U21"/>
    <mergeCell ref="V19:V21"/>
    <mergeCell ref="W19:W21"/>
    <mergeCell ref="X19:X21"/>
    <mergeCell ref="N19:T19"/>
    <mergeCell ref="E71:F71"/>
    <mergeCell ref="G71:L71"/>
    <mergeCell ref="E73:F73"/>
    <mergeCell ref="G73:L73"/>
    <mergeCell ref="E87:L87"/>
    <mergeCell ref="E89:F89"/>
    <mergeCell ref="G89:L89"/>
    <mergeCell ref="E105:L105"/>
    <mergeCell ref="E107:F107"/>
    <mergeCell ref="G107:L107"/>
    <mergeCell ref="E108:F108"/>
    <mergeCell ref="E90:F90"/>
    <mergeCell ref="G90:L90"/>
    <mergeCell ref="E91:E94"/>
  </mergeCells>
  <dataValidations count="24">
    <dataValidation type="list" allowBlank="1" showInputMessage="1" showErrorMessage="1" promptTitle="Внимание" prompt="Пожалуйста, выберите значение из списка" sqref="G115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14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13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12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11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10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09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08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G107">
      <formula1>LIST_OF_RESPONSIBLE</formula1>
    </dataValidation>
    <dataValidation type="list" allowBlank="1" showInputMessage="1" showErrorMessage="1" promptTitle="Внимание" prompt="Пожалуйста, выберите значение из списка" sqref="E36">
      <formula1>MR_LIST</formula1>
    </dataValidation>
    <dataValidation type="list" allowBlank="1" showInputMessage="1" showErrorMessage="1" promptTitle="Внимание" prompt="Пожалуйста, выберите значение из списка" sqref="E35">
      <formula1>MR_LIST</formula1>
    </dataValidation>
    <dataValidation type="list" allowBlank="1" showInputMessage="1" showErrorMessage="1" promptTitle="Внимание" prompt="Пожалуйста, выберите значение из списка" sqref="E34">
      <formula1>MR_LIST</formula1>
    </dataValidation>
    <dataValidation type="list" allowBlank="1" showInputMessage="1" showErrorMessage="1" promptTitle="Внимание" prompt="Пожалуйста, выберите значение из списка" sqref="E33">
      <formula1>MR_LIST</formula1>
    </dataValidation>
    <dataValidation type="list" allowBlank="1" showInputMessage="1" showErrorMessage="1" promptTitle="Внимание" prompt="Пожалуйста, выберите значение из списка" sqref="E32">
      <formula1>MR_LIST</formula1>
    </dataValidation>
    <dataValidation type="list" allowBlank="1" showInputMessage="1" showErrorMessage="1" promptTitle="Внимание" prompt="Пожалуйста, выберите значение из списка" sqref="E31">
      <formula1>MR_LIST</formula1>
    </dataValidation>
    <dataValidation type="list" allowBlank="1" showInputMessage="1" showErrorMessage="1" promptTitle="Внимание" prompt="Пожалуйста, выберите значение из списка" sqref="E30">
      <formula1>MR_LIST</formula1>
    </dataValidation>
    <dataValidation type="list" allowBlank="1" showInputMessage="1" showErrorMessage="1" promptTitle="Внимание" prompt="Пожалуйста, выберите значение из списка" sqref="E29">
      <formula1>MR_LIST</formula1>
    </dataValidation>
    <dataValidation type="list" allowBlank="1" showInputMessage="1" showErrorMessage="1" promptTitle="Внимание" prompt="Пожалуйста, выберите значение из списка" sqref="E28">
      <formula1>MR_LIST</formula1>
    </dataValidation>
    <dataValidation type="list" allowBlank="1" showInputMessage="1" showErrorMessage="1" promptTitle="Внимание" prompt="Пожалуйста, выберите значение из списка" sqref="E27">
      <formula1>MR_LIST</formula1>
    </dataValidation>
    <dataValidation type="list" allowBlank="1" showInputMessage="1" showErrorMessage="1" promptTitle="Внимание" prompt="Пожалуйста, выберите значение из списка" sqref="E26">
      <formula1>MR_LIST</formula1>
    </dataValidation>
    <dataValidation type="list" allowBlank="1" showInputMessage="1" showErrorMessage="1" promptTitle="Внимание" prompt="Пожалуйста, выберите значение из списка" sqref="E25">
      <formula1>MR_LIST</formula1>
    </dataValidation>
    <dataValidation type="list" allowBlank="1" showInputMessage="1" showErrorMessage="1" promptTitle="Внимание" prompt="Пожалуйста, выберите значение из списка" sqref="E24">
      <formula1>MR_LIST</formula1>
    </dataValidation>
    <dataValidation type="list" allowBlank="1" showInputMessage="1" showErrorMessage="1" promptTitle="Внимание" prompt="Пожалуйста, выберите значение из списка" sqref="E23">
      <formula1>MR_LIST</formula1>
    </dataValidation>
    <dataValidation type="list" allowBlank="1" showInputMessage="1" showErrorMessage="1" promptTitle="Внимание" prompt="Пожалуйста, выберите значение из списка" sqref="E22">
      <formula1>MR_LIST</formula1>
    </dataValidation>
  </dataValidations>
  <pageMargins left="0.75" right="0.75" top="1.00" bottom="1.00" header="0.50" footer="0.50"/>
  <pageSetup paperSize="9" scale="39" pageOrder="downThenOver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AF72638-B8AD-4EAA-7CB3-EB22C0A216DC}" mc:Ignorable="x14ac xr xr2 xr3">
  <sheetPr>
    <tabColor rgb="FFFFFFCC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МО'!$E$28="","Не определено",'Список МО'!$E$28)</f>
        <v>Не определено</v>
      </c>
    </row>
    <row customHeight="1" ht="3">
      <c r="B3" s="0" t="str">
        <f>IF('Список МО'!$F$28="","Не определено",'Список МО'!$F$28)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МО'!$G$28="","Не определено",'Список МО'!$G$28)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A6E48C48-7F48-3C98-60C8-E5402064E668}" mc:Ignorable="x14ac xr xr2 xr3">
  <sheetPr>
    <tabColor rgb="FFFFFFCC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МО'!$E$28="","Не определено",'Список МО'!$E$28)</f>
        <v>Не определено</v>
      </c>
    </row>
    <row customHeight="1" ht="3">
      <c r="B3" s="805" t="str">
        <f>IF('Список МО'!$F$28="","Не определено",'Список МО'!$F$28)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МО'!$G$28="","Не определено",'Список МО'!$G$28)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B167F78-5547-4BF8-8578-4A4EE7AE005C}" mc:Ignorable="x14ac xr xr2 xr3">
  <sheetPr>
    <tabColor rgb="FFFFFFCC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МО'!$E$28="","Не определено",'Список МО'!$E$28)</f>
        <v>Не определено</v>
      </c>
    </row>
    <row customHeight="1" ht="15">
      <c r="B3" s="0" t="str">
        <f>IF('Список МО'!$F$28="","Не определено",'Список МО'!$F$28)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МО'!$G$28="","Не определено",'Список МО'!$G$28)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ПИ'!$J$98</f>
        <v>0</v>
      </c>
      <c r="DV15" s="268">
        <f>'СУБС ПИ'!$L$98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ПИ'!$N$98</f>
        <v>0</v>
      </c>
      <c r="FZ15" s="268">
        <f>'СУБС ПИ'!$P$98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ПИ'!$J$99</f>
        <v>0</v>
      </c>
      <c r="DV21" s="268">
        <f>'СУБС ПИ'!$L$99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ПИ'!$N$99</f>
        <v>0</v>
      </c>
      <c r="FZ21" s="268">
        <f>'СУБС ПИ'!$P$99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ПИ'!$J$100</f>
        <v>0</v>
      </c>
      <c r="DV29" s="268">
        <f>'СУБС ПИ'!$L$100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ПИ'!$N$100</f>
        <v>0</v>
      </c>
      <c r="FZ29" s="268">
        <f>'СУБС ПИ'!$P$100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ПИ'!$J$101</f>
        <v>0</v>
      </c>
      <c r="DV33" s="268">
        <f>'СУБС ПИ'!$L$101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ПИ'!$N$101</f>
        <v>0</v>
      </c>
      <c r="FZ33" s="268">
        <f>'СУБС ПИ'!$P$101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ПИ'!$J$102</f>
        <v>0</v>
      </c>
      <c r="DV37" s="268">
        <f>'СУБС ПИ'!$L$102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ПИ'!$N$102</f>
        <v>0</v>
      </c>
      <c r="FZ37" s="268">
        <f>'СУБС ПИ'!$P$102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ПИ'!$J$103</f>
        <v>0</v>
      </c>
      <c r="DV43" s="268">
        <f>'СУБС ПИ'!$L$103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ПИ'!$N$103</f>
        <v>0</v>
      </c>
      <c r="FZ43" s="268">
        <f>'СУБС ПИ'!$P$103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ПИ'!$J$104</f>
        <v>0</v>
      </c>
      <c r="DV51" s="268">
        <f>'СУБС ПИ'!$L$104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ПИ'!$N$104</f>
        <v>0</v>
      </c>
      <c r="FZ51" s="268">
        <f>'СУБС ПИ'!$P$104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ПИ'!$J$105</f>
        <v>0</v>
      </c>
      <c r="DV55" s="268">
        <f>'СУБС ПИ'!$L$105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ПИ'!$N$105</f>
        <v>0</v>
      </c>
      <c r="FZ55" s="268">
        <f>'СУБС ПИ'!$P$105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ПИ'!$J$106</f>
        <v>0</v>
      </c>
      <c r="DV63" s="268">
        <f>'СУБС ПИ'!$L$106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ПИ'!$N$106</f>
        <v>0</v>
      </c>
      <c r="FZ63" s="268">
        <f>'СУБС ПИ'!$P$106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ПИ'!$J$107</f>
        <v>0</v>
      </c>
      <c r="DV67" s="268">
        <f>'СУБС ПИ'!$L$107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ПИ'!$N$107</f>
        <v>0</v>
      </c>
      <c r="FZ67" s="268">
        <f>'СУБС ПИ'!$P$107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ПИ'!$J$108</f>
        <v>0</v>
      </c>
      <c r="DV73" s="268">
        <f>'СУБС ПИ'!$L$108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ПИ'!$N$108</f>
        <v>0</v>
      </c>
      <c r="FZ73" s="268">
        <f>'СУБС ПИ'!$P$108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ПИ'!$J$109</f>
        <v>0</v>
      </c>
      <c r="DV79" s="268">
        <f>'СУБС ПИ'!$L$109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ПИ'!$N$109</f>
        <v>0</v>
      </c>
      <c r="FZ79" s="268">
        <f>'СУБС ПИ'!$P$109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36" priority="1" stopIfTrue="1">
      <formula>$N$3=0</formula>
    </cfRule>
  </conditionalFormatting>
  <conditionalFormatting sqref="M3">
    <cfRule type="expression" dxfId="37" priority="2" stopIfTrue="1">
      <formula>$N$3&lt;=(100+REGION_IDX_VALUE_MIRROR)</formula>
    </cfRule>
  </conditionalFormatting>
  <conditionalFormatting sqref="M3">
    <cfRule type="expression" dxfId="38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BC4DE88-17E7-C55D-02C8-486B93154BF8}" mc:Ignorable="x14ac xr xr2 xr3">
  <sheetPr>
    <tabColor rgb="FFFFFFCC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МО'!$E$28="","Не определено",'Список МО'!$E$28)</f>
        <v>Не определено</v>
      </c>
    </row>
    <row customHeight="1" ht="15">
      <c r="B3" s="0" t="str">
        <f>IF('Список МО'!$F$28="","Не определено",'Список МО'!$F$28)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МО'!$G$28="","Не определено",'Список МО'!$G$28)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ПИ'!$S$98</f>
        <v>0</v>
      </c>
      <c r="DV15" s="268">
        <f>'СУБС ПИ'!$U$98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ПИ'!$S$99</f>
        <v>0</v>
      </c>
      <c r="DV21" s="268">
        <f>'СУБС ПИ'!$U$99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ПИ'!$S$100</f>
        <v>0</v>
      </c>
      <c r="DV29" s="268">
        <f>'СУБС ПИ'!$U$100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ПИ'!$S$101</f>
        <v>0</v>
      </c>
      <c r="DV33" s="268">
        <f>'СУБС ПИ'!$U$101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ПИ'!$S$102</f>
        <v>0</v>
      </c>
      <c r="DV37" s="268">
        <f>'СУБС ПИ'!$U$102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ПИ'!$S$103</f>
        <v>0</v>
      </c>
      <c r="DV43" s="268">
        <f>'СУБС ПИ'!$U$103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ПИ'!$S$104</f>
        <v>0</v>
      </c>
      <c r="DV51" s="268">
        <f>'СУБС ПИ'!$U$104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ПИ'!$S$105</f>
        <v>0</v>
      </c>
      <c r="DV55" s="268">
        <f>'СУБС ПИ'!$U$105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ПИ'!$S$106</f>
        <v>0</v>
      </c>
      <c r="DV63" s="268">
        <f>'СУБС ПИ'!$U$106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ПИ'!$S$107</f>
        <v>0</v>
      </c>
      <c r="DV67" s="268">
        <f>'СУБС ПИ'!$U$107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ПИ'!$S$108</f>
        <v>0</v>
      </c>
      <c r="DV73" s="268">
        <f>'СУБС ПИ'!$U$108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ПИ'!$S$109</f>
        <v>0</v>
      </c>
      <c r="DV79" s="268">
        <f>'СУБС ПИ'!$U$109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39" priority="1" stopIfTrue="1">
      <formula>$N$3=0</formula>
    </cfRule>
  </conditionalFormatting>
  <conditionalFormatting sqref="M3">
    <cfRule type="expression" dxfId="40" priority="2" stopIfTrue="1">
      <formula>$N$3&lt;=(100+REGION_IDX_VALUE_MIRROR)</formula>
    </cfRule>
  </conditionalFormatting>
  <conditionalFormatting sqref="M3">
    <cfRule type="expression" dxfId="41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604BD78-C85F-4F71-D0AA-68ECA5653318}" mc:Ignorable="x14ac xr xr2 xr3">
  <sheetPr>
    <tabColor rgb="FFCCFFFF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МО'!$E$29="","Не определено",'Список МО'!$E$29)</f>
        <v>Не определено</v>
      </c>
    </row>
    <row customHeight="1" ht="3">
      <c r="B3" s="0" t="str">
        <f>IF('Список МО'!$F$29="","Не определено",'Список МО'!$F$29)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МО'!$G$29="","Не определено",'Список МО'!$G$29)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058EAEF-FD8F-E236-4708-5A54C014BEB8}" mc:Ignorable="x14ac xr xr2 xr3">
  <sheetPr>
    <tabColor rgb="FFCCFFFF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МО'!$E$29="","Не определено",'Список МО'!$E$29)</f>
        <v>Не определено</v>
      </c>
    </row>
    <row customHeight="1" ht="3">
      <c r="B3" s="805" t="str">
        <f>IF('Список МО'!$F$29="","Не определено",'Список МО'!$F$29)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МО'!$G$29="","Не определено",'Список МО'!$G$29)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EF05D18-C38C-40EA-6EE8-3E913B54E6E8}" mc:Ignorable="x14ac xr xr2 xr3">
  <sheetPr>
    <tabColor rgb="FFCCFFFF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МО'!$E$29="","Не определено",'Список МО'!$E$29)</f>
        <v>Не определено</v>
      </c>
    </row>
    <row customHeight="1" ht="15">
      <c r="B3" s="0" t="str">
        <f>IF('Список МО'!$F$29="","Не определено",'Список МО'!$F$29)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МО'!$G$29="","Не определено",'Список МО'!$G$29)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ПИ'!$J$112</f>
        <v>0</v>
      </c>
      <c r="DV15" s="268">
        <f>'СУБС ПИ'!$L$112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ПИ'!$N$112</f>
        <v>0</v>
      </c>
      <c r="FZ15" s="268">
        <f>'СУБС ПИ'!$P$112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ПИ'!$J$113</f>
        <v>0</v>
      </c>
      <c r="DV21" s="268">
        <f>'СУБС ПИ'!$L$113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ПИ'!$N$113</f>
        <v>0</v>
      </c>
      <c r="FZ21" s="268">
        <f>'СУБС ПИ'!$P$113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ПИ'!$J$114</f>
        <v>0</v>
      </c>
      <c r="DV29" s="268">
        <f>'СУБС ПИ'!$L$114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ПИ'!$N$114</f>
        <v>0</v>
      </c>
      <c r="FZ29" s="268">
        <f>'СУБС ПИ'!$P$114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ПИ'!$J$115</f>
        <v>0</v>
      </c>
      <c r="DV33" s="268">
        <f>'СУБС ПИ'!$L$115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ПИ'!$N$115</f>
        <v>0</v>
      </c>
      <c r="FZ33" s="268">
        <f>'СУБС ПИ'!$P$115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ПИ'!$J$116</f>
        <v>0</v>
      </c>
      <c r="DV37" s="268">
        <f>'СУБС ПИ'!$L$116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ПИ'!$N$116</f>
        <v>0</v>
      </c>
      <c r="FZ37" s="268">
        <f>'СУБС ПИ'!$P$116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ПИ'!$J$117</f>
        <v>0</v>
      </c>
      <c r="DV43" s="268">
        <f>'СУБС ПИ'!$L$117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ПИ'!$N$117</f>
        <v>0</v>
      </c>
      <c r="FZ43" s="268">
        <f>'СУБС ПИ'!$P$117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ПИ'!$J$118</f>
        <v>0</v>
      </c>
      <c r="DV51" s="268">
        <f>'СУБС ПИ'!$L$118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ПИ'!$N$118</f>
        <v>0</v>
      </c>
      <c r="FZ51" s="268">
        <f>'СУБС ПИ'!$P$118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ПИ'!$J$119</f>
        <v>0</v>
      </c>
      <c r="DV55" s="268">
        <f>'СУБС ПИ'!$L$119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ПИ'!$N$119</f>
        <v>0</v>
      </c>
      <c r="FZ55" s="268">
        <f>'СУБС ПИ'!$P$119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ПИ'!$J$120</f>
        <v>0</v>
      </c>
      <c r="DV63" s="268">
        <f>'СУБС ПИ'!$L$120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ПИ'!$N$120</f>
        <v>0</v>
      </c>
      <c r="FZ63" s="268">
        <f>'СУБС ПИ'!$P$120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ПИ'!$J$121</f>
        <v>0</v>
      </c>
      <c r="DV67" s="268">
        <f>'СУБС ПИ'!$L$121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ПИ'!$N$121</f>
        <v>0</v>
      </c>
      <c r="FZ67" s="268">
        <f>'СУБС ПИ'!$P$121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ПИ'!$J$122</f>
        <v>0</v>
      </c>
      <c r="DV73" s="268">
        <f>'СУБС ПИ'!$L$122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ПИ'!$N$122</f>
        <v>0</v>
      </c>
      <c r="FZ73" s="268">
        <f>'СУБС ПИ'!$P$122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ПИ'!$J$123</f>
        <v>0</v>
      </c>
      <c r="DV79" s="268">
        <f>'СУБС ПИ'!$L$123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ПИ'!$N$123</f>
        <v>0</v>
      </c>
      <c r="FZ79" s="268">
        <f>'СУБС ПИ'!$P$123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42" priority="1" stopIfTrue="1">
      <formula>$N$3=0</formula>
    </cfRule>
  </conditionalFormatting>
  <conditionalFormatting sqref="M3">
    <cfRule type="expression" dxfId="43" priority="2" stopIfTrue="1">
      <formula>$N$3&lt;=(100+REGION_IDX_VALUE_MIRROR)</formula>
    </cfRule>
  </conditionalFormatting>
  <conditionalFormatting sqref="M3">
    <cfRule type="expression" dxfId="44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4F0AEC6-3A08-9F88-2108-FE1F5002BBA8}" mc:Ignorable="x14ac xr xr2 xr3">
  <sheetPr>
    <tabColor rgb="FFCCFFFF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МО'!$E$29="","Не определено",'Список МО'!$E$29)</f>
        <v>Не определено</v>
      </c>
    </row>
    <row customHeight="1" ht="15">
      <c r="B3" s="0" t="str">
        <f>IF('Список МО'!$F$29="","Не определено",'Список МО'!$F$29)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МО'!$G$29="","Не определено",'Список МО'!$G$29)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ПИ'!$S$112</f>
        <v>0</v>
      </c>
      <c r="DV15" s="268">
        <f>'СУБС ПИ'!$U$112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ПИ'!$S$113</f>
        <v>0</v>
      </c>
      <c r="DV21" s="268">
        <f>'СУБС ПИ'!$U$113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ПИ'!$S$114</f>
        <v>0</v>
      </c>
      <c r="DV29" s="268">
        <f>'СУБС ПИ'!$U$114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ПИ'!$S$115</f>
        <v>0</v>
      </c>
      <c r="DV33" s="268">
        <f>'СУБС ПИ'!$U$115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ПИ'!$S$116</f>
        <v>0</v>
      </c>
      <c r="DV37" s="268">
        <f>'СУБС ПИ'!$U$116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ПИ'!$S$117</f>
        <v>0</v>
      </c>
      <c r="DV43" s="268">
        <f>'СУБС ПИ'!$U$117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ПИ'!$S$118</f>
        <v>0</v>
      </c>
      <c r="DV51" s="268">
        <f>'СУБС ПИ'!$U$118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ПИ'!$S$119</f>
        <v>0</v>
      </c>
      <c r="DV55" s="268">
        <f>'СУБС ПИ'!$U$119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ПИ'!$S$120</f>
        <v>0</v>
      </c>
      <c r="DV63" s="268">
        <f>'СУБС ПИ'!$U$120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ПИ'!$S$121</f>
        <v>0</v>
      </c>
      <c r="DV67" s="268">
        <f>'СУБС ПИ'!$U$121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ПИ'!$S$122</f>
        <v>0</v>
      </c>
      <c r="DV73" s="268">
        <f>'СУБС ПИ'!$U$122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ПИ'!$S$123</f>
        <v>0</v>
      </c>
      <c r="DV79" s="268">
        <f>'СУБС ПИ'!$U$123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45" priority="1" stopIfTrue="1">
      <formula>$N$3=0</formula>
    </cfRule>
  </conditionalFormatting>
  <conditionalFormatting sqref="M3">
    <cfRule type="expression" dxfId="46" priority="2" stopIfTrue="1">
      <formula>$N$3&lt;=(100+REGION_IDX_VALUE_MIRROR)</formula>
    </cfRule>
  </conditionalFormatting>
  <conditionalFormatting sqref="M3">
    <cfRule type="expression" dxfId="47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CEBB4B8-7BD6-BBA8-2818-5797B0A9C548}" mc:Ignorable="x14ac xr xr2 xr3">
  <sheetPr>
    <tabColor rgb="FF660066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МО'!$E$30="","Не определено",'Список МО'!$E$30)</f>
        <v>Не определено</v>
      </c>
    </row>
    <row customHeight="1" ht="3">
      <c r="B3" s="0" t="str">
        <f>IF('Список МО'!$F$30="","Не определено",'Список МО'!$F$30)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МО'!$G$30="","Не определено",'Список МО'!$G$30)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14B0905-644D-00B8-6AD8-4C5B7EAEFFE8}" mc:Ignorable="x14ac xr xr2 xr3">
  <sheetPr>
    <tabColor rgb="FF660066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МО'!$E$30="","Не определено",'Список МО'!$E$30)</f>
        <v>Не определено</v>
      </c>
    </row>
    <row customHeight="1" ht="3">
      <c r="B3" s="805" t="str">
        <f>IF('Список МО'!$F$30="","Не определено",'Список МО'!$F$30)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МО'!$G$30="","Не определено",'Список МО'!$G$30)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dr="http://schemas.openxmlformats.org/drawingml/2006/spreadsheetDrawing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5C3A0C8-B798-123A-97E6-E16239D6A648}" mc:Ignorable="x14ac xr xr2 xr3">
  <sheetPr>
    <tabColor rgb="FFEAEBEE"/>
  </sheetPr>
  <dimension ref="A1:AK282"/>
  <sheetViews>
    <sheetView showGridLines="0" zoomScale="90" workbookViewId="0">
      <pane xSplit="7" ySplit="11" topLeftCell="H12" activePane="bottomRight" state="frozen"/>
      <selection pane="bottomLeft" activeCell="A12" sqref="A12"/>
      <selection pane="topRight" activeCell="H1" sqref="H1"/>
      <selection pane="bottomRight" activeCell="A1" sqref="A1"/>
    </sheetView>
  </sheetViews>
  <sheetFormatPr customHeight="1" defaultRowHeight="11.25"/>
  <cols>
    <col min="1" max="2" style="840" width="8.7109375" hidden="1" customWidth="1"/>
    <col min="3" max="3" style="840" width="4.8515625" customWidth="1"/>
    <col min="4" max="4" style="840" width="3.7109375" customWidth="1"/>
    <col min="5" max="6" style="840" width="25.7109375" customWidth="1"/>
    <col min="7" max="7" style="840" width="11.7109375" customWidth="1"/>
    <col min="8" max="10" style="92" width="2.7109375" hidden="1" customWidth="1"/>
    <col min="11" max="12" style="753" width="22.57421875" customWidth="1"/>
    <col min="13" max="13" style="753" width="27.8515625" customWidth="1"/>
    <col min="14" max="14" style="753" width="17.8515625" customWidth="1"/>
    <col min="15" max="17" style="92" width="2.57421875" hidden="1" customWidth="1"/>
    <col min="18" max="36" style="840" width="2.57421875" hidden="1" customWidth="1"/>
    <col min="37" max="37" style="753" width="17.7109375" customWidth="1"/>
  </cols>
  <sheetData>
    <row customHeight="1" ht="22.5" hidden="1"/>
    <row customHeight="1" ht="12.75" hidden="1"/>
    <row customHeight="1" ht="3"/>
    <row customHeight="1" ht="21">
      <c r="C4" s="957"/>
      <c r="D4" s="958" t="s">
        <v>1127</v>
      </c>
      <c r="E4" s="959"/>
      <c r="F4" s="959"/>
      <c r="G4" s="959"/>
    </row>
    <row customHeight="1" ht="3.75"/>
    <row customHeight="1" ht="15">
      <c r="C6" s="957"/>
      <c r="D6" s="960" t="s">
        <v>1023</v>
      </c>
      <c r="E6" s="594" t="s">
        <v>1024</v>
      </c>
      <c r="F6" s="594" t="s">
        <v>1025</v>
      </c>
      <c r="G6" s="594" t="s">
        <v>1026</v>
      </c>
      <c r="K6" s="615" t="s">
        <v>1127</v>
      </c>
      <c r="L6" s="616"/>
      <c r="M6" s="616"/>
      <c r="N6" s="617"/>
      <c r="AK6" s="576" t="s">
        <v>1128</v>
      </c>
    </row>
    <row customHeight="1" ht="15">
      <c r="C7" s="957"/>
      <c r="D7" s="614"/>
      <c r="E7" s="594"/>
      <c r="F7" s="594"/>
      <c r="G7" s="594"/>
      <c r="K7" s="576" t="s">
        <v>1129</v>
      </c>
      <c r="L7" s="576" t="s">
        <v>1130</v>
      </c>
      <c r="M7" s="591" t="s">
        <v>1131</v>
      </c>
      <c r="N7" s="593"/>
      <c r="AK7" s="577"/>
    </row>
    <row customHeight="1" ht="15">
      <c r="C8" s="957"/>
      <c r="D8" s="614"/>
      <c r="E8" s="594"/>
      <c r="F8" s="594"/>
      <c r="G8" s="594"/>
      <c r="K8" s="577"/>
      <c r="L8" s="577"/>
      <c r="M8" s="619"/>
      <c r="N8" s="620"/>
      <c r="AK8" s="577"/>
    </row>
    <row customHeight="1" ht="15">
      <c r="C9" s="957"/>
      <c r="D9" s="614"/>
      <c r="E9" s="594"/>
      <c r="F9" s="594"/>
      <c r="G9" s="594"/>
      <c r="K9" s="618"/>
      <c r="L9" s="618"/>
      <c r="M9" s="621"/>
      <c r="N9" s="622"/>
      <c r="AK9" s="618"/>
    </row>
    <row customHeight="1" ht="6">
      <c r="C10" s="961"/>
      <c r="D10" s="962"/>
      <c r="E10" s="962"/>
      <c r="F10" s="962"/>
      <c r="G10" s="962"/>
      <c r="K10" s="134"/>
      <c r="L10" s="134"/>
      <c r="M10" s="134"/>
      <c r="N10" s="134"/>
      <c r="AK10" s="134"/>
    </row>
    <row customHeight="1" ht="0.75">
      <c r="C11" s="957"/>
      <c r="D11" s="957"/>
      <c r="F11" s="957"/>
      <c r="G11" s="957"/>
      <c r="K11" s="132"/>
      <c r="L11" s="132"/>
      <c r="M11" s="132"/>
      <c r="N11" s="132"/>
      <c r="W11" s="957"/>
      <c r="AK11" s="132"/>
    </row>
    <row customHeight="1" ht="12">
      <c r="C12" s="957"/>
      <c r="D12" s="963" t="s">
        <v>1132</v>
      </c>
      <c r="E12" s="964" t="str">
        <f>IF('Список МО'!E$22="","",'Список МО'!E$22)</f>
        <v>"Заполярный район"</v>
      </c>
      <c r="F12" s="636" t="str">
        <f>IF('Список МО'!F$22="","",'Список МО'!F$22)</f>
        <v>Канинский сельсовет</v>
      </c>
      <c r="G12" s="636" t="str">
        <f>IF('Список МО'!G$22="","",'Список МО'!G$22)</f>
        <v>11811443</v>
      </c>
      <c r="K12" s="632">
        <f>IF('Список МО'!AE$22="","",'Список МО'!AE$22)</f>
        <v>1271</v>
      </c>
      <c r="L12" s="632" t="str">
        <f>IF('Список МО'!AF$22="","",'Список МО'!AF$22)</f>
        <v/>
      </c>
      <c r="M12" s="429" t="s">
        <v>1133</v>
      </c>
      <c r="N12" s="135"/>
      <c r="AK12" s="623">
        <f>IF('Список МО'!H$22="","",'Список МО'!H$22)</f>
        <v>1.664009715226</v>
      </c>
    </row>
    <row customHeight="1" ht="12">
      <c r="C13" s="957"/>
      <c r="D13" s="966"/>
      <c r="E13" s="967"/>
      <c r="F13" s="967"/>
      <c r="G13" s="967"/>
      <c r="K13" s="633"/>
      <c r="L13" s="633"/>
      <c r="M13" s="430" t="s">
        <v>1134</v>
      </c>
      <c r="N13" s="136">
        <v>1271</v>
      </c>
      <c r="AK13" s="624"/>
    </row>
    <row customHeight="1" ht="12">
      <c r="C14" s="957"/>
      <c r="D14" s="966"/>
      <c r="E14" s="967"/>
      <c r="F14" s="967"/>
      <c r="G14" s="967"/>
      <c r="K14" s="633"/>
      <c r="L14" s="633"/>
      <c r="M14" s="430" t="s">
        <v>1135</v>
      </c>
      <c r="N14" s="969"/>
      <c r="AK14" s="624"/>
    </row>
    <row customHeight="1" ht="12">
      <c r="C15" s="957"/>
      <c r="D15" s="966"/>
      <c r="E15" s="967"/>
      <c r="F15" s="967"/>
      <c r="G15" s="967"/>
      <c r="K15" s="633"/>
      <c r="L15" s="633"/>
      <c r="M15" s="430" t="s">
        <v>1136</v>
      </c>
      <c r="N15" s="969"/>
      <c r="AK15" s="624"/>
    </row>
    <row customHeight="1" ht="12">
      <c r="C16" s="957"/>
      <c r="D16" s="966"/>
      <c r="E16" s="967"/>
      <c r="F16" s="967"/>
      <c r="G16" s="967"/>
      <c r="K16" s="633"/>
      <c r="L16" s="633"/>
      <c r="M16" s="430" t="s">
        <v>1137</v>
      </c>
      <c r="N16" s="970"/>
      <c r="AK16" s="624"/>
    </row>
    <row customHeight="1" ht="12">
      <c r="C17" s="957"/>
      <c r="D17" s="966"/>
      <c r="E17" s="967"/>
      <c r="F17" s="967"/>
      <c r="G17" s="967"/>
      <c r="K17" s="633"/>
      <c r="L17" s="633"/>
      <c r="M17" s="430" t="s">
        <v>1138</v>
      </c>
      <c r="N17" s="970"/>
      <c r="AK17" s="624"/>
    </row>
    <row customHeight="1" ht="12">
      <c r="C18" s="957"/>
      <c r="D18" s="966"/>
      <c r="E18" s="967"/>
      <c r="F18" s="967"/>
      <c r="G18" s="967"/>
      <c r="K18" s="633"/>
      <c r="L18" s="633"/>
      <c r="M18" s="430" t="s">
        <v>1139</v>
      </c>
      <c r="N18" s="970"/>
      <c r="AK18" s="624"/>
    </row>
    <row customHeight="1" ht="12">
      <c r="C19" s="957"/>
      <c r="D19" s="966"/>
      <c r="E19" s="967"/>
      <c r="F19" s="967"/>
      <c r="G19" s="967"/>
      <c r="K19" s="633"/>
      <c r="L19" s="633"/>
      <c r="M19" s="430" t="s">
        <v>1140</v>
      </c>
      <c r="N19" s="970"/>
      <c r="AK19" s="624"/>
    </row>
    <row customHeight="1" ht="12">
      <c r="C20" s="957"/>
      <c r="D20" s="966"/>
      <c r="E20" s="967"/>
      <c r="F20" s="967"/>
      <c r="G20" s="967"/>
      <c r="K20" s="633"/>
      <c r="L20" s="633"/>
      <c r="M20" s="430" t="s">
        <v>1141</v>
      </c>
      <c r="N20" s="970"/>
      <c r="AK20" s="624"/>
    </row>
    <row customHeight="1" ht="12">
      <c r="C21" s="957"/>
      <c r="D21" s="966"/>
      <c r="E21" s="967"/>
      <c r="F21" s="967"/>
      <c r="G21" s="967"/>
      <c r="K21" s="633"/>
      <c r="L21" s="633"/>
      <c r="M21" s="430" t="s">
        <v>1142</v>
      </c>
      <c r="N21" s="970"/>
      <c r="AK21" s="624"/>
    </row>
    <row customHeight="1" ht="12">
      <c r="C22" s="957"/>
      <c r="D22" s="966"/>
      <c r="E22" s="967"/>
      <c r="F22" s="967"/>
      <c r="G22" s="967"/>
      <c r="K22" s="633"/>
      <c r="L22" s="633"/>
      <c r="M22" s="430" t="s">
        <v>1143</v>
      </c>
      <c r="N22" s="970"/>
      <c r="AK22" s="624"/>
    </row>
    <row customHeight="1" ht="12">
      <c r="C23" s="957"/>
      <c r="D23" s="966"/>
      <c r="E23" s="967"/>
      <c r="F23" s="967"/>
      <c r="G23" s="967"/>
      <c r="K23" s="633"/>
      <c r="L23" s="633"/>
      <c r="M23" s="430" t="s">
        <v>1144</v>
      </c>
      <c r="N23" s="970"/>
      <c r="AK23" s="624"/>
    </row>
    <row customHeight="1" ht="12">
      <c r="C24" s="957"/>
      <c r="D24" s="966"/>
      <c r="E24" s="967"/>
      <c r="F24" s="967"/>
      <c r="G24" s="967"/>
      <c r="K24" s="633"/>
      <c r="L24" s="633"/>
      <c r="M24" s="430" t="s">
        <v>1145</v>
      </c>
      <c r="N24" s="970"/>
      <c r="AK24" s="624"/>
    </row>
    <row customHeight="1" ht="12">
      <c r="C25" s="957"/>
      <c r="D25" s="966"/>
      <c r="E25" s="967"/>
      <c r="F25" s="967"/>
      <c r="G25" s="967"/>
      <c r="K25" s="633"/>
      <c r="L25" s="633"/>
      <c r="M25" s="430" t="s">
        <v>1146</v>
      </c>
      <c r="N25" s="970"/>
      <c r="AK25" s="624"/>
    </row>
    <row customHeight="1" ht="12">
      <c r="C26" s="957"/>
      <c r="D26" s="966"/>
      <c r="E26" s="967"/>
      <c r="F26" s="967"/>
      <c r="G26" s="967"/>
      <c r="K26" s="633"/>
      <c r="L26" s="633"/>
      <c r="M26" s="430" t="s">
        <v>1147</v>
      </c>
      <c r="N26" s="970"/>
      <c r="AK26" s="624"/>
    </row>
    <row customHeight="1" ht="12">
      <c r="C27" s="957"/>
      <c r="D27" s="966"/>
      <c r="E27" s="967"/>
      <c r="F27" s="967"/>
      <c r="G27" s="967"/>
      <c r="K27" s="633"/>
      <c r="L27" s="633"/>
      <c r="M27" s="430" t="s">
        <v>1148</v>
      </c>
      <c r="N27" s="970"/>
      <c r="AK27" s="624"/>
    </row>
    <row customHeight="1" ht="12">
      <c r="C28" s="957"/>
      <c r="D28" s="966"/>
      <c r="E28" s="967"/>
      <c r="F28" s="967"/>
      <c r="G28" s="967"/>
      <c r="K28" s="633"/>
      <c r="L28" s="633"/>
      <c r="M28" s="431" t="s">
        <v>1149</v>
      </c>
      <c r="N28" s="970"/>
      <c r="AK28" s="624"/>
    </row>
    <row customHeight="1" ht="12">
      <c r="C29" s="957"/>
      <c r="D29" s="971"/>
      <c r="E29" s="972"/>
      <c r="F29" s="972"/>
      <c r="G29" s="972"/>
      <c r="K29" s="634"/>
      <c r="L29" s="634"/>
      <c r="M29" s="432" t="s">
        <v>1054</v>
      </c>
      <c r="N29" s="138">
        <f>SUM(N12:N28)</f>
        <v>1271</v>
      </c>
      <c r="AK29" s="625"/>
    </row>
    <row customHeight="1" ht="12">
      <c r="C30" s="957"/>
      <c r="D30" s="973" t="s">
        <v>1150</v>
      </c>
      <c r="E30" s="974" t="str">
        <f>IF('Список МО'!E$23="","",'Список МО'!E$23)</f>
        <v>"Заполярный район"</v>
      </c>
      <c r="F30" s="629" t="str">
        <f>IF('Список МО'!F$23="","",'Список МО'!F$23)</f>
        <v>Карский сельсовет</v>
      </c>
      <c r="G30" s="629" t="str">
        <f>IF('Список МО'!G$23="","",'Список МО'!G$23)</f>
        <v>11811448</v>
      </c>
      <c r="K30" s="632">
        <f>IF('Список МО'!AE$23="","",'Список МО'!AE$23)</f>
        <v>597</v>
      </c>
      <c r="L30" s="632" t="str">
        <f>IF('Список МО'!AF$23="","",'Список МО'!AF$23)</f>
        <v/>
      </c>
      <c r="M30" s="429" t="s">
        <v>1133</v>
      </c>
      <c r="N30" s="135"/>
      <c r="AK30" s="623">
        <f>IF('Список МО'!H$23="","",'Список МО'!H$23)</f>
        <v>1.663391358396</v>
      </c>
    </row>
    <row customHeight="1" ht="12">
      <c r="C31" s="957"/>
      <c r="D31" s="966"/>
      <c r="E31" s="967"/>
      <c r="F31" s="967"/>
      <c r="G31" s="967"/>
      <c r="K31" s="633"/>
      <c r="L31" s="633"/>
      <c r="M31" s="430" t="s">
        <v>1134</v>
      </c>
      <c r="N31" s="136">
        <v>597</v>
      </c>
      <c r="AK31" s="624"/>
    </row>
    <row customHeight="1" ht="12">
      <c r="C32" s="957"/>
      <c r="D32" s="966"/>
      <c r="E32" s="967"/>
      <c r="F32" s="967"/>
      <c r="G32" s="967"/>
      <c r="K32" s="633"/>
      <c r="L32" s="633"/>
      <c r="M32" s="430" t="s">
        <v>1135</v>
      </c>
      <c r="N32" s="969"/>
      <c r="AK32" s="624"/>
    </row>
    <row customHeight="1" ht="12">
      <c r="C33" s="957"/>
      <c r="D33" s="966"/>
      <c r="E33" s="967"/>
      <c r="F33" s="967"/>
      <c r="G33" s="967"/>
      <c r="K33" s="633"/>
      <c r="L33" s="633"/>
      <c r="M33" s="430" t="s">
        <v>1136</v>
      </c>
      <c r="N33" s="969"/>
      <c r="AK33" s="624"/>
    </row>
    <row customHeight="1" ht="12">
      <c r="C34" s="957"/>
      <c r="D34" s="966"/>
      <c r="E34" s="967"/>
      <c r="F34" s="967"/>
      <c r="G34" s="967"/>
      <c r="K34" s="633"/>
      <c r="L34" s="633"/>
      <c r="M34" s="430" t="s">
        <v>1137</v>
      </c>
      <c r="N34" s="970"/>
      <c r="AK34" s="624"/>
    </row>
    <row customHeight="1" ht="12">
      <c r="C35" s="957"/>
      <c r="D35" s="966"/>
      <c r="E35" s="967"/>
      <c r="F35" s="967"/>
      <c r="G35" s="967"/>
      <c r="K35" s="633"/>
      <c r="L35" s="633"/>
      <c r="M35" s="430" t="s">
        <v>1138</v>
      </c>
      <c r="N35" s="970"/>
      <c r="AK35" s="624"/>
    </row>
    <row customHeight="1" ht="12">
      <c r="C36" s="957"/>
      <c r="D36" s="966"/>
      <c r="E36" s="967"/>
      <c r="F36" s="967"/>
      <c r="G36" s="967"/>
      <c r="K36" s="633"/>
      <c r="L36" s="633"/>
      <c r="M36" s="430" t="s">
        <v>1139</v>
      </c>
      <c r="N36" s="970"/>
      <c r="AK36" s="624"/>
    </row>
    <row customHeight="1" ht="12">
      <c r="C37" s="957"/>
      <c r="D37" s="966"/>
      <c r="E37" s="967"/>
      <c r="F37" s="967"/>
      <c r="G37" s="967"/>
      <c r="K37" s="633"/>
      <c r="L37" s="633"/>
      <c r="M37" s="430" t="s">
        <v>1140</v>
      </c>
      <c r="N37" s="970"/>
      <c r="AK37" s="624"/>
    </row>
    <row customHeight="1" ht="12">
      <c r="C38" s="957"/>
      <c r="D38" s="966"/>
      <c r="E38" s="967"/>
      <c r="F38" s="967"/>
      <c r="G38" s="967"/>
      <c r="K38" s="633"/>
      <c r="L38" s="633"/>
      <c r="M38" s="430" t="s">
        <v>1141</v>
      </c>
      <c r="N38" s="970"/>
      <c r="AK38" s="624"/>
    </row>
    <row customHeight="1" ht="12">
      <c r="C39" s="957"/>
      <c r="D39" s="966"/>
      <c r="E39" s="967"/>
      <c r="F39" s="967"/>
      <c r="G39" s="967"/>
      <c r="K39" s="633"/>
      <c r="L39" s="633"/>
      <c r="M39" s="430" t="s">
        <v>1142</v>
      </c>
      <c r="N39" s="970"/>
      <c r="AK39" s="624"/>
    </row>
    <row customHeight="1" ht="12">
      <c r="C40" s="957"/>
      <c r="D40" s="966"/>
      <c r="E40" s="967"/>
      <c r="F40" s="967"/>
      <c r="G40" s="967"/>
      <c r="K40" s="633"/>
      <c r="L40" s="633"/>
      <c r="M40" s="430" t="s">
        <v>1143</v>
      </c>
      <c r="N40" s="970"/>
      <c r="AK40" s="624"/>
    </row>
    <row customHeight="1" ht="12">
      <c r="C41" s="957"/>
      <c r="D41" s="966"/>
      <c r="E41" s="967"/>
      <c r="F41" s="967"/>
      <c r="G41" s="967"/>
      <c r="K41" s="633"/>
      <c r="L41" s="633"/>
      <c r="M41" s="430" t="s">
        <v>1144</v>
      </c>
      <c r="N41" s="970"/>
      <c r="AK41" s="624"/>
    </row>
    <row customHeight="1" ht="12">
      <c r="C42" s="957"/>
      <c r="D42" s="966"/>
      <c r="E42" s="967"/>
      <c r="F42" s="967"/>
      <c r="G42" s="967"/>
      <c r="K42" s="633"/>
      <c r="L42" s="633"/>
      <c r="M42" s="430" t="s">
        <v>1145</v>
      </c>
      <c r="N42" s="970"/>
      <c r="AK42" s="624"/>
    </row>
    <row customHeight="1" ht="12">
      <c r="C43" s="957"/>
      <c r="D43" s="966"/>
      <c r="E43" s="967"/>
      <c r="F43" s="967"/>
      <c r="G43" s="967"/>
      <c r="K43" s="633"/>
      <c r="L43" s="633"/>
      <c r="M43" s="430" t="s">
        <v>1146</v>
      </c>
      <c r="N43" s="970"/>
      <c r="AK43" s="624"/>
    </row>
    <row customHeight="1" ht="12">
      <c r="C44" s="957"/>
      <c r="D44" s="966"/>
      <c r="E44" s="967"/>
      <c r="F44" s="967"/>
      <c r="G44" s="967"/>
      <c r="K44" s="633"/>
      <c r="L44" s="633"/>
      <c r="M44" s="430" t="s">
        <v>1147</v>
      </c>
      <c r="N44" s="970"/>
      <c r="AK44" s="624"/>
    </row>
    <row customHeight="1" ht="12">
      <c r="C45" s="957"/>
      <c r="D45" s="966"/>
      <c r="E45" s="967"/>
      <c r="F45" s="967"/>
      <c r="G45" s="967"/>
      <c r="K45" s="633"/>
      <c r="L45" s="633"/>
      <c r="M45" s="430" t="s">
        <v>1148</v>
      </c>
      <c r="N45" s="970"/>
      <c r="AK45" s="624"/>
    </row>
    <row customHeight="1" ht="12">
      <c r="C46" s="957"/>
      <c r="D46" s="966"/>
      <c r="E46" s="967"/>
      <c r="F46" s="967"/>
      <c r="G46" s="967"/>
      <c r="K46" s="633"/>
      <c r="L46" s="633"/>
      <c r="M46" s="431" t="s">
        <v>1149</v>
      </c>
      <c r="N46" s="970"/>
      <c r="AK46" s="624"/>
    </row>
    <row customHeight="1" ht="12">
      <c r="C47" s="957"/>
      <c r="D47" s="971"/>
      <c r="E47" s="972"/>
      <c r="F47" s="972"/>
      <c r="G47" s="972"/>
      <c r="K47" s="634"/>
      <c r="L47" s="634"/>
      <c r="M47" s="432" t="s">
        <v>1054</v>
      </c>
      <c r="N47" s="138">
        <f>SUM(N30:N46)</f>
        <v>597</v>
      </c>
      <c r="AK47" s="625"/>
    </row>
    <row customHeight="1" ht="12">
      <c r="C48" s="957"/>
      <c r="D48" s="635" t="s">
        <v>1151</v>
      </c>
      <c r="E48" s="636" t="str">
        <f>IF('Список МО'!E$24="","",'Список МО'!E$24)</f>
        <v>"Заполярный район"</v>
      </c>
      <c r="F48" s="636" t="str">
        <f>IF('Список МО'!F$24="","",'Список МО'!F$24)</f>
        <v>Колгуевский сельсовет</v>
      </c>
      <c r="G48" s="636" t="str">
        <f>IF('Список МО'!G$24="","",'Список МО'!G$24)</f>
        <v>11811451</v>
      </c>
      <c r="K48" s="632">
        <f>IF('Список МО'!AE$24="","",'Список МО'!AE$24)</f>
        <v>383</v>
      </c>
      <c r="L48" s="632" t="str">
        <f>IF('Список МО'!AF$24="","",'Список МО'!AF$24)</f>
        <v/>
      </c>
      <c r="M48" s="429" t="s">
        <v>1133</v>
      </c>
      <c r="N48" s="135"/>
      <c r="AK48" s="623">
        <f>IF('Список МО'!H$24="","",'Список МО'!H$24)</f>
        <v>1.66095998613901</v>
      </c>
    </row>
    <row customHeight="1" ht="12">
      <c r="C49" s="957"/>
      <c r="D49" s="966"/>
      <c r="E49" s="967"/>
      <c r="F49" s="967"/>
      <c r="G49" s="967"/>
      <c r="K49" s="633"/>
      <c r="L49" s="633"/>
      <c r="M49" s="430" t="s">
        <v>1134</v>
      </c>
      <c r="N49" s="136">
        <v>383</v>
      </c>
      <c r="AK49" s="624"/>
    </row>
    <row customHeight="1" ht="12">
      <c r="C50" s="957"/>
      <c r="D50" s="966"/>
      <c r="E50" s="967"/>
      <c r="F50" s="967"/>
      <c r="G50" s="967"/>
      <c r="K50" s="633"/>
      <c r="L50" s="633"/>
      <c r="M50" s="430" t="s">
        <v>1135</v>
      </c>
      <c r="N50" s="969"/>
      <c r="AK50" s="624"/>
    </row>
    <row customHeight="1" ht="12">
      <c r="C51" s="957"/>
      <c r="D51" s="966"/>
      <c r="E51" s="967"/>
      <c r="F51" s="967"/>
      <c r="G51" s="967"/>
      <c r="K51" s="633"/>
      <c r="L51" s="633"/>
      <c r="M51" s="430" t="s">
        <v>1136</v>
      </c>
      <c r="N51" s="969"/>
      <c r="AK51" s="624"/>
    </row>
    <row customHeight="1" ht="12">
      <c r="C52" s="957"/>
      <c r="D52" s="966"/>
      <c r="E52" s="967"/>
      <c r="F52" s="967"/>
      <c r="G52" s="967"/>
      <c r="K52" s="633"/>
      <c r="L52" s="633"/>
      <c r="M52" s="430" t="s">
        <v>1137</v>
      </c>
      <c r="N52" s="970"/>
      <c r="AK52" s="624"/>
    </row>
    <row customHeight="1" ht="12">
      <c r="C53" s="957"/>
      <c r="D53" s="966"/>
      <c r="E53" s="967"/>
      <c r="F53" s="967"/>
      <c r="G53" s="967"/>
      <c r="K53" s="633"/>
      <c r="L53" s="633"/>
      <c r="M53" s="430" t="s">
        <v>1138</v>
      </c>
      <c r="N53" s="970"/>
      <c r="AK53" s="624"/>
    </row>
    <row customHeight="1" ht="12">
      <c r="C54" s="957"/>
      <c r="D54" s="966"/>
      <c r="E54" s="967"/>
      <c r="F54" s="967"/>
      <c r="G54" s="967"/>
      <c r="K54" s="633"/>
      <c r="L54" s="633"/>
      <c r="M54" s="430" t="s">
        <v>1139</v>
      </c>
      <c r="N54" s="970"/>
      <c r="AK54" s="624"/>
    </row>
    <row customHeight="1" ht="12">
      <c r="C55" s="957"/>
      <c r="D55" s="966"/>
      <c r="E55" s="967"/>
      <c r="F55" s="967"/>
      <c r="G55" s="967"/>
      <c r="K55" s="633"/>
      <c r="L55" s="633"/>
      <c r="M55" s="430" t="s">
        <v>1140</v>
      </c>
      <c r="N55" s="970"/>
      <c r="AK55" s="624"/>
    </row>
    <row customHeight="1" ht="12">
      <c r="C56" s="957"/>
      <c r="D56" s="966"/>
      <c r="E56" s="967"/>
      <c r="F56" s="967"/>
      <c r="G56" s="967"/>
      <c r="K56" s="633"/>
      <c r="L56" s="633"/>
      <c r="M56" s="430" t="s">
        <v>1141</v>
      </c>
      <c r="N56" s="970"/>
      <c r="AK56" s="624"/>
    </row>
    <row customHeight="1" ht="12">
      <c r="C57" s="957"/>
      <c r="D57" s="966"/>
      <c r="E57" s="967"/>
      <c r="F57" s="967"/>
      <c r="G57" s="967"/>
      <c r="K57" s="633"/>
      <c r="L57" s="633"/>
      <c r="M57" s="430" t="s">
        <v>1142</v>
      </c>
      <c r="N57" s="970"/>
      <c r="AK57" s="624"/>
    </row>
    <row customHeight="1" ht="12">
      <c r="C58" s="957"/>
      <c r="D58" s="966"/>
      <c r="E58" s="967"/>
      <c r="F58" s="967"/>
      <c r="G58" s="967"/>
      <c r="K58" s="633"/>
      <c r="L58" s="633"/>
      <c r="M58" s="430" t="s">
        <v>1143</v>
      </c>
      <c r="N58" s="970"/>
      <c r="AK58" s="624"/>
    </row>
    <row customHeight="1" ht="12">
      <c r="C59" s="957"/>
      <c r="D59" s="966"/>
      <c r="E59" s="967"/>
      <c r="F59" s="967"/>
      <c r="G59" s="967"/>
      <c r="K59" s="633"/>
      <c r="L59" s="633"/>
      <c r="M59" s="430" t="s">
        <v>1144</v>
      </c>
      <c r="N59" s="970"/>
      <c r="AK59" s="624"/>
    </row>
    <row customHeight="1" ht="12">
      <c r="C60" s="957"/>
      <c r="D60" s="966"/>
      <c r="E60" s="967"/>
      <c r="F60" s="967"/>
      <c r="G60" s="967"/>
      <c r="K60" s="633"/>
      <c r="L60" s="633"/>
      <c r="M60" s="430" t="s">
        <v>1145</v>
      </c>
      <c r="N60" s="970"/>
      <c r="AK60" s="624"/>
    </row>
    <row customHeight="1" ht="12">
      <c r="C61" s="957"/>
      <c r="D61" s="966"/>
      <c r="E61" s="967"/>
      <c r="F61" s="967"/>
      <c r="G61" s="967"/>
      <c r="K61" s="633"/>
      <c r="L61" s="633"/>
      <c r="M61" s="430" t="s">
        <v>1146</v>
      </c>
      <c r="N61" s="970"/>
      <c r="AK61" s="624"/>
    </row>
    <row customHeight="1" ht="12">
      <c r="C62" s="957"/>
      <c r="D62" s="966"/>
      <c r="E62" s="967"/>
      <c r="F62" s="967"/>
      <c r="G62" s="967"/>
      <c r="K62" s="633"/>
      <c r="L62" s="633"/>
      <c r="M62" s="430" t="s">
        <v>1147</v>
      </c>
      <c r="N62" s="970"/>
      <c r="AK62" s="624"/>
    </row>
    <row customHeight="1" ht="12">
      <c r="C63" s="957"/>
      <c r="D63" s="966"/>
      <c r="E63" s="967"/>
      <c r="F63" s="967"/>
      <c r="G63" s="967"/>
      <c r="K63" s="633"/>
      <c r="L63" s="633"/>
      <c r="M63" s="430" t="s">
        <v>1148</v>
      </c>
      <c r="N63" s="970"/>
      <c r="AK63" s="624"/>
    </row>
    <row customHeight="1" ht="12">
      <c r="C64" s="957"/>
      <c r="D64" s="966"/>
      <c r="E64" s="967"/>
      <c r="F64" s="967"/>
      <c r="G64" s="967"/>
      <c r="K64" s="633"/>
      <c r="L64" s="633"/>
      <c r="M64" s="431" t="s">
        <v>1149</v>
      </c>
      <c r="N64" s="970"/>
      <c r="AK64" s="624"/>
    </row>
    <row customHeight="1" ht="12">
      <c r="C65" s="957"/>
      <c r="D65" s="971"/>
      <c r="E65" s="972"/>
      <c r="F65" s="972"/>
      <c r="G65" s="972"/>
      <c r="K65" s="634"/>
      <c r="L65" s="634"/>
      <c r="M65" s="432" t="s">
        <v>1054</v>
      </c>
      <c r="N65" s="138">
        <f>SUM(N48:N64)</f>
        <v>383</v>
      </c>
      <c r="AK65" s="625"/>
    </row>
    <row customHeight="1" ht="12">
      <c r="C66" s="957"/>
      <c r="D66" s="635" t="s">
        <v>1152</v>
      </c>
      <c r="E66" s="636" t="str">
        <f>IF('Список МО'!E$25="","",'Список МО'!E$25)</f>
        <v>"Заполярный район"</v>
      </c>
      <c r="F66" s="636" t="str">
        <f>IF('Список МО'!F$25="","",'Список МО'!F$25)</f>
        <v>Коткинский сельсовет</v>
      </c>
      <c r="G66" s="636" t="str">
        <f>IF('Список МО'!G$25="","",'Список МО'!G$25)</f>
        <v>11811452</v>
      </c>
      <c r="K66" s="632">
        <f>IF('Список МО'!AE$25="","",'Список МО'!AE$25)</f>
        <v>358</v>
      </c>
      <c r="L66" s="632" t="str">
        <f>IF('Список МО'!AF$25="","",'Список МО'!AF$25)</f>
        <v/>
      </c>
      <c r="M66" s="429" t="s">
        <v>1133</v>
      </c>
      <c r="N66" s="135"/>
      <c r="AK66" s="623">
        <f>IF('Список МО'!H$25="","",'Список МО'!H$25)</f>
        <v>1.66415938969899</v>
      </c>
    </row>
    <row customHeight="1" ht="12">
      <c r="C67" s="957"/>
      <c r="D67" s="966"/>
      <c r="E67" s="967"/>
      <c r="F67" s="967"/>
      <c r="G67" s="967"/>
      <c r="K67" s="633"/>
      <c r="L67" s="633"/>
      <c r="M67" s="430" t="s">
        <v>1134</v>
      </c>
      <c r="N67" s="136">
        <v>358</v>
      </c>
      <c r="AK67" s="624"/>
    </row>
    <row customHeight="1" ht="12">
      <c r="C68" s="957"/>
      <c r="D68" s="966"/>
      <c r="E68" s="967"/>
      <c r="F68" s="967"/>
      <c r="G68" s="967"/>
      <c r="K68" s="633"/>
      <c r="L68" s="633"/>
      <c r="M68" s="430" t="s">
        <v>1135</v>
      </c>
      <c r="N68" s="969"/>
      <c r="AK68" s="624"/>
    </row>
    <row customHeight="1" ht="12">
      <c r="C69" s="957"/>
      <c r="D69" s="966"/>
      <c r="E69" s="967"/>
      <c r="F69" s="967"/>
      <c r="G69" s="967"/>
      <c r="K69" s="633"/>
      <c r="L69" s="633"/>
      <c r="M69" s="430" t="s">
        <v>1136</v>
      </c>
      <c r="N69" s="969"/>
      <c r="AK69" s="624"/>
    </row>
    <row customHeight="1" ht="12">
      <c r="C70" s="957"/>
      <c r="D70" s="966"/>
      <c r="E70" s="967"/>
      <c r="F70" s="967"/>
      <c r="G70" s="967"/>
      <c r="K70" s="633"/>
      <c r="L70" s="633"/>
      <c r="M70" s="430" t="s">
        <v>1137</v>
      </c>
      <c r="N70" s="970"/>
      <c r="AK70" s="624"/>
    </row>
    <row customHeight="1" ht="12">
      <c r="C71" s="957"/>
      <c r="D71" s="966"/>
      <c r="E71" s="967"/>
      <c r="F71" s="967"/>
      <c r="G71" s="967"/>
      <c r="K71" s="633"/>
      <c r="L71" s="633"/>
      <c r="M71" s="430" t="s">
        <v>1138</v>
      </c>
      <c r="N71" s="970"/>
      <c r="AK71" s="624"/>
    </row>
    <row customHeight="1" ht="12">
      <c r="C72" s="957"/>
      <c r="D72" s="966"/>
      <c r="E72" s="967"/>
      <c r="F72" s="967"/>
      <c r="G72" s="967"/>
      <c r="K72" s="633"/>
      <c r="L72" s="633"/>
      <c r="M72" s="430" t="s">
        <v>1139</v>
      </c>
      <c r="N72" s="970"/>
      <c r="AK72" s="624"/>
    </row>
    <row customHeight="1" ht="12">
      <c r="C73" s="957"/>
      <c r="D73" s="966"/>
      <c r="E73" s="967"/>
      <c r="F73" s="967"/>
      <c r="G73" s="967"/>
      <c r="K73" s="633"/>
      <c r="L73" s="633"/>
      <c r="M73" s="430" t="s">
        <v>1140</v>
      </c>
      <c r="N73" s="970"/>
      <c r="AK73" s="624"/>
    </row>
    <row customHeight="1" ht="12">
      <c r="C74" s="957"/>
      <c r="D74" s="966"/>
      <c r="E74" s="967"/>
      <c r="F74" s="967"/>
      <c r="G74" s="967"/>
      <c r="K74" s="633"/>
      <c r="L74" s="633"/>
      <c r="M74" s="430" t="s">
        <v>1141</v>
      </c>
      <c r="N74" s="970"/>
      <c r="AK74" s="624"/>
    </row>
    <row customHeight="1" ht="12">
      <c r="C75" s="957"/>
      <c r="D75" s="966"/>
      <c r="E75" s="967"/>
      <c r="F75" s="967"/>
      <c r="G75" s="967"/>
      <c r="K75" s="633"/>
      <c r="L75" s="633"/>
      <c r="M75" s="430" t="s">
        <v>1142</v>
      </c>
      <c r="N75" s="970"/>
      <c r="AK75" s="624"/>
    </row>
    <row customHeight="1" ht="12">
      <c r="C76" s="957"/>
      <c r="D76" s="966"/>
      <c r="E76" s="967"/>
      <c r="F76" s="967"/>
      <c r="G76" s="967"/>
      <c r="K76" s="633"/>
      <c r="L76" s="633"/>
      <c r="M76" s="430" t="s">
        <v>1143</v>
      </c>
      <c r="N76" s="970"/>
      <c r="AK76" s="624"/>
    </row>
    <row customHeight="1" ht="12">
      <c r="C77" s="957"/>
      <c r="D77" s="966"/>
      <c r="E77" s="967"/>
      <c r="F77" s="967"/>
      <c r="G77" s="967"/>
      <c r="K77" s="633"/>
      <c r="L77" s="633"/>
      <c r="M77" s="430" t="s">
        <v>1144</v>
      </c>
      <c r="N77" s="970"/>
      <c r="AK77" s="624"/>
    </row>
    <row customHeight="1" ht="12">
      <c r="C78" s="957"/>
      <c r="D78" s="966"/>
      <c r="E78" s="967"/>
      <c r="F78" s="967"/>
      <c r="G78" s="967"/>
      <c r="K78" s="633"/>
      <c r="L78" s="633"/>
      <c r="M78" s="430" t="s">
        <v>1145</v>
      </c>
      <c r="N78" s="970"/>
      <c r="AK78" s="624"/>
    </row>
    <row customHeight="1" ht="12">
      <c r="C79" s="957"/>
      <c r="D79" s="966"/>
      <c r="E79" s="967"/>
      <c r="F79" s="967"/>
      <c r="G79" s="967"/>
      <c r="K79" s="633"/>
      <c r="L79" s="633"/>
      <c r="M79" s="430" t="s">
        <v>1146</v>
      </c>
      <c r="N79" s="970"/>
      <c r="AK79" s="624"/>
    </row>
    <row customHeight="1" ht="12">
      <c r="C80" s="957"/>
      <c r="D80" s="966"/>
      <c r="E80" s="967"/>
      <c r="F80" s="967"/>
      <c r="G80" s="967"/>
      <c r="K80" s="633"/>
      <c r="L80" s="633"/>
      <c r="M80" s="430" t="s">
        <v>1147</v>
      </c>
      <c r="N80" s="970"/>
      <c r="AK80" s="624"/>
    </row>
    <row customHeight="1" ht="12">
      <c r="C81" s="957"/>
      <c r="D81" s="966"/>
      <c r="E81" s="967"/>
      <c r="F81" s="967"/>
      <c r="G81" s="967"/>
      <c r="K81" s="633"/>
      <c r="L81" s="633"/>
      <c r="M81" s="430" t="s">
        <v>1148</v>
      </c>
      <c r="N81" s="970"/>
      <c r="AK81" s="624"/>
    </row>
    <row customHeight="1" ht="12">
      <c r="C82" s="957"/>
      <c r="D82" s="966"/>
      <c r="E82" s="967"/>
      <c r="F82" s="967"/>
      <c r="G82" s="967"/>
      <c r="K82" s="633"/>
      <c r="L82" s="633"/>
      <c r="M82" s="431" t="s">
        <v>1149</v>
      </c>
      <c r="N82" s="970"/>
      <c r="AK82" s="624"/>
    </row>
    <row customHeight="1" ht="12">
      <c r="C83" s="957"/>
      <c r="D83" s="971"/>
      <c r="E83" s="972"/>
      <c r="F83" s="972"/>
      <c r="G83" s="972"/>
      <c r="K83" s="634"/>
      <c r="L83" s="634"/>
      <c r="M83" s="432" t="s">
        <v>1054</v>
      </c>
      <c r="N83" s="138">
        <f>SUM(N66:N82)</f>
        <v>358</v>
      </c>
      <c r="AK83" s="625"/>
    </row>
    <row customHeight="1" ht="12">
      <c r="C84" s="957"/>
      <c r="D84" s="635" t="s">
        <v>1153</v>
      </c>
      <c r="E84" s="636" t="str">
        <f>IF('Список МО'!E$26="","",'Список МО'!E$26)</f>
        <v>"Заполярный район"</v>
      </c>
      <c r="F84" s="636" t="str">
        <f>IF('Список МО'!F$26="","",'Список МО'!F$26)</f>
        <v>Шоинский сельсовет</v>
      </c>
      <c r="G84" s="636" t="str">
        <f>IF('Список МО'!G$26="","",'Список МО'!G$26)</f>
        <v>11811476</v>
      </c>
      <c r="K84" s="632">
        <f>IF('Список МО'!AE$26="","",'Список МО'!AE$26)</f>
        <v>319</v>
      </c>
      <c r="L84" s="632" t="str">
        <f>IF('Список МО'!AF$26="","",'Список МО'!AF$26)</f>
        <v/>
      </c>
      <c r="M84" s="429" t="s">
        <v>1133</v>
      </c>
      <c r="N84" s="135"/>
      <c r="AK84" s="623">
        <f>IF('Список МО'!H$26="","",'Список МО'!H$26)</f>
        <v>1.661691373205</v>
      </c>
    </row>
    <row customHeight="1" ht="12">
      <c r="C85" s="957"/>
      <c r="D85" s="966"/>
      <c r="E85" s="967"/>
      <c r="F85" s="967"/>
      <c r="G85" s="967"/>
      <c r="K85" s="633"/>
      <c r="L85" s="633"/>
      <c r="M85" s="430" t="s">
        <v>1134</v>
      </c>
      <c r="N85" s="136">
        <v>319</v>
      </c>
      <c r="AK85" s="624"/>
    </row>
    <row customHeight="1" ht="12">
      <c r="C86" s="957"/>
      <c r="D86" s="966"/>
      <c r="E86" s="967"/>
      <c r="F86" s="967"/>
      <c r="G86" s="967"/>
      <c r="K86" s="633"/>
      <c r="L86" s="633"/>
      <c r="M86" s="430" t="s">
        <v>1135</v>
      </c>
      <c r="N86" s="969"/>
      <c r="AK86" s="624"/>
    </row>
    <row customHeight="1" ht="12">
      <c r="C87" s="957"/>
      <c r="D87" s="966"/>
      <c r="E87" s="967"/>
      <c r="F87" s="967"/>
      <c r="G87" s="967"/>
      <c r="K87" s="633"/>
      <c r="L87" s="633"/>
      <c r="M87" s="430" t="s">
        <v>1136</v>
      </c>
      <c r="N87" s="969"/>
      <c r="AK87" s="624"/>
    </row>
    <row customHeight="1" ht="12">
      <c r="C88" s="957"/>
      <c r="D88" s="966"/>
      <c r="E88" s="967"/>
      <c r="F88" s="967"/>
      <c r="G88" s="967"/>
      <c r="K88" s="633"/>
      <c r="L88" s="633"/>
      <c r="M88" s="430" t="s">
        <v>1137</v>
      </c>
      <c r="N88" s="970"/>
      <c r="AK88" s="624"/>
    </row>
    <row customHeight="1" ht="12">
      <c r="C89" s="957"/>
      <c r="D89" s="966"/>
      <c r="E89" s="967"/>
      <c r="F89" s="967"/>
      <c r="G89" s="967"/>
      <c r="K89" s="633"/>
      <c r="L89" s="633"/>
      <c r="M89" s="430" t="s">
        <v>1138</v>
      </c>
      <c r="N89" s="970"/>
      <c r="AK89" s="624"/>
    </row>
    <row customHeight="1" ht="12">
      <c r="C90" s="957"/>
      <c r="D90" s="966"/>
      <c r="E90" s="967"/>
      <c r="F90" s="967"/>
      <c r="G90" s="967"/>
      <c r="K90" s="633"/>
      <c r="L90" s="633"/>
      <c r="M90" s="430" t="s">
        <v>1139</v>
      </c>
      <c r="N90" s="970"/>
      <c r="AK90" s="624"/>
    </row>
    <row customHeight="1" ht="12">
      <c r="C91" s="957"/>
      <c r="D91" s="966"/>
      <c r="E91" s="967"/>
      <c r="F91" s="967"/>
      <c r="G91" s="967"/>
      <c r="K91" s="633"/>
      <c r="L91" s="633"/>
      <c r="M91" s="430" t="s">
        <v>1140</v>
      </c>
      <c r="N91" s="970"/>
      <c r="AK91" s="624"/>
    </row>
    <row customHeight="1" ht="12">
      <c r="C92" s="957"/>
      <c r="D92" s="966"/>
      <c r="E92" s="967"/>
      <c r="F92" s="967"/>
      <c r="G92" s="967"/>
      <c r="K92" s="633"/>
      <c r="L92" s="633"/>
      <c r="M92" s="430" t="s">
        <v>1141</v>
      </c>
      <c r="N92" s="970"/>
      <c r="AK92" s="624"/>
    </row>
    <row customHeight="1" ht="12">
      <c r="C93" s="957"/>
      <c r="D93" s="966"/>
      <c r="E93" s="967"/>
      <c r="F93" s="967"/>
      <c r="G93" s="967"/>
      <c r="K93" s="633"/>
      <c r="L93" s="633"/>
      <c r="M93" s="430" t="s">
        <v>1142</v>
      </c>
      <c r="N93" s="970"/>
      <c r="AK93" s="624"/>
    </row>
    <row customHeight="1" ht="12">
      <c r="C94" s="957"/>
      <c r="D94" s="966"/>
      <c r="E94" s="967"/>
      <c r="F94" s="967"/>
      <c r="G94" s="967"/>
      <c r="K94" s="633"/>
      <c r="L94" s="633"/>
      <c r="M94" s="430" t="s">
        <v>1143</v>
      </c>
      <c r="N94" s="970"/>
      <c r="AK94" s="624"/>
    </row>
    <row customHeight="1" ht="12">
      <c r="C95" s="957"/>
      <c r="D95" s="966"/>
      <c r="E95" s="967"/>
      <c r="F95" s="967"/>
      <c r="G95" s="967"/>
      <c r="K95" s="633"/>
      <c r="L95" s="633"/>
      <c r="M95" s="430" t="s">
        <v>1144</v>
      </c>
      <c r="N95" s="970"/>
      <c r="AK95" s="624"/>
    </row>
    <row customHeight="1" ht="12">
      <c r="C96" s="957"/>
      <c r="D96" s="966"/>
      <c r="E96" s="967"/>
      <c r="F96" s="967"/>
      <c r="G96" s="967"/>
      <c r="K96" s="633"/>
      <c r="L96" s="633"/>
      <c r="M96" s="430" t="s">
        <v>1145</v>
      </c>
      <c r="N96" s="970"/>
      <c r="AK96" s="624"/>
    </row>
    <row customHeight="1" ht="12">
      <c r="C97" s="957"/>
      <c r="D97" s="966"/>
      <c r="E97" s="967"/>
      <c r="F97" s="967"/>
      <c r="G97" s="967"/>
      <c r="K97" s="633"/>
      <c r="L97" s="633"/>
      <c r="M97" s="430" t="s">
        <v>1146</v>
      </c>
      <c r="N97" s="970"/>
      <c r="AK97" s="624"/>
    </row>
    <row customHeight="1" ht="12">
      <c r="C98" s="957"/>
      <c r="D98" s="966"/>
      <c r="E98" s="967"/>
      <c r="F98" s="967"/>
      <c r="G98" s="967"/>
      <c r="K98" s="633"/>
      <c r="L98" s="633"/>
      <c r="M98" s="430" t="s">
        <v>1147</v>
      </c>
      <c r="N98" s="970"/>
      <c r="AK98" s="624"/>
    </row>
    <row customHeight="1" ht="12">
      <c r="C99" s="957"/>
      <c r="D99" s="966"/>
      <c r="E99" s="967"/>
      <c r="F99" s="967"/>
      <c r="G99" s="967"/>
      <c r="K99" s="633"/>
      <c r="L99" s="633"/>
      <c r="M99" s="430" t="s">
        <v>1148</v>
      </c>
      <c r="N99" s="970"/>
      <c r="AK99" s="624"/>
    </row>
    <row customHeight="1" ht="12">
      <c r="C100" s="957"/>
      <c r="D100" s="966"/>
      <c r="E100" s="967"/>
      <c r="F100" s="967"/>
      <c r="G100" s="967"/>
      <c r="K100" s="633"/>
      <c r="L100" s="633"/>
      <c r="M100" s="431" t="s">
        <v>1149</v>
      </c>
      <c r="N100" s="970"/>
      <c r="AK100" s="624"/>
    </row>
    <row customHeight="1" ht="12">
      <c r="C101" s="957"/>
      <c r="D101" s="971"/>
      <c r="E101" s="972"/>
      <c r="F101" s="972"/>
      <c r="G101" s="972"/>
      <c r="K101" s="634"/>
      <c r="L101" s="634"/>
      <c r="M101" s="432" t="s">
        <v>1054</v>
      </c>
      <c r="N101" s="138">
        <f>SUM(N84:N100)</f>
        <v>319</v>
      </c>
      <c r="AK101" s="625"/>
    </row>
    <row customHeight="1" ht="12">
      <c r="C102" s="957"/>
      <c r="D102" s="635" t="s">
        <v>1154</v>
      </c>
      <c r="E102" s="636" t="str">
        <f>IF('Список МО'!E$27="","",'Список МО'!E$27)</f>
        <v/>
      </c>
      <c r="F102" s="636" t="str">
        <f>IF('Список МО'!F$27="","",'Список МО'!F$27)</f>
        <v/>
      </c>
      <c r="G102" s="636" t="str">
        <f>IF('Список МО'!G$27="","",'Список МО'!G$27)</f>
        <v/>
      </c>
      <c r="K102" s="632" t="str">
        <f>IF('Список МО'!AE$27="","",'Список МО'!AE$27)</f>
        <v/>
      </c>
      <c r="L102" s="632" t="str">
        <f>IF('Список МО'!AF$27="","",'Список МО'!AF$27)</f>
        <v/>
      </c>
      <c r="M102" s="429" t="s">
        <v>1133</v>
      </c>
      <c r="N102" s="135"/>
      <c r="AK102" s="623" t="str">
        <f>IF('Список МО'!H$27="","",'Список МО'!H$27)</f>
        <v/>
      </c>
    </row>
    <row customHeight="1" ht="12">
      <c r="C103" s="957"/>
      <c r="D103" s="966"/>
      <c r="E103" s="967"/>
      <c r="F103" s="967"/>
      <c r="G103" s="967"/>
      <c r="K103" s="633"/>
      <c r="L103" s="633"/>
      <c r="M103" s="430" t="s">
        <v>1134</v>
      </c>
      <c r="N103" s="136"/>
      <c r="AK103" s="624"/>
    </row>
    <row customHeight="1" ht="12">
      <c r="C104" s="957"/>
      <c r="D104" s="966"/>
      <c r="E104" s="967"/>
      <c r="F104" s="967"/>
      <c r="G104" s="967"/>
      <c r="K104" s="633"/>
      <c r="L104" s="633"/>
      <c r="M104" s="430" t="s">
        <v>1135</v>
      </c>
      <c r="N104" s="136"/>
      <c r="AK104" s="624"/>
    </row>
    <row customHeight="1" ht="12">
      <c r="C105" s="957"/>
      <c r="D105" s="966"/>
      <c r="E105" s="967"/>
      <c r="F105" s="967"/>
      <c r="G105" s="967"/>
      <c r="K105" s="633"/>
      <c r="L105" s="633"/>
      <c r="M105" s="430" t="s">
        <v>1136</v>
      </c>
      <c r="N105" s="136"/>
      <c r="AK105" s="624"/>
    </row>
    <row customHeight="1" ht="12">
      <c r="C106" s="957"/>
      <c r="D106" s="966"/>
      <c r="E106" s="967"/>
      <c r="F106" s="967"/>
      <c r="G106" s="967"/>
      <c r="K106" s="633"/>
      <c r="L106" s="633"/>
      <c r="M106" s="430" t="s">
        <v>1137</v>
      </c>
      <c r="N106" s="137"/>
      <c r="AK106" s="624"/>
    </row>
    <row customHeight="1" ht="12">
      <c r="C107" s="957"/>
      <c r="D107" s="966"/>
      <c r="E107" s="967"/>
      <c r="F107" s="967"/>
      <c r="G107" s="967"/>
      <c r="K107" s="633"/>
      <c r="L107" s="633"/>
      <c r="M107" s="430" t="s">
        <v>1138</v>
      </c>
      <c r="N107" s="137"/>
      <c r="AK107" s="624"/>
    </row>
    <row customHeight="1" ht="12">
      <c r="C108" s="957"/>
      <c r="D108" s="966"/>
      <c r="E108" s="967"/>
      <c r="F108" s="967"/>
      <c r="G108" s="967"/>
      <c r="K108" s="633"/>
      <c r="L108" s="633"/>
      <c r="M108" s="430" t="s">
        <v>1139</v>
      </c>
      <c r="N108" s="137"/>
      <c r="AK108" s="624"/>
    </row>
    <row customHeight="1" ht="12">
      <c r="C109" s="957"/>
      <c r="D109" s="966"/>
      <c r="E109" s="967"/>
      <c r="F109" s="967"/>
      <c r="G109" s="967"/>
      <c r="K109" s="633"/>
      <c r="L109" s="633"/>
      <c r="M109" s="430" t="s">
        <v>1140</v>
      </c>
      <c r="N109" s="137"/>
      <c r="AK109" s="624"/>
    </row>
    <row customHeight="1" ht="12">
      <c r="C110" s="957"/>
      <c r="D110" s="966"/>
      <c r="E110" s="967"/>
      <c r="F110" s="967"/>
      <c r="G110" s="967"/>
      <c r="K110" s="633"/>
      <c r="L110" s="633"/>
      <c r="M110" s="430" t="s">
        <v>1141</v>
      </c>
      <c r="N110" s="137"/>
      <c r="AK110" s="624"/>
    </row>
    <row customHeight="1" ht="12">
      <c r="C111" s="957"/>
      <c r="D111" s="966"/>
      <c r="E111" s="967"/>
      <c r="F111" s="967"/>
      <c r="G111" s="967"/>
      <c r="K111" s="633"/>
      <c r="L111" s="633"/>
      <c r="M111" s="430" t="s">
        <v>1142</v>
      </c>
      <c r="N111" s="137"/>
      <c r="AK111" s="624"/>
    </row>
    <row customHeight="1" ht="12">
      <c r="C112" s="957"/>
      <c r="D112" s="966"/>
      <c r="E112" s="967"/>
      <c r="F112" s="967"/>
      <c r="G112" s="967"/>
      <c r="K112" s="633"/>
      <c r="L112" s="633"/>
      <c r="M112" s="430" t="s">
        <v>1143</v>
      </c>
      <c r="N112" s="137"/>
      <c r="AK112" s="624"/>
    </row>
    <row customHeight="1" ht="12">
      <c r="C113" s="957"/>
      <c r="D113" s="966"/>
      <c r="E113" s="967"/>
      <c r="F113" s="967"/>
      <c r="G113" s="967"/>
      <c r="K113" s="633"/>
      <c r="L113" s="633"/>
      <c r="M113" s="430" t="s">
        <v>1144</v>
      </c>
      <c r="N113" s="137"/>
      <c r="AK113" s="624"/>
    </row>
    <row customHeight="1" ht="12">
      <c r="C114" s="957"/>
      <c r="D114" s="966"/>
      <c r="E114" s="967"/>
      <c r="F114" s="967"/>
      <c r="G114" s="967"/>
      <c r="K114" s="633"/>
      <c r="L114" s="633"/>
      <c r="M114" s="430" t="s">
        <v>1145</v>
      </c>
      <c r="N114" s="137"/>
      <c r="AK114" s="624"/>
    </row>
    <row customHeight="1" ht="12">
      <c r="C115" s="957"/>
      <c r="D115" s="966"/>
      <c r="E115" s="967"/>
      <c r="F115" s="967"/>
      <c r="G115" s="967"/>
      <c r="K115" s="633"/>
      <c r="L115" s="633"/>
      <c r="M115" s="430" t="s">
        <v>1146</v>
      </c>
      <c r="N115" s="137"/>
      <c r="AK115" s="624"/>
    </row>
    <row customHeight="1" ht="12">
      <c r="C116" s="957"/>
      <c r="D116" s="966"/>
      <c r="E116" s="967"/>
      <c r="F116" s="967"/>
      <c r="G116" s="967"/>
      <c r="K116" s="633"/>
      <c r="L116" s="633"/>
      <c r="M116" s="430" t="s">
        <v>1147</v>
      </c>
      <c r="N116" s="137"/>
      <c r="AK116" s="624"/>
    </row>
    <row customHeight="1" ht="12">
      <c r="C117" s="957"/>
      <c r="D117" s="966"/>
      <c r="E117" s="967"/>
      <c r="F117" s="967"/>
      <c r="G117" s="967"/>
      <c r="K117" s="633"/>
      <c r="L117" s="633"/>
      <c r="M117" s="430" t="s">
        <v>1148</v>
      </c>
      <c r="N117" s="137"/>
      <c r="AK117" s="624"/>
    </row>
    <row customHeight="1" ht="12">
      <c r="C118" s="957"/>
      <c r="D118" s="966"/>
      <c r="E118" s="967"/>
      <c r="F118" s="967"/>
      <c r="G118" s="967"/>
      <c r="K118" s="633"/>
      <c r="L118" s="633"/>
      <c r="M118" s="431" t="s">
        <v>1149</v>
      </c>
      <c r="N118" s="137"/>
      <c r="AK118" s="624"/>
    </row>
    <row customHeight="1" ht="12">
      <c r="C119" s="957"/>
      <c r="D119" s="971"/>
      <c r="E119" s="972"/>
      <c r="F119" s="972"/>
      <c r="G119" s="972"/>
      <c r="K119" s="634"/>
      <c r="L119" s="634"/>
      <c r="M119" s="432" t="s">
        <v>1054</v>
      </c>
      <c r="N119" s="138">
        <f>SUM(N102:N118)</f>
        <v>0</v>
      </c>
      <c r="AK119" s="625"/>
    </row>
    <row customHeight="1" ht="12">
      <c r="C120" s="957"/>
      <c r="D120" s="635" t="s">
        <v>1155</v>
      </c>
      <c r="E120" s="636" t="str">
        <f>IF('Список МО'!E$28="","",'Список МО'!E$28)</f>
        <v/>
      </c>
      <c r="F120" s="636" t="str">
        <f>IF('Список МО'!F$28="","",'Список МО'!F$28)</f>
        <v/>
      </c>
      <c r="G120" s="636" t="str">
        <f>IF('Список МО'!G$28="","",'Список МО'!G$28)</f>
        <v/>
      </c>
      <c r="K120" s="632" t="str">
        <f>IF('Список МО'!AE$28="","",'Список МО'!AE$28)</f>
        <v/>
      </c>
      <c r="L120" s="632" t="str">
        <f>IF('Список МО'!AF$28="","",'Список МО'!AF$28)</f>
        <v/>
      </c>
      <c r="M120" s="429" t="s">
        <v>1133</v>
      </c>
      <c r="N120" s="135"/>
      <c r="AK120" s="623" t="str">
        <f>IF('Список МО'!H$28="","",'Список МО'!H$28)</f>
        <v/>
      </c>
    </row>
    <row customHeight="1" ht="12">
      <c r="C121" s="957"/>
      <c r="D121" s="966"/>
      <c r="E121" s="967"/>
      <c r="F121" s="967"/>
      <c r="G121" s="967"/>
      <c r="K121" s="633"/>
      <c r="L121" s="633"/>
      <c r="M121" s="430" t="s">
        <v>1134</v>
      </c>
      <c r="N121" s="136"/>
      <c r="AK121" s="624"/>
    </row>
    <row customHeight="1" ht="12">
      <c r="C122" s="957"/>
      <c r="D122" s="966"/>
      <c r="E122" s="967"/>
      <c r="F122" s="967"/>
      <c r="G122" s="967"/>
      <c r="K122" s="633"/>
      <c r="L122" s="633"/>
      <c r="M122" s="430" t="s">
        <v>1135</v>
      </c>
      <c r="N122" s="136"/>
      <c r="AK122" s="624"/>
    </row>
    <row customHeight="1" ht="12">
      <c r="C123" s="957"/>
      <c r="D123" s="966"/>
      <c r="E123" s="967"/>
      <c r="F123" s="967"/>
      <c r="G123" s="967"/>
      <c r="K123" s="633"/>
      <c r="L123" s="633"/>
      <c r="M123" s="430" t="s">
        <v>1136</v>
      </c>
      <c r="N123" s="136"/>
      <c r="AK123" s="624"/>
    </row>
    <row customHeight="1" ht="12">
      <c r="C124" s="957"/>
      <c r="D124" s="966"/>
      <c r="E124" s="967"/>
      <c r="F124" s="967"/>
      <c r="G124" s="967"/>
      <c r="K124" s="633"/>
      <c r="L124" s="633"/>
      <c r="M124" s="430" t="s">
        <v>1137</v>
      </c>
      <c r="N124" s="137"/>
      <c r="AK124" s="624"/>
    </row>
    <row customHeight="1" ht="12">
      <c r="C125" s="957"/>
      <c r="D125" s="966"/>
      <c r="E125" s="967"/>
      <c r="F125" s="967"/>
      <c r="G125" s="967"/>
      <c r="K125" s="633"/>
      <c r="L125" s="633"/>
      <c r="M125" s="430" t="s">
        <v>1138</v>
      </c>
      <c r="N125" s="137"/>
      <c r="AK125" s="624"/>
    </row>
    <row customHeight="1" ht="12">
      <c r="C126" s="957"/>
      <c r="D126" s="966"/>
      <c r="E126" s="967"/>
      <c r="F126" s="967"/>
      <c r="G126" s="967"/>
      <c r="K126" s="633"/>
      <c r="L126" s="633"/>
      <c r="M126" s="430" t="s">
        <v>1139</v>
      </c>
      <c r="N126" s="137"/>
      <c r="AK126" s="624"/>
    </row>
    <row customHeight="1" ht="12">
      <c r="C127" s="957"/>
      <c r="D127" s="966"/>
      <c r="E127" s="967"/>
      <c r="F127" s="967"/>
      <c r="G127" s="967"/>
      <c r="K127" s="633"/>
      <c r="L127" s="633"/>
      <c r="M127" s="430" t="s">
        <v>1140</v>
      </c>
      <c r="N127" s="137"/>
      <c r="AK127" s="624"/>
    </row>
    <row customHeight="1" ht="12">
      <c r="C128" s="957"/>
      <c r="D128" s="966"/>
      <c r="E128" s="967"/>
      <c r="F128" s="967"/>
      <c r="G128" s="967"/>
      <c r="K128" s="633"/>
      <c r="L128" s="633"/>
      <c r="M128" s="430" t="s">
        <v>1141</v>
      </c>
      <c r="N128" s="137"/>
      <c r="AK128" s="624"/>
    </row>
    <row customHeight="1" ht="12">
      <c r="C129" s="957"/>
      <c r="D129" s="966"/>
      <c r="E129" s="967"/>
      <c r="F129" s="967"/>
      <c r="G129" s="967"/>
      <c r="K129" s="633"/>
      <c r="L129" s="633"/>
      <c r="M129" s="430" t="s">
        <v>1142</v>
      </c>
      <c r="N129" s="137"/>
      <c r="AK129" s="624"/>
    </row>
    <row customHeight="1" ht="12">
      <c r="C130" s="957"/>
      <c r="D130" s="966"/>
      <c r="E130" s="967"/>
      <c r="F130" s="967"/>
      <c r="G130" s="967"/>
      <c r="K130" s="633"/>
      <c r="L130" s="633"/>
      <c r="M130" s="430" t="s">
        <v>1143</v>
      </c>
      <c r="N130" s="137"/>
      <c r="AK130" s="624"/>
    </row>
    <row customHeight="1" ht="12">
      <c r="C131" s="957"/>
      <c r="D131" s="966"/>
      <c r="E131" s="967"/>
      <c r="F131" s="967"/>
      <c r="G131" s="967"/>
      <c r="K131" s="633"/>
      <c r="L131" s="633"/>
      <c r="M131" s="430" t="s">
        <v>1144</v>
      </c>
      <c r="N131" s="137"/>
      <c r="AK131" s="624"/>
    </row>
    <row customHeight="1" ht="12">
      <c r="C132" s="957"/>
      <c r="D132" s="966"/>
      <c r="E132" s="967"/>
      <c r="F132" s="967"/>
      <c r="G132" s="967"/>
      <c r="K132" s="633"/>
      <c r="L132" s="633"/>
      <c r="M132" s="430" t="s">
        <v>1145</v>
      </c>
      <c r="N132" s="137"/>
      <c r="AK132" s="624"/>
    </row>
    <row customHeight="1" ht="12">
      <c r="C133" s="957"/>
      <c r="D133" s="966"/>
      <c r="E133" s="967"/>
      <c r="F133" s="967"/>
      <c r="G133" s="967"/>
      <c r="K133" s="633"/>
      <c r="L133" s="633"/>
      <c r="M133" s="430" t="s">
        <v>1146</v>
      </c>
      <c r="N133" s="137"/>
      <c r="AK133" s="624"/>
    </row>
    <row customHeight="1" ht="12">
      <c r="C134" s="957"/>
      <c r="D134" s="966"/>
      <c r="E134" s="967"/>
      <c r="F134" s="967"/>
      <c r="G134" s="967"/>
      <c r="K134" s="633"/>
      <c r="L134" s="633"/>
      <c r="M134" s="430" t="s">
        <v>1147</v>
      </c>
      <c r="N134" s="137"/>
      <c r="AK134" s="624"/>
    </row>
    <row customHeight="1" ht="12">
      <c r="C135" s="957"/>
      <c r="D135" s="966"/>
      <c r="E135" s="967"/>
      <c r="F135" s="967"/>
      <c r="G135" s="967"/>
      <c r="K135" s="633"/>
      <c r="L135" s="633"/>
      <c r="M135" s="430" t="s">
        <v>1148</v>
      </c>
      <c r="N135" s="137"/>
      <c r="AK135" s="624"/>
    </row>
    <row customHeight="1" ht="12">
      <c r="C136" s="957"/>
      <c r="D136" s="966"/>
      <c r="E136" s="967"/>
      <c r="F136" s="967"/>
      <c r="G136" s="967"/>
      <c r="K136" s="633"/>
      <c r="L136" s="633"/>
      <c r="M136" s="431" t="s">
        <v>1149</v>
      </c>
      <c r="N136" s="137"/>
      <c r="AK136" s="624"/>
    </row>
    <row customHeight="1" ht="12">
      <c r="C137" s="957"/>
      <c r="D137" s="971"/>
      <c r="E137" s="972"/>
      <c r="F137" s="972"/>
      <c r="G137" s="972"/>
      <c r="K137" s="634"/>
      <c r="L137" s="634"/>
      <c r="M137" s="432" t="s">
        <v>1054</v>
      </c>
      <c r="N137" s="138">
        <f>SUM(N120:N136)</f>
        <v>0</v>
      </c>
      <c r="AK137" s="625"/>
    </row>
    <row customHeight="1" ht="12">
      <c r="C138" s="957"/>
      <c r="D138" s="635" t="s">
        <v>1156</v>
      </c>
      <c r="E138" s="636" t="str">
        <f>IF('Список МО'!E$29="","",'Список МО'!E$29)</f>
        <v/>
      </c>
      <c r="F138" s="636" t="str">
        <f>IF('Список МО'!F$29="","",'Список МО'!F$29)</f>
        <v/>
      </c>
      <c r="G138" s="636" t="str">
        <f>IF('Список МО'!G$29="","",'Список МО'!G$29)</f>
        <v/>
      </c>
      <c r="K138" s="632" t="str">
        <f>IF('Список МО'!AE$29="","",'Список МО'!AE$29)</f>
        <v/>
      </c>
      <c r="L138" s="632" t="str">
        <f>IF('Список МО'!AF$29="","",'Список МО'!AF$29)</f>
        <v/>
      </c>
      <c r="M138" s="429" t="s">
        <v>1133</v>
      </c>
      <c r="N138" s="135"/>
      <c r="AK138" s="623" t="str">
        <f>IF('Список МО'!H$29="","",'Список МО'!H$29)</f>
        <v/>
      </c>
    </row>
    <row customHeight="1" ht="12">
      <c r="C139" s="957"/>
      <c r="D139" s="966"/>
      <c r="E139" s="967"/>
      <c r="F139" s="967"/>
      <c r="G139" s="967"/>
      <c r="K139" s="633"/>
      <c r="L139" s="633"/>
      <c r="M139" s="430" t="s">
        <v>1134</v>
      </c>
      <c r="N139" s="136"/>
      <c r="AK139" s="624"/>
    </row>
    <row customHeight="1" ht="12">
      <c r="C140" s="957"/>
      <c r="D140" s="966"/>
      <c r="E140" s="967"/>
      <c r="F140" s="967"/>
      <c r="G140" s="967"/>
      <c r="K140" s="633"/>
      <c r="L140" s="633"/>
      <c r="M140" s="430" t="s">
        <v>1135</v>
      </c>
      <c r="N140" s="136"/>
      <c r="AK140" s="624"/>
    </row>
    <row customHeight="1" ht="12">
      <c r="C141" s="957"/>
      <c r="D141" s="966"/>
      <c r="E141" s="967"/>
      <c r="F141" s="967"/>
      <c r="G141" s="967"/>
      <c r="K141" s="633"/>
      <c r="L141" s="633"/>
      <c r="M141" s="430" t="s">
        <v>1136</v>
      </c>
      <c r="N141" s="136"/>
      <c r="AK141" s="624"/>
    </row>
    <row customHeight="1" ht="12">
      <c r="C142" s="957"/>
      <c r="D142" s="966"/>
      <c r="E142" s="967"/>
      <c r="F142" s="967"/>
      <c r="G142" s="967"/>
      <c r="K142" s="633"/>
      <c r="L142" s="633"/>
      <c r="M142" s="430" t="s">
        <v>1137</v>
      </c>
      <c r="N142" s="137"/>
      <c r="AK142" s="624"/>
    </row>
    <row customHeight="1" ht="12">
      <c r="C143" s="957"/>
      <c r="D143" s="966"/>
      <c r="E143" s="967"/>
      <c r="F143" s="967"/>
      <c r="G143" s="967"/>
      <c r="K143" s="633"/>
      <c r="L143" s="633"/>
      <c r="M143" s="430" t="s">
        <v>1138</v>
      </c>
      <c r="N143" s="137"/>
      <c r="AK143" s="624"/>
    </row>
    <row customHeight="1" ht="12">
      <c r="C144" s="957"/>
      <c r="D144" s="966"/>
      <c r="E144" s="967"/>
      <c r="F144" s="967"/>
      <c r="G144" s="967"/>
      <c r="K144" s="633"/>
      <c r="L144" s="633"/>
      <c r="M144" s="430" t="s">
        <v>1139</v>
      </c>
      <c r="N144" s="137"/>
      <c r="AK144" s="624"/>
    </row>
    <row customHeight="1" ht="12">
      <c r="C145" s="957"/>
      <c r="D145" s="966"/>
      <c r="E145" s="967"/>
      <c r="F145" s="967"/>
      <c r="G145" s="967"/>
      <c r="K145" s="633"/>
      <c r="L145" s="633"/>
      <c r="M145" s="430" t="s">
        <v>1140</v>
      </c>
      <c r="N145" s="137"/>
      <c r="AK145" s="624"/>
    </row>
    <row customHeight="1" ht="12">
      <c r="C146" s="957"/>
      <c r="D146" s="966"/>
      <c r="E146" s="967"/>
      <c r="F146" s="967"/>
      <c r="G146" s="967"/>
      <c r="K146" s="633"/>
      <c r="L146" s="633"/>
      <c r="M146" s="430" t="s">
        <v>1141</v>
      </c>
      <c r="N146" s="137"/>
      <c r="AK146" s="624"/>
    </row>
    <row customHeight="1" ht="12">
      <c r="C147" s="957"/>
      <c r="D147" s="966"/>
      <c r="E147" s="967"/>
      <c r="F147" s="967"/>
      <c r="G147" s="967"/>
      <c r="K147" s="633"/>
      <c r="L147" s="633"/>
      <c r="M147" s="430" t="s">
        <v>1142</v>
      </c>
      <c r="N147" s="137"/>
      <c r="AK147" s="624"/>
    </row>
    <row customHeight="1" ht="12">
      <c r="C148" s="957"/>
      <c r="D148" s="966"/>
      <c r="E148" s="967"/>
      <c r="F148" s="967"/>
      <c r="G148" s="967"/>
      <c r="K148" s="633"/>
      <c r="L148" s="633"/>
      <c r="M148" s="430" t="s">
        <v>1143</v>
      </c>
      <c r="N148" s="137"/>
      <c r="AK148" s="624"/>
    </row>
    <row customHeight="1" ht="12">
      <c r="C149" s="957"/>
      <c r="D149" s="966"/>
      <c r="E149" s="967"/>
      <c r="F149" s="967"/>
      <c r="G149" s="967"/>
      <c r="K149" s="633"/>
      <c r="L149" s="633"/>
      <c r="M149" s="430" t="s">
        <v>1144</v>
      </c>
      <c r="N149" s="137"/>
      <c r="AK149" s="624"/>
    </row>
    <row customHeight="1" ht="12">
      <c r="C150" s="957"/>
      <c r="D150" s="966"/>
      <c r="E150" s="967"/>
      <c r="F150" s="967"/>
      <c r="G150" s="967"/>
      <c r="K150" s="633"/>
      <c r="L150" s="633"/>
      <c r="M150" s="430" t="s">
        <v>1145</v>
      </c>
      <c r="N150" s="137"/>
      <c r="AK150" s="624"/>
    </row>
    <row customHeight="1" ht="12">
      <c r="C151" s="957"/>
      <c r="D151" s="966"/>
      <c r="E151" s="967"/>
      <c r="F151" s="967"/>
      <c r="G151" s="967"/>
      <c r="K151" s="633"/>
      <c r="L151" s="633"/>
      <c r="M151" s="430" t="s">
        <v>1146</v>
      </c>
      <c r="N151" s="137"/>
      <c r="AK151" s="624"/>
    </row>
    <row customHeight="1" ht="12">
      <c r="C152" s="957"/>
      <c r="D152" s="966"/>
      <c r="E152" s="967"/>
      <c r="F152" s="967"/>
      <c r="G152" s="967"/>
      <c r="K152" s="633"/>
      <c r="L152" s="633"/>
      <c r="M152" s="430" t="s">
        <v>1147</v>
      </c>
      <c r="N152" s="137"/>
      <c r="AK152" s="624"/>
    </row>
    <row customHeight="1" ht="12">
      <c r="C153" s="957"/>
      <c r="D153" s="966"/>
      <c r="E153" s="967"/>
      <c r="F153" s="967"/>
      <c r="G153" s="967"/>
      <c r="K153" s="633"/>
      <c r="L153" s="633"/>
      <c r="M153" s="430" t="s">
        <v>1148</v>
      </c>
      <c r="N153" s="137"/>
      <c r="AK153" s="624"/>
    </row>
    <row customHeight="1" ht="12">
      <c r="C154" s="957"/>
      <c r="D154" s="966"/>
      <c r="E154" s="967"/>
      <c r="F154" s="967"/>
      <c r="G154" s="967"/>
      <c r="K154" s="633"/>
      <c r="L154" s="633"/>
      <c r="M154" s="431" t="s">
        <v>1149</v>
      </c>
      <c r="N154" s="137"/>
      <c r="AK154" s="624"/>
    </row>
    <row customHeight="1" ht="12">
      <c r="C155" s="957"/>
      <c r="D155" s="971"/>
      <c r="E155" s="972"/>
      <c r="F155" s="972"/>
      <c r="G155" s="972"/>
      <c r="K155" s="634"/>
      <c r="L155" s="634"/>
      <c r="M155" s="432" t="s">
        <v>1054</v>
      </c>
      <c r="N155" s="138">
        <f>SUM(N138:N154)</f>
        <v>0</v>
      </c>
      <c r="AK155" s="625"/>
    </row>
    <row customHeight="1" ht="12">
      <c r="C156" s="957"/>
      <c r="D156" s="635" t="s">
        <v>1157</v>
      </c>
      <c r="E156" s="636" t="str">
        <f>IF('Список МО'!E$30="","",'Список МО'!E$30)</f>
        <v/>
      </c>
      <c r="F156" s="636" t="str">
        <f>IF('Список МО'!F$30="","",'Список МО'!F$30)</f>
        <v/>
      </c>
      <c r="G156" s="636" t="str">
        <f>IF('Список МО'!G$30="","",'Список МО'!G$30)</f>
        <v/>
      </c>
      <c r="K156" s="632" t="str">
        <f>IF('Список МО'!AE$30="","",'Список МО'!AE$30)</f>
        <v/>
      </c>
      <c r="L156" s="632" t="str">
        <f>IF('Список МО'!AF$30="","",'Список МО'!AF$30)</f>
        <v/>
      </c>
      <c r="M156" s="429" t="s">
        <v>1133</v>
      </c>
      <c r="N156" s="135"/>
      <c r="AK156" s="623" t="str">
        <f>IF('Список МО'!H$30="","",'Список МО'!H$30)</f>
        <v/>
      </c>
    </row>
    <row customHeight="1" ht="12">
      <c r="C157" s="957"/>
      <c r="D157" s="966"/>
      <c r="E157" s="967"/>
      <c r="F157" s="967"/>
      <c r="G157" s="967"/>
      <c r="K157" s="633"/>
      <c r="L157" s="633"/>
      <c r="M157" s="430" t="s">
        <v>1134</v>
      </c>
      <c r="N157" s="136"/>
      <c r="AK157" s="624"/>
    </row>
    <row customHeight="1" ht="12">
      <c r="C158" s="957"/>
      <c r="D158" s="966"/>
      <c r="E158" s="967"/>
      <c r="F158" s="967"/>
      <c r="G158" s="967"/>
      <c r="K158" s="633"/>
      <c r="L158" s="633"/>
      <c r="M158" s="430" t="s">
        <v>1135</v>
      </c>
      <c r="N158" s="136"/>
      <c r="AK158" s="624"/>
    </row>
    <row customHeight="1" ht="12">
      <c r="C159" s="957"/>
      <c r="D159" s="966"/>
      <c r="E159" s="967"/>
      <c r="F159" s="967"/>
      <c r="G159" s="967"/>
      <c r="K159" s="633"/>
      <c r="L159" s="633"/>
      <c r="M159" s="430" t="s">
        <v>1136</v>
      </c>
      <c r="N159" s="136"/>
      <c r="AK159" s="624"/>
    </row>
    <row customHeight="1" ht="12">
      <c r="C160" s="957"/>
      <c r="D160" s="966"/>
      <c r="E160" s="967"/>
      <c r="F160" s="967"/>
      <c r="G160" s="967"/>
      <c r="K160" s="633"/>
      <c r="L160" s="633"/>
      <c r="M160" s="430" t="s">
        <v>1137</v>
      </c>
      <c r="N160" s="137"/>
      <c r="AK160" s="624"/>
    </row>
    <row customHeight="1" ht="12">
      <c r="C161" s="957"/>
      <c r="D161" s="966"/>
      <c r="E161" s="967"/>
      <c r="F161" s="967"/>
      <c r="G161" s="967"/>
      <c r="K161" s="633"/>
      <c r="L161" s="633"/>
      <c r="M161" s="430" t="s">
        <v>1138</v>
      </c>
      <c r="N161" s="137"/>
      <c r="AK161" s="624"/>
    </row>
    <row customHeight="1" ht="12">
      <c r="C162" s="957"/>
      <c r="D162" s="966"/>
      <c r="E162" s="967"/>
      <c r="F162" s="967"/>
      <c r="G162" s="967"/>
      <c r="K162" s="633"/>
      <c r="L162" s="633"/>
      <c r="M162" s="430" t="s">
        <v>1139</v>
      </c>
      <c r="N162" s="137"/>
      <c r="AK162" s="624"/>
    </row>
    <row customHeight="1" ht="12">
      <c r="C163" s="957"/>
      <c r="D163" s="966"/>
      <c r="E163" s="967"/>
      <c r="F163" s="967"/>
      <c r="G163" s="967"/>
      <c r="K163" s="633"/>
      <c r="L163" s="633"/>
      <c r="M163" s="430" t="s">
        <v>1140</v>
      </c>
      <c r="N163" s="137"/>
      <c r="AK163" s="624"/>
    </row>
    <row customHeight="1" ht="12">
      <c r="C164" s="957"/>
      <c r="D164" s="966"/>
      <c r="E164" s="967"/>
      <c r="F164" s="967"/>
      <c r="G164" s="967"/>
      <c r="K164" s="633"/>
      <c r="L164" s="633"/>
      <c r="M164" s="430" t="s">
        <v>1141</v>
      </c>
      <c r="N164" s="137"/>
      <c r="AK164" s="624"/>
    </row>
    <row customHeight="1" ht="12">
      <c r="C165" s="957"/>
      <c r="D165" s="966"/>
      <c r="E165" s="967"/>
      <c r="F165" s="967"/>
      <c r="G165" s="967"/>
      <c r="K165" s="633"/>
      <c r="L165" s="633"/>
      <c r="M165" s="430" t="s">
        <v>1142</v>
      </c>
      <c r="N165" s="137"/>
      <c r="AK165" s="624"/>
    </row>
    <row customHeight="1" ht="12">
      <c r="C166" s="957"/>
      <c r="D166" s="966"/>
      <c r="E166" s="967"/>
      <c r="F166" s="967"/>
      <c r="G166" s="967"/>
      <c r="K166" s="633"/>
      <c r="L166" s="633"/>
      <c r="M166" s="430" t="s">
        <v>1143</v>
      </c>
      <c r="N166" s="137"/>
      <c r="AK166" s="624"/>
    </row>
    <row customHeight="1" ht="12">
      <c r="C167" s="957"/>
      <c r="D167" s="966"/>
      <c r="E167" s="967"/>
      <c r="F167" s="967"/>
      <c r="G167" s="967"/>
      <c r="K167" s="633"/>
      <c r="L167" s="633"/>
      <c r="M167" s="430" t="s">
        <v>1144</v>
      </c>
      <c r="N167" s="137"/>
      <c r="AK167" s="624"/>
    </row>
    <row customHeight="1" ht="12">
      <c r="C168" s="957"/>
      <c r="D168" s="966"/>
      <c r="E168" s="967"/>
      <c r="F168" s="967"/>
      <c r="G168" s="967"/>
      <c r="K168" s="633"/>
      <c r="L168" s="633"/>
      <c r="M168" s="430" t="s">
        <v>1145</v>
      </c>
      <c r="N168" s="137"/>
      <c r="AK168" s="624"/>
    </row>
    <row customHeight="1" ht="12">
      <c r="C169" s="957"/>
      <c r="D169" s="966"/>
      <c r="E169" s="967"/>
      <c r="F169" s="967"/>
      <c r="G169" s="967"/>
      <c r="K169" s="633"/>
      <c r="L169" s="633"/>
      <c r="M169" s="430" t="s">
        <v>1146</v>
      </c>
      <c r="N169" s="137"/>
      <c r="AK169" s="624"/>
    </row>
    <row customHeight="1" ht="12">
      <c r="C170" s="957"/>
      <c r="D170" s="966"/>
      <c r="E170" s="967"/>
      <c r="F170" s="967"/>
      <c r="G170" s="967"/>
      <c r="K170" s="633"/>
      <c r="L170" s="633"/>
      <c r="M170" s="430" t="s">
        <v>1147</v>
      </c>
      <c r="N170" s="137"/>
      <c r="AK170" s="624"/>
    </row>
    <row customHeight="1" ht="12">
      <c r="C171" s="957"/>
      <c r="D171" s="966"/>
      <c r="E171" s="967"/>
      <c r="F171" s="967"/>
      <c r="G171" s="967"/>
      <c r="K171" s="633"/>
      <c r="L171" s="633"/>
      <c r="M171" s="430" t="s">
        <v>1148</v>
      </c>
      <c r="N171" s="137"/>
      <c r="AK171" s="624"/>
    </row>
    <row customHeight="1" ht="12">
      <c r="C172" s="957"/>
      <c r="D172" s="966"/>
      <c r="E172" s="967"/>
      <c r="F172" s="967"/>
      <c r="G172" s="967"/>
      <c r="K172" s="633"/>
      <c r="L172" s="633"/>
      <c r="M172" s="431" t="s">
        <v>1149</v>
      </c>
      <c r="N172" s="137"/>
      <c r="AK172" s="624"/>
    </row>
    <row customHeight="1" ht="12">
      <c r="C173" s="957"/>
      <c r="D173" s="971"/>
      <c r="E173" s="972"/>
      <c r="F173" s="972"/>
      <c r="G173" s="972"/>
      <c r="K173" s="634"/>
      <c r="L173" s="634"/>
      <c r="M173" s="432" t="s">
        <v>1054</v>
      </c>
      <c r="N173" s="138">
        <f>SUM(N156:N172)</f>
        <v>0</v>
      </c>
      <c r="AK173" s="625"/>
    </row>
    <row customHeight="1" ht="12">
      <c r="C174" s="957"/>
      <c r="D174" s="635" t="s">
        <v>1158</v>
      </c>
      <c r="E174" s="636" t="str">
        <f>IF('Список МО'!E$31="","",'Список МО'!E$31)</f>
        <v/>
      </c>
      <c r="F174" s="636" t="str">
        <f>IF('Список МО'!F$31="","",'Список МО'!F$31)</f>
        <v/>
      </c>
      <c r="G174" s="636" t="str">
        <f>IF('Список МО'!G$31="","",'Список МО'!G$31)</f>
        <v/>
      </c>
      <c r="K174" s="632" t="str">
        <f>IF('Список МО'!AE$31="","",'Список МО'!AE$31)</f>
        <v/>
      </c>
      <c r="L174" s="632" t="str">
        <f>IF('Список МО'!AF$31="","",'Список МО'!AF$31)</f>
        <v/>
      </c>
      <c r="M174" s="429" t="s">
        <v>1133</v>
      </c>
      <c r="N174" s="135"/>
      <c r="AK174" s="623" t="str">
        <f>IF('Список МО'!H$31="","",'Список МО'!H$31)</f>
        <v/>
      </c>
    </row>
    <row customHeight="1" ht="12">
      <c r="C175" s="957"/>
      <c r="D175" s="966"/>
      <c r="E175" s="967"/>
      <c r="F175" s="967"/>
      <c r="G175" s="967"/>
      <c r="K175" s="633"/>
      <c r="L175" s="633"/>
      <c r="M175" s="430" t="s">
        <v>1134</v>
      </c>
      <c r="N175" s="136"/>
      <c r="AK175" s="624"/>
    </row>
    <row customHeight="1" ht="12">
      <c r="C176" s="957"/>
      <c r="D176" s="966"/>
      <c r="E176" s="967"/>
      <c r="F176" s="967"/>
      <c r="G176" s="967"/>
      <c r="K176" s="633"/>
      <c r="L176" s="633"/>
      <c r="M176" s="430" t="s">
        <v>1135</v>
      </c>
      <c r="N176" s="136"/>
      <c r="AK176" s="624"/>
    </row>
    <row customHeight="1" ht="12">
      <c r="C177" s="957"/>
      <c r="D177" s="966"/>
      <c r="E177" s="967"/>
      <c r="F177" s="967"/>
      <c r="G177" s="967"/>
      <c r="K177" s="633"/>
      <c r="L177" s="633"/>
      <c r="M177" s="430" t="s">
        <v>1136</v>
      </c>
      <c r="N177" s="136"/>
      <c r="AK177" s="624"/>
    </row>
    <row customHeight="1" ht="12">
      <c r="C178" s="957"/>
      <c r="D178" s="966"/>
      <c r="E178" s="967"/>
      <c r="F178" s="967"/>
      <c r="G178" s="967"/>
      <c r="K178" s="633"/>
      <c r="L178" s="633"/>
      <c r="M178" s="430" t="s">
        <v>1137</v>
      </c>
      <c r="N178" s="137"/>
      <c r="AK178" s="624"/>
    </row>
    <row customHeight="1" ht="12">
      <c r="C179" s="957"/>
      <c r="D179" s="966"/>
      <c r="E179" s="967"/>
      <c r="F179" s="967"/>
      <c r="G179" s="967"/>
      <c r="K179" s="633"/>
      <c r="L179" s="633"/>
      <c r="M179" s="430" t="s">
        <v>1138</v>
      </c>
      <c r="N179" s="137"/>
      <c r="AK179" s="624"/>
    </row>
    <row customHeight="1" ht="12">
      <c r="C180" s="957"/>
      <c r="D180" s="966"/>
      <c r="E180" s="967"/>
      <c r="F180" s="967"/>
      <c r="G180" s="967"/>
      <c r="K180" s="633"/>
      <c r="L180" s="633"/>
      <c r="M180" s="430" t="s">
        <v>1139</v>
      </c>
      <c r="N180" s="137"/>
      <c r="AK180" s="624"/>
    </row>
    <row customHeight="1" ht="12">
      <c r="C181" s="957"/>
      <c r="D181" s="966"/>
      <c r="E181" s="967"/>
      <c r="F181" s="967"/>
      <c r="G181" s="967"/>
      <c r="K181" s="633"/>
      <c r="L181" s="633"/>
      <c r="M181" s="430" t="s">
        <v>1140</v>
      </c>
      <c r="N181" s="137"/>
      <c r="AK181" s="624"/>
    </row>
    <row customHeight="1" ht="12">
      <c r="C182" s="957"/>
      <c r="D182" s="966"/>
      <c r="E182" s="967"/>
      <c r="F182" s="967"/>
      <c r="G182" s="967"/>
      <c r="K182" s="633"/>
      <c r="L182" s="633"/>
      <c r="M182" s="430" t="s">
        <v>1141</v>
      </c>
      <c r="N182" s="137"/>
      <c r="AK182" s="624"/>
    </row>
    <row customHeight="1" ht="12">
      <c r="C183" s="957"/>
      <c r="D183" s="966"/>
      <c r="E183" s="967"/>
      <c r="F183" s="967"/>
      <c r="G183" s="967"/>
      <c r="K183" s="633"/>
      <c r="L183" s="633"/>
      <c r="M183" s="430" t="s">
        <v>1142</v>
      </c>
      <c r="N183" s="137"/>
      <c r="AK183" s="624"/>
    </row>
    <row customHeight="1" ht="12">
      <c r="C184" s="957"/>
      <c r="D184" s="966"/>
      <c r="E184" s="967"/>
      <c r="F184" s="967"/>
      <c r="G184" s="967"/>
      <c r="K184" s="633"/>
      <c r="L184" s="633"/>
      <c r="M184" s="430" t="s">
        <v>1143</v>
      </c>
      <c r="N184" s="137"/>
      <c r="AK184" s="624"/>
    </row>
    <row customHeight="1" ht="12">
      <c r="C185" s="957"/>
      <c r="D185" s="966"/>
      <c r="E185" s="967"/>
      <c r="F185" s="967"/>
      <c r="G185" s="967"/>
      <c r="K185" s="633"/>
      <c r="L185" s="633"/>
      <c r="M185" s="430" t="s">
        <v>1144</v>
      </c>
      <c r="N185" s="137"/>
      <c r="AK185" s="624"/>
    </row>
    <row customHeight="1" ht="12">
      <c r="C186" s="957"/>
      <c r="D186" s="966"/>
      <c r="E186" s="967"/>
      <c r="F186" s="967"/>
      <c r="G186" s="967"/>
      <c r="K186" s="633"/>
      <c r="L186" s="633"/>
      <c r="M186" s="430" t="s">
        <v>1145</v>
      </c>
      <c r="N186" s="137"/>
      <c r="AK186" s="624"/>
    </row>
    <row customHeight="1" ht="12">
      <c r="C187" s="957"/>
      <c r="D187" s="966"/>
      <c r="E187" s="967"/>
      <c r="F187" s="967"/>
      <c r="G187" s="967"/>
      <c r="K187" s="633"/>
      <c r="L187" s="633"/>
      <c r="M187" s="430" t="s">
        <v>1146</v>
      </c>
      <c r="N187" s="137"/>
      <c r="AK187" s="624"/>
    </row>
    <row customHeight="1" ht="12">
      <c r="C188" s="957"/>
      <c r="D188" s="966"/>
      <c r="E188" s="967"/>
      <c r="F188" s="967"/>
      <c r="G188" s="967"/>
      <c r="K188" s="633"/>
      <c r="L188" s="633"/>
      <c r="M188" s="430" t="s">
        <v>1147</v>
      </c>
      <c r="N188" s="137"/>
      <c r="AK188" s="624"/>
    </row>
    <row customHeight="1" ht="12">
      <c r="C189" s="957"/>
      <c r="D189" s="966"/>
      <c r="E189" s="967"/>
      <c r="F189" s="967"/>
      <c r="G189" s="967"/>
      <c r="K189" s="633"/>
      <c r="L189" s="633"/>
      <c r="M189" s="430" t="s">
        <v>1148</v>
      </c>
      <c r="N189" s="137"/>
      <c r="AK189" s="624"/>
    </row>
    <row customHeight="1" ht="12">
      <c r="C190" s="957"/>
      <c r="D190" s="966"/>
      <c r="E190" s="967"/>
      <c r="F190" s="967"/>
      <c r="G190" s="967"/>
      <c r="K190" s="633"/>
      <c r="L190" s="633"/>
      <c r="M190" s="431" t="s">
        <v>1149</v>
      </c>
      <c r="N190" s="137"/>
      <c r="AK190" s="624"/>
    </row>
    <row customHeight="1" ht="12">
      <c r="C191" s="957"/>
      <c r="D191" s="971"/>
      <c r="E191" s="972"/>
      <c r="F191" s="972"/>
      <c r="G191" s="972"/>
      <c r="K191" s="634"/>
      <c r="L191" s="634"/>
      <c r="M191" s="432" t="s">
        <v>1054</v>
      </c>
      <c r="N191" s="138">
        <f>SUM(N174:N190)</f>
        <v>0</v>
      </c>
      <c r="AK191" s="625"/>
    </row>
    <row customHeight="1" ht="12">
      <c r="C192" s="957"/>
      <c r="D192" s="635" t="s">
        <v>1159</v>
      </c>
      <c r="E192" s="636" t="str">
        <f>IF('Список МО'!E$32="","",'Список МО'!E$32)</f>
        <v/>
      </c>
      <c r="F192" s="636" t="str">
        <f>IF('Список МО'!F$32="","",'Список МО'!F$32)</f>
        <v/>
      </c>
      <c r="G192" s="636" t="str">
        <f>IF('Список МО'!G$32="","",'Список МО'!G$32)</f>
        <v/>
      </c>
      <c r="K192" s="632" t="str">
        <f>IF('Список МО'!AE$32="","",'Список МО'!AE$32)</f>
        <v/>
      </c>
      <c r="L192" s="632" t="str">
        <f>IF('Список МО'!AF$32="","",'Список МО'!AF$32)</f>
        <v/>
      </c>
      <c r="M192" s="429" t="s">
        <v>1133</v>
      </c>
      <c r="N192" s="135"/>
      <c r="AK192" s="623" t="str">
        <f>IF('Список МО'!H$32="","",'Список МО'!H$32)</f>
        <v/>
      </c>
    </row>
    <row customHeight="1" ht="12">
      <c r="C193" s="957"/>
      <c r="D193" s="966"/>
      <c r="E193" s="967"/>
      <c r="F193" s="967"/>
      <c r="G193" s="967"/>
      <c r="K193" s="633"/>
      <c r="L193" s="633"/>
      <c r="M193" s="430" t="s">
        <v>1134</v>
      </c>
      <c r="N193" s="136"/>
      <c r="AK193" s="624"/>
    </row>
    <row customHeight="1" ht="12">
      <c r="C194" s="957"/>
      <c r="D194" s="966"/>
      <c r="E194" s="967"/>
      <c r="F194" s="967"/>
      <c r="G194" s="967"/>
      <c r="K194" s="633"/>
      <c r="L194" s="633"/>
      <c r="M194" s="430" t="s">
        <v>1135</v>
      </c>
      <c r="N194" s="136"/>
      <c r="AK194" s="624"/>
    </row>
    <row customHeight="1" ht="12">
      <c r="C195" s="957"/>
      <c r="D195" s="966"/>
      <c r="E195" s="967"/>
      <c r="F195" s="967"/>
      <c r="G195" s="967"/>
      <c r="K195" s="633"/>
      <c r="L195" s="633"/>
      <c r="M195" s="430" t="s">
        <v>1136</v>
      </c>
      <c r="N195" s="136"/>
      <c r="AK195" s="624"/>
    </row>
    <row customHeight="1" ht="12">
      <c r="C196" s="957"/>
      <c r="D196" s="966"/>
      <c r="E196" s="967"/>
      <c r="F196" s="967"/>
      <c r="G196" s="967"/>
      <c r="K196" s="633"/>
      <c r="L196" s="633"/>
      <c r="M196" s="430" t="s">
        <v>1137</v>
      </c>
      <c r="N196" s="137"/>
      <c r="AK196" s="624"/>
    </row>
    <row customHeight="1" ht="12">
      <c r="C197" s="957"/>
      <c r="D197" s="966"/>
      <c r="E197" s="967"/>
      <c r="F197" s="967"/>
      <c r="G197" s="967"/>
      <c r="K197" s="633"/>
      <c r="L197" s="633"/>
      <c r="M197" s="430" t="s">
        <v>1138</v>
      </c>
      <c r="N197" s="137"/>
      <c r="AK197" s="624"/>
    </row>
    <row customHeight="1" ht="12">
      <c r="C198" s="957"/>
      <c r="D198" s="966"/>
      <c r="E198" s="967"/>
      <c r="F198" s="967"/>
      <c r="G198" s="967"/>
      <c r="K198" s="633"/>
      <c r="L198" s="633"/>
      <c r="M198" s="430" t="s">
        <v>1139</v>
      </c>
      <c r="N198" s="137"/>
      <c r="AK198" s="624"/>
    </row>
    <row customHeight="1" ht="12">
      <c r="C199" s="957"/>
      <c r="D199" s="966"/>
      <c r="E199" s="967"/>
      <c r="F199" s="967"/>
      <c r="G199" s="967"/>
      <c r="K199" s="633"/>
      <c r="L199" s="633"/>
      <c r="M199" s="430" t="s">
        <v>1140</v>
      </c>
      <c r="N199" s="137"/>
      <c r="AK199" s="624"/>
    </row>
    <row customHeight="1" ht="12">
      <c r="C200" s="957"/>
      <c r="D200" s="966"/>
      <c r="E200" s="967"/>
      <c r="F200" s="967"/>
      <c r="G200" s="967"/>
      <c r="K200" s="633"/>
      <c r="L200" s="633"/>
      <c r="M200" s="430" t="s">
        <v>1141</v>
      </c>
      <c r="N200" s="137"/>
      <c r="AK200" s="624"/>
    </row>
    <row customHeight="1" ht="12">
      <c r="C201" s="957"/>
      <c r="D201" s="966"/>
      <c r="E201" s="967"/>
      <c r="F201" s="967"/>
      <c r="G201" s="967"/>
      <c r="K201" s="633"/>
      <c r="L201" s="633"/>
      <c r="M201" s="430" t="s">
        <v>1142</v>
      </c>
      <c r="N201" s="137"/>
      <c r="AK201" s="624"/>
    </row>
    <row customHeight="1" ht="12">
      <c r="C202" s="957"/>
      <c r="D202" s="966"/>
      <c r="E202" s="967"/>
      <c r="F202" s="967"/>
      <c r="G202" s="967"/>
      <c r="K202" s="633"/>
      <c r="L202" s="633"/>
      <c r="M202" s="430" t="s">
        <v>1143</v>
      </c>
      <c r="N202" s="137"/>
      <c r="AK202" s="624"/>
    </row>
    <row customHeight="1" ht="12">
      <c r="C203" s="957"/>
      <c r="D203" s="966"/>
      <c r="E203" s="967"/>
      <c r="F203" s="967"/>
      <c r="G203" s="967"/>
      <c r="K203" s="633"/>
      <c r="L203" s="633"/>
      <c r="M203" s="430" t="s">
        <v>1144</v>
      </c>
      <c r="N203" s="137"/>
      <c r="AK203" s="624"/>
    </row>
    <row customHeight="1" ht="12">
      <c r="C204" s="957"/>
      <c r="D204" s="966"/>
      <c r="E204" s="967"/>
      <c r="F204" s="967"/>
      <c r="G204" s="967"/>
      <c r="K204" s="633"/>
      <c r="L204" s="633"/>
      <c r="M204" s="430" t="s">
        <v>1145</v>
      </c>
      <c r="N204" s="137"/>
      <c r="AK204" s="624"/>
    </row>
    <row customHeight="1" ht="12">
      <c r="C205" s="957"/>
      <c r="D205" s="966"/>
      <c r="E205" s="967"/>
      <c r="F205" s="967"/>
      <c r="G205" s="967"/>
      <c r="K205" s="633"/>
      <c r="L205" s="633"/>
      <c r="M205" s="430" t="s">
        <v>1146</v>
      </c>
      <c r="N205" s="137"/>
      <c r="AK205" s="624"/>
    </row>
    <row customHeight="1" ht="12">
      <c r="C206" s="957"/>
      <c r="D206" s="966"/>
      <c r="E206" s="967"/>
      <c r="F206" s="967"/>
      <c r="G206" s="967"/>
      <c r="K206" s="633"/>
      <c r="L206" s="633"/>
      <c r="M206" s="430" t="s">
        <v>1147</v>
      </c>
      <c r="N206" s="137"/>
      <c r="AK206" s="624"/>
    </row>
    <row customHeight="1" ht="12">
      <c r="C207" s="957"/>
      <c r="D207" s="966"/>
      <c r="E207" s="967"/>
      <c r="F207" s="967"/>
      <c r="G207" s="967"/>
      <c r="K207" s="633"/>
      <c r="L207" s="633"/>
      <c r="M207" s="430" t="s">
        <v>1148</v>
      </c>
      <c r="N207" s="137"/>
      <c r="AK207" s="624"/>
    </row>
    <row customHeight="1" ht="12">
      <c r="C208" s="957"/>
      <c r="D208" s="966"/>
      <c r="E208" s="967"/>
      <c r="F208" s="967"/>
      <c r="G208" s="967"/>
      <c r="K208" s="633"/>
      <c r="L208" s="633"/>
      <c r="M208" s="431" t="s">
        <v>1149</v>
      </c>
      <c r="N208" s="137"/>
      <c r="AK208" s="624"/>
    </row>
    <row customHeight="1" ht="12">
      <c r="C209" s="957"/>
      <c r="D209" s="971"/>
      <c r="E209" s="972"/>
      <c r="F209" s="972"/>
      <c r="G209" s="972"/>
      <c r="K209" s="634"/>
      <c r="L209" s="634"/>
      <c r="M209" s="432" t="s">
        <v>1054</v>
      </c>
      <c r="N209" s="138">
        <f>SUM(N192:N208)</f>
        <v>0</v>
      </c>
      <c r="AK209" s="625"/>
    </row>
    <row customHeight="1" ht="12">
      <c r="C210" s="957"/>
      <c r="D210" s="635" t="s">
        <v>1160</v>
      </c>
      <c r="E210" s="636" t="str">
        <f>IF('Список МО'!E$33="","",'Список МО'!E$33)</f>
        <v/>
      </c>
      <c r="F210" s="636" t="str">
        <f>IF('Список МО'!F$33="","",'Список МО'!F$33)</f>
        <v/>
      </c>
      <c r="G210" s="636" t="str">
        <f>IF('Список МО'!G$33="","",'Список МО'!G$33)</f>
        <v/>
      </c>
      <c r="K210" s="632" t="str">
        <f>IF('Список МО'!AE$33="","",'Список МО'!AE$33)</f>
        <v/>
      </c>
      <c r="L210" s="632" t="str">
        <f>IF('Список МО'!AF$33="","",'Список МО'!AF$33)</f>
        <v/>
      </c>
      <c r="M210" s="429" t="s">
        <v>1133</v>
      </c>
      <c r="N210" s="135"/>
      <c r="AK210" s="623" t="str">
        <f>IF('Список МО'!H$33="","",'Список МО'!H$33)</f>
        <v/>
      </c>
    </row>
    <row customHeight="1" ht="12">
      <c r="C211" s="957"/>
      <c r="D211" s="966"/>
      <c r="E211" s="967"/>
      <c r="F211" s="967"/>
      <c r="G211" s="967"/>
      <c r="K211" s="633"/>
      <c r="L211" s="633"/>
      <c r="M211" s="430" t="s">
        <v>1134</v>
      </c>
      <c r="N211" s="136"/>
      <c r="AK211" s="624"/>
    </row>
    <row customHeight="1" ht="12">
      <c r="C212" s="957"/>
      <c r="D212" s="966"/>
      <c r="E212" s="967"/>
      <c r="F212" s="967"/>
      <c r="G212" s="967"/>
      <c r="K212" s="633"/>
      <c r="L212" s="633"/>
      <c r="M212" s="430" t="s">
        <v>1135</v>
      </c>
      <c r="N212" s="136"/>
      <c r="AK212" s="624"/>
    </row>
    <row customHeight="1" ht="12">
      <c r="C213" s="957"/>
      <c r="D213" s="966"/>
      <c r="E213" s="967"/>
      <c r="F213" s="967"/>
      <c r="G213" s="967"/>
      <c r="K213" s="633"/>
      <c r="L213" s="633"/>
      <c r="M213" s="430" t="s">
        <v>1136</v>
      </c>
      <c r="N213" s="136"/>
      <c r="AK213" s="624"/>
    </row>
    <row customHeight="1" ht="12">
      <c r="C214" s="957"/>
      <c r="D214" s="966"/>
      <c r="E214" s="967"/>
      <c r="F214" s="967"/>
      <c r="G214" s="967"/>
      <c r="K214" s="633"/>
      <c r="L214" s="633"/>
      <c r="M214" s="430" t="s">
        <v>1137</v>
      </c>
      <c r="N214" s="137"/>
      <c r="AK214" s="624"/>
    </row>
    <row customHeight="1" ht="12">
      <c r="C215" s="957"/>
      <c r="D215" s="966"/>
      <c r="E215" s="967"/>
      <c r="F215" s="967"/>
      <c r="G215" s="967"/>
      <c r="K215" s="633"/>
      <c r="L215" s="633"/>
      <c r="M215" s="430" t="s">
        <v>1138</v>
      </c>
      <c r="N215" s="137"/>
      <c r="AK215" s="624"/>
    </row>
    <row customHeight="1" ht="12">
      <c r="C216" s="957"/>
      <c r="D216" s="966"/>
      <c r="E216" s="967"/>
      <c r="F216" s="967"/>
      <c r="G216" s="967"/>
      <c r="K216" s="633"/>
      <c r="L216" s="633"/>
      <c r="M216" s="430" t="s">
        <v>1139</v>
      </c>
      <c r="N216" s="137"/>
      <c r="AK216" s="624"/>
    </row>
    <row customHeight="1" ht="12">
      <c r="C217" s="957"/>
      <c r="D217" s="966"/>
      <c r="E217" s="967"/>
      <c r="F217" s="967"/>
      <c r="G217" s="967"/>
      <c r="K217" s="633"/>
      <c r="L217" s="633"/>
      <c r="M217" s="430" t="s">
        <v>1140</v>
      </c>
      <c r="N217" s="137"/>
      <c r="AK217" s="624"/>
    </row>
    <row customHeight="1" ht="12">
      <c r="C218" s="957"/>
      <c r="D218" s="966"/>
      <c r="E218" s="967"/>
      <c r="F218" s="967"/>
      <c r="G218" s="967"/>
      <c r="K218" s="633"/>
      <c r="L218" s="633"/>
      <c r="M218" s="430" t="s">
        <v>1141</v>
      </c>
      <c r="N218" s="137"/>
      <c r="AK218" s="624"/>
    </row>
    <row customHeight="1" ht="12">
      <c r="C219" s="957"/>
      <c r="D219" s="966"/>
      <c r="E219" s="967"/>
      <c r="F219" s="967"/>
      <c r="G219" s="967"/>
      <c r="K219" s="633"/>
      <c r="L219" s="633"/>
      <c r="M219" s="430" t="s">
        <v>1142</v>
      </c>
      <c r="N219" s="137"/>
      <c r="AK219" s="624"/>
    </row>
    <row customHeight="1" ht="12">
      <c r="C220" s="957"/>
      <c r="D220" s="966"/>
      <c r="E220" s="967"/>
      <c r="F220" s="967"/>
      <c r="G220" s="967"/>
      <c r="K220" s="633"/>
      <c r="L220" s="633"/>
      <c r="M220" s="430" t="s">
        <v>1143</v>
      </c>
      <c r="N220" s="137"/>
      <c r="AK220" s="624"/>
    </row>
    <row customHeight="1" ht="12">
      <c r="C221" s="957"/>
      <c r="D221" s="966"/>
      <c r="E221" s="967"/>
      <c r="F221" s="967"/>
      <c r="G221" s="967"/>
      <c r="K221" s="633"/>
      <c r="L221" s="633"/>
      <c r="M221" s="430" t="s">
        <v>1144</v>
      </c>
      <c r="N221" s="137"/>
      <c r="AK221" s="624"/>
    </row>
    <row customHeight="1" ht="12">
      <c r="C222" s="957"/>
      <c r="D222" s="966"/>
      <c r="E222" s="967"/>
      <c r="F222" s="967"/>
      <c r="G222" s="967"/>
      <c r="K222" s="633"/>
      <c r="L222" s="633"/>
      <c r="M222" s="430" t="s">
        <v>1145</v>
      </c>
      <c r="N222" s="137"/>
      <c r="AK222" s="624"/>
    </row>
    <row customHeight="1" ht="12">
      <c r="C223" s="957"/>
      <c r="D223" s="966"/>
      <c r="E223" s="967"/>
      <c r="F223" s="967"/>
      <c r="G223" s="967"/>
      <c r="K223" s="633"/>
      <c r="L223" s="633"/>
      <c r="M223" s="430" t="s">
        <v>1146</v>
      </c>
      <c r="N223" s="137"/>
      <c r="AK223" s="624"/>
    </row>
    <row customHeight="1" ht="12">
      <c r="C224" s="957"/>
      <c r="D224" s="966"/>
      <c r="E224" s="967"/>
      <c r="F224" s="967"/>
      <c r="G224" s="967"/>
      <c r="K224" s="633"/>
      <c r="L224" s="633"/>
      <c r="M224" s="430" t="s">
        <v>1147</v>
      </c>
      <c r="N224" s="137"/>
      <c r="AK224" s="624"/>
    </row>
    <row customHeight="1" ht="12">
      <c r="C225" s="957"/>
      <c r="D225" s="966"/>
      <c r="E225" s="967"/>
      <c r="F225" s="967"/>
      <c r="G225" s="967"/>
      <c r="K225" s="633"/>
      <c r="L225" s="633"/>
      <c r="M225" s="430" t="s">
        <v>1148</v>
      </c>
      <c r="N225" s="137"/>
      <c r="AK225" s="624"/>
    </row>
    <row customHeight="1" ht="12">
      <c r="C226" s="957"/>
      <c r="D226" s="966"/>
      <c r="E226" s="967"/>
      <c r="F226" s="967"/>
      <c r="G226" s="967"/>
      <c r="K226" s="633"/>
      <c r="L226" s="633"/>
      <c r="M226" s="431" t="s">
        <v>1149</v>
      </c>
      <c r="N226" s="137"/>
      <c r="AK226" s="624"/>
    </row>
    <row customHeight="1" ht="12">
      <c r="C227" s="957"/>
      <c r="D227" s="971"/>
      <c r="E227" s="972"/>
      <c r="F227" s="972"/>
      <c r="G227" s="972"/>
      <c r="K227" s="634"/>
      <c r="L227" s="634"/>
      <c r="M227" s="432" t="s">
        <v>1054</v>
      </c>
      <c r="N227" s="138">
        <f>SUM(N210:N226)</f>
        <v>0</v>
      </c>
      <c r="AK227" s="625"/>
    </row>
    <row customHeight="1" ht="12">
      <c r="C228" s="957"/>
      <c r="D228" s="635" t="s">
        <v>1161</v>
      </c>
      <c r="E228" s="636" t="str">
        <f>IF('Список МО'!E$34="","",'Список МО'!E$34)</f>
        <v/>
      </c>
      <c r="F228" s="636" t="str">
        <f>IF('Список МО'!F$34="","",'Список МО'!F$34)</f>
        <v/>
      </c>
      <c r="G228" s="636" t="str">
        <f>IF('Список МО'!G$34="","",'Список МО'!G$34)</f>
        <v/>
      </c>
      <c r="K228" s="632" t="str">
        <f>IF('Список МО'!AE$34="","",'Список МО'!AE$34)</f>
        <v/>
      </c>
      <c r="L228" s="632" t="str">
        <f>IF('Список МО'!AF$34="","",'Список МО'!AF$34)</f>
        <v/>
      </c>
      <c r="M228" s="429" t="s">
        <v>1133</v>
      </c>
      <c r="N228" s="135"/>
      <c r="AK228" s="623" t="str">
        <f>IF('Список МО'!H$34="","",'Список МО'!H$34)</f>
        <v/>
      </c>
    </row>
    <row customHeight="1" ht="12">
      <c r="C229" s="957"/>
      <c r="D229" s="966"/>
      <c r="E229" s="967"/>
      <c r="F229" s="967"/>
      <c r="G229" s="967"/>
      <c r="K229" s="633"/>
      <c r="L229" s="633"/>
      <c r="M229" s="430" t="s">
        <v>1134</v>
      </c>
      <c r="N229" s="136"/>
      <c r="AK229" s="624"/>
    </row>
    <row customHeight="1" ht="12">
      <c r="C230" s="957"/>
      <c r="D230" s="966"/>
      <c r="E230" s="967"/>
      <c r="F230" s="967"/>
      <c r="G230" s="967"/>
      <c r="K230" s="633"/>
      <c r="L230" s="633"/>
      <c r="M230" s="430" t="s">
        <v>1135</v>
      </c>
      <c r="N230" s="136"/>
      <c r="AK230" s="624"/>
    </row>
    <row customHeight="1" ht="12">
      <c r="C231" s="957"/>
      <c r="D231" s="966"/>
      <c r="E231" s="967"/>
      <c r="F231" s="967"/>
      <c r="G231" s="967"/>
      <c r="K231" s="633"/>
      <c r="L231" s="633"/>
      <c r="M231" s="430" t="s">
        <v>1136</v>
      </c>
      <c r="N231" s="136"/>
      <c r="AK231" s="624"/>
    </row>
    <row customHeight="1" ht="12">
      <c r="C232" s="957"/>
      <c r="D232" s="966"/>
      <c r="E232" s="967"/>
      <c r="F232" s="967"/>
      <c r="G232" s="967"/>
      <c r="K232" s="633"/>
      <c r="L232" s="633"/>
      <c r="M232" s="430" t="s">
        <v>1137</v>
      </c>
      <c r="N232" s="137"/>
      <c r="AK232" s="624"/>
    </row>
    <row customHeight="1" ht="12">
      <c r="C233" s="957"/>
      <c r="D233" s="966"/>
      <c r="E233" s="967"/>
      <c r="F233" s="967"/>
      <c r="G233" s="967"/>
      <c r="K233" s="633"/>
      <c r="L233" s="633"/>
      <c r="M233" s="430" t="s">
        <v>1138</v>
      </c>
      <c r="N233" s="137"/>
      <c r="AK233" s="624"/>
    </row>
    <row customHeight="1" ht="12">
      <c r="C234" s="957"/>
      <c r="D234" s="966"/>
      <c r="E234" s="967"/>
      <c r="F234" s="967"/>
      <c r="G234" s="967"/>
      <c r="K234" s="633"/>
      <c r="L234" s="633"/>
      <c r="M234" s="430" t="s">
        <v>1139</v>
      </c>
      <c r="N234" s="137"/>
      <c r="AK234" s="624"/>
    </row>
    <row customHeight="1" ht="12">
      <c r="C235" s="957"/>
      <c r="D235" s="966"/>
      <c r="E235" s="967"/>
      <c r="F235" s="967"/>
      <c r="G235" s="967"/>
      <c r="K235" s="633"/>
      <c r="L235" s="633"/>
      <c r="M235" s="430" t="s">
        <v>1140</v>
      </c>
      <c r="N235" s="137"/>
      <c r="AK235" s="624"/>
    </row>
    <row customHeight="1" ht="12">
      <c r="C236" s="957"/>
      <c r="D236" s="966"/>
      <c r="E236" s="967"/>
      <c r="F236" s="967"/>
      <c r="G236" s="967"/>
      <c r="K236" s="633"/>
      <c r="L236" s="633"/>
      <c r="M236" s="430" t="s">
        <v>1141</v>
      </c>
      <c r="N236" s="137"/>
      <c r="AK236" s="624"/>
    </row>
    <row customHeight="1" ht="12">
      <c r="C237" s="957"/>
      <c r="D237" s="966"/>
      <c r="E237" s="967"/>
      <c r="F237" s="967"/>
      <c r="G237" s="967"/>
      <c r="K237" s="633"/>
      <c r="L237" s="633"/>
      <c r="M237" s="430" t="s">
        <v>1142</v>
      </c>
      <c r="N237" s="137"/>
      <c r="AK237" s="624"/>
    </row>
    <row customHeight="1" ht="12">
      <c r="C238" s="957"/>
      <c r="D238" s="966"/>
      <c r="E238" s="967"/>
      <c r="F238" s="967"/>
      <c r="G238" s="967"/>
      <c r="K238" s="633"/>
      <c r="L238" s="633"/>
      <c r="M238" s="430" t="s">
        <v>1143</v>
      </c>
      <c r="N238" s="137"/>
      <c r="AK238" s="624"/>
    </row>
    <row customHeight="1" ht="12">
      <c r="C239" s="957"/>
      <c r="D239" s="966"/>
      <c r="E239" s="967"/>
      <c r="F239" s="967"/>
      <c r="G239" s="967"/>
      <c r="K239" s="633"/>
      <c r="L239" s="633"/>
      <c r="M239" s="430" t="s">
        <v>1144</v>
      </c>
      <c r="N239" s="137"/>
      <c r="AK239" s="624"/>
    </row>
    <row customHeight="1" ht="12">
      <c r="C240" s="957"/>
      <c r="D240" s="966"/>
      <c r="E240" s="967"/>
      <c r="F240" s="967"/>
      <c r="G240" s="967"/>
      <c r="K240" s="633"/>
      <c r="L240" s="633"/>
      <c r="M240" s="430" t="s">
        <v>1145</v>
      </c>
      <c r="N240" s="137"/>
      <c r="AK240" s="624"/>
    </row>
    <row customHeight="1" ht="12">
      <c r="C241" s="957"/>
      <c r="D241" s="966"/>
      <c r="E241" s="967"/>
      <c r="F241" s="967"/>
      <c r="G241" s="967"/>
      <c r="K241" s="633"/>
      <c r="L241" s="633"/>
      <c r="M241" s="430" t="s">
        <v>1146</v>
      </c>
      <c r="N241" s="137"/>
      <c r="AK241" s="624"/>
    </row>
    <row customHeight="1" ht="12">
      <c r="C242" s="957"/>
      <c r="D242" s="966"/>
      <c r="E242" s="967"/>
      <c r="F242" s="967"/>
      <c r="G242" s="967"/>
      <c r="K242" s="633"/>
      <c r="L242" s="633"/>
      <c r="M242" s="430" t="s">
        <v>1147</v>
      </c>
      <c r="N242" s="137"/>
      <c r="AK242" s="624"/>
    </row>
    <row customHeight="1" ht="12">
      <c r="C243" s="957"/>
      <c r="D243" s="966"/>
      <c r="E243" s="967"/>
      <c r="F243" s="967"/>
      <c r="G243" s="967"/>
      <c r="K243" s="633"/>
      <c r="L243" s="633"/>
      <c r="M243" s="430" t="s">
        <v>1148</v>
      </c>
      <c r="N243" s="137"/>
      <c r="AK243" s="624"/>
    </row>
    <row customHeight="1" ht="12">
      <c r="C244" s="957"/>
      <c r="D244" s="966"/>
      <c r="E244" s="967"/>
      <c r="F244" s="967"/>
      <c r="G244" s="967"/>
      <c r="K244" s="633"/>
      <c r="L244" s="633"/>
      <c r="M244" s="431" t="s">
        <v>1149</v>
      </c>
      <c r="N244" s="137"/>
      <c r="AK244" s="624"/>
    </row>
    <row customHeight="1" ht="12">
      <c r="C245" s="957"/>
      <c r="D245" s="971"/>
      <c r="E245" s="972"/>
      <c r="F245" s="972"/>
      <c r="G245" s="972"/>
      <c r="K245" s="634"/>
      <c r="L245" s="634"/>
      <c r="M245" s="432" t="s">
        <v>1054</v>
      </c>
      <c r="N245" s="138">
        <f>SUM(N228:N244)</f>
        <v>0</v>
      </c>
      <c r="AK245" s="625"/>
    </row>
    <row customHeight="1" ht="12">
      <c r="C246" s="957"/>
      <c r="D246" s="635" t="s">
        <v>1162</v>
      </c>
      <c r="E246" s="636" t="str">
        <f>IF('Список МО'!E$35="","",'Список МО'!E$35)</f>
        <v/>
      </c>
      <c r="F246" s="636" t="str">
        <f>IF('Список МО'!F$35="","",'Список МО'!F$35)</f>
        <v/>
      </c>
      <c r="G246" s="636" t="str">
        <f>IF('Список МО'!G$35="","",'Список МО'!G$35)</f>
        <v/>
      </c>
      <c r="K246" s="632" t="str">
        <f>IF('Список МО'!AE$35="","",'Список МО'!AE$35)</f>
        <v/>
      </c>
      <c r="L246" s="632" t="str">
        <f>IF('Список МО'!AF$35="","",'Список МО'!AF$35)</f>
        <v/>
      </c>
      <c r="M246" s="429" t="s">
        <v>1133</v>
      </c>
      <c r="N246" s="135"/>
      <c r="AK246" s="623" t="str">
        <f>IF('Список МО'!H$35="","",'Список МО'!H$35)</f>
        <v/>
      </c>
    </row>
    <row customHeight="1" ht="12">
      <c r="C247" s="957"/>
      <c r="D247" s="966"/>
      <c r="E247" s="967"/>
      <c r="F247" s="967"/>
      <c r="G247" s="967"/>
      <c r="K247" s="633"/>
      <c r="L247" s="633"/>
      <c r="M247" s="430" t="s">
        <v>1134</v>
      </c>
      <c r="N247" s="136"/>
      <c r="AK247" s="624"/>
    </row>
    <row customHeight="1" ht="12">
      <c r="C248" s="957"/>
      <c r="D248" s="966"/>
      <c r="E248" s="967"/>
      <c r="F248" s="967"/>
      <c r="G248" s="967"/>
      <c r="K248" s="633"/>
      <c r="L248" s="633"/>
      <c r="M248" s="430" t="s">
        <v>1135</v>
      </c>
      <c r="N248" s="136"/>
      <c r="AK248" s="624"/>
    </row>
    <row customHeight="1" ht="12">
      <c r="C249" s="957"/>
      <c r="D249" s="966"/>
      <c r="E249" s="967"/>
      <c r="F249" s="967"/>
      <c r="G249" s="967"/>
      <c r="K249" s="633"/>
      <c r="L249" s="633"/>
      <c r="M249" s="430" t="s">
        <v>1136</v>
      </c>
      <c r="N249" s="136"/>
      <c r="AK249" s="624"/>
    </row>
    <row customHeight="1" ht="12">
      <c r="C250" s="957"/>
      <c r="D250" s="966"/>
      <c r="E250" s="967"/>
      <c r="F250" s="967"/>
      <c r="G250" s="967"/>
      <c r="K250" s="633"/>
      <c r="L250" s="633"/>
      <c r="M250" s="430" t="s">
        <v>1137</v>
      </c>
      <c r="N250" s="137"/>
      <c r="AK250" s="624"/>
    </row>
    <row customHeight="1" ht="12">
      <c r="C251" s="957"/>
      <c r="D251" s="966"/>
      <c r="E251" s="967"/>
      <c r="F251" s="967"/>
      <c r="G251" s="967"/>
      <c r="K251" s="633"/>
      <c r="L251" s="633"/>
      <c r="M251" s="430" t="s">
        <v>1138</v>
      </c>
      <c r="N251" s="137"/>
      <c r="AK251" s="624"/>
    </row>
    <row customHeight="1" ht="12">
      <c r="C252" s="957"/>
      <c r="D252" s="966"/>
      <c r="E252" s="967"/>
      <c r="F252" s="967"/>
      <c r="G252" s="967"/>
      <c r="K252" s="633"/>
      <c r="L252" s="633"/>
      <c r="M252" s="430" t="s">
        <v>1139</v>
      </c>
      <c r="N252" s="137"/>
      <c r="AK252" s="624"/>
    </row>
    <row customHeight="1" ht="12">
      <c r="C253" s="957"/>
      <c r="D253" s="966"/>
      <c r="E253" s="967"/>
      <c r="F253" s="967"/>
      <c r="G253" s="967"/>
      <c r="K253" s="633"/>
      <c r="L253" s="633"/>
      <c r="M253" s="430" t="s">
        <v>1140</v>
      </c>
      <c r="N253" s="137"/>
      <c r="AK253" s="624"/>
    </row>
    <row customHeight="1" ht="12">
      <c r="C254" s="957"/>
      <c r="D254" s="966"/>
      <c r="E254" s="967"/>
      <c r="F254" s="967"/>
      <c r="G254" s="967"/>
      <c r="K254" s="633"/>
      <c r="L254" s="633"/>
      <c r="M254" s="430" t="s">
        <v>1141</v>
      </c>
      <c r="N254" s="137"/>
      <c r="AK254" s="624"/>
    </row>
    <row customHeight="1" ht="12">
      <c r="C255" s="957"/>
      <c r="D255" s="966"/>
      <c r="E255" s="967"/>
      <c r="F255" s="967"/>
      <c r="G255" s="967"/>
      <c r="K255" s="633"/>
      <c r="L255" s="633"/>
      <c r="M255" s="430" t="s">
        <v>1142</v>
      </c>
      <c r="N255" s="137"/>
      <c r="AK255" s="624"/>
    </row>
    <row customHeight="1" ht="12">
      <c r="C256" s="957"/>
      <c r="D256" s="966"/>
      <c r="E256" s="967"/>
      <c r="F256" s="967"/>
      <c r="G256" s="967"/>
      <c r="K256" s="633"/>
      <c r="L256" s="633"/>
      <c r="M256" s="430" t="s">
        <v>1143</v>
      </c>
      <c r="N256" s="137"/>
      <c r="AK256" s="624"/>
    </row>
    <row customHeight="1" ht="12">
      <c r="C257" s="957"/>
      <c r="D257" s="966"/>
      <c r="E257" s="967"/>
      <c r="F257" s="967"/>
      <c r="G257" s="967"/>
      <c r="K257" s="633"/>
      <c r="L257" s="633"/>
      <c r="M257" s="430" t="s">
        <v>1144</v>
      </c>
      <c r="N257" s="137"/>
      <c r="AK257" s="624"/>
    </row>
    <row customHeight="1" ht="12">
      <c r="C258" s="957"/>
      <c r="D258" s="966"/>
      <c r="E258" s="967"/>
      <c r="F258" s="967"/>
      <c r="G258" s="967"/>
      <c r="K258" s="633"/>
      <c r="L258" s="633"/>
      <c r="M258" s="430" t="s">
        <v>1145</v>
      </c>
      <c r="N258" s="137"/>
      <c r="AK258" s="624"/>
    </row>
    <row customHeight="1" ht="12">
      <c r="C259" s="957"/>
      <c r="D259" s="966"/>
      <c r="E259" s="967"/>
      <c r="F259" s="967"/>
      <c r="G259" s="967"/>
      <c r="K259" s="633"/>
      <c r="L259" s="633"/>
      <c r="M259" s="430" t="s">
        <v>1146</v>
      </c>
      <c r="N259" s="137"/>
      <c r="AK259" s="624"/>
    </row>
    <row customHeight="1" ht="12">
      <c r="C260" s="957"/>
      <c r="D260" s="966"/>
      <c r="E260" s="967"/>
      <c r="F260" s="967"/>
      <c r="G260" s="967"/>
      <c r="K260" s="633"/>
      <c r="L260" s="633"/>
      <c r="M260" s="430" t="s">
        <v>1147</v>
      </c>
      <c r="N260" s="137"/>
      <c r="AK260" s="624"/>
    </row>
    <row customHeight="1" ht="12">
      <c r="C261" s="957"/>
      <c r="D261" s="966"/>
      <c r="E261" s="967"/>
      <c r="F261" s="967"/>
      <c r="G261" s="967"/>
      <c r="K261" s="633"/>
      <c r="L261" s="633"/>
      <c r="M261" s="430" t="s">
        <v>1148</v>
      </c>
      <c r="N261" s="137"/>
      <c r="AK261" s="624"/>
    </row>
    <row customHeight="1" ht="12">
      <c r="C262" s="957"/>
      <c r="D262" s="966"/>
      <c r="E262" s="967"/>
      <c r="F262" s="967"/>
      <c r="G262" s="967"/>
      <c r="K262" s="633"/>
      <c r="L262" s="633"/>
      <c r="M262" s="431" t="s">
        <v>1149</v>
      </c>
      <c r="N262" s="137"/>
      <c r="AK262" s="624"/>
    </row>
    <row customHeight="1" ht="12">
      <c r="C263" s="957"/>
      <c r="D263" s="971"/>
      <c r="E263" s="972"/>
      <c r="F263" s="972"/>
      <c r="G263" s="972"/>
      <c r="K263" s="634"/>
      <c r="L263" s="634"/>
      <c r="M263" s="432" t="s">
        <v>1054</v>
      </c>
      <c r="N263" s="138">
        <f>SUM(N246:N262)</f>
        <v>0</v>
      </c>
      <c r="AK263" s="625"/>
    </row>
    <row customHeight="1" ht="12">
      <c r="C264" s="957"/>
      <c r="D264" s="635" t="s">
        <v>1163</v>
      </c>
      <c r="E264" s="636" t="str">
        <f>IF('Список МО'!E$36="","",'Список МО'!E$36)</f>
        <v/>
      </c>
      <c r="F264" s="636" t="str">
        <f>IF('Список МО'!F$36="","",'Список МО'!F$36)</f>
        <v/>
      </c>
      <c r="G264" s="636" t="str">
        <f>IF('Список МО'!G$36="","",'Список МО'!G$36)</f>
        <v/>
      </c>
      <c r="K264" s="632" t="str">
        <f>IF('Список МО'!AE$36="","",'Список МО'!AE$36)</f>
        <v/>
      </c>
      <c r="L264" s="632" t="str">
        <f>IF('Список МО'!AF$36="","",'Список МО'!AF$36)</f>
        <v/>
      </c>
      <c r="M264" s="429" t="s">
        <v>1133</v>
      </c>
      <c r="N264" s="135"/>
      <c r="AK264" s="623" t="str">
        <f>IF('Список МО'!H$36="","",'Список МО'!H$36)</f>
        <v/>
      </c>
    </row>
    <row customHeight="1" ht="12">
      <c r="C265" s="957"/>
      <c r="D265" s="966"/>
      <c r="E265" s="967"/>
      <c r="F265" s="967"/>
      <c r="G265" s="967"/>
      <c r="K265" s="633"/>
      <c r="L265" s="633"/>
      <c r="M265" s="430" t="s">
        <v>1134</v>
      </c>
      <c r="N265" s="136"/>
      <c r="AK265" s="624"/>
    </row>
    <row customHeight="1" ht="12">
      <c r="C266" s="957"/>
      <c r="D266" s="966"/>
      <c r="E266" s="967"/>
      <c r="F266" s="967"/>
      <c r="G266" s="967"/>
      <c r="K266" s="633"/>
      <c r="L266" s="633"/>
      <c r="M266" s="430" t="s">
        <v>1135</v>
      </c>
      <c r="N266" s="136"/>
      <c r="AK266" s="624"/>
    </row>
    <row customHeight="1" ht="12">
      <c r="C267" s="957"/>
      <c r="D267" s="966"/>
      <c r="E267" s="967"/>
      <c r="F267" s="967"/>
      <c r="G267" s="967"/>
      <c r="K267" s="633"/>
      <c r="L267" s="633"/>
      <c r="M267" s="430" t="s">
        <v>1136</v>
      </c>
      <c r="N267" s="136"/>
      <c r="AK267" s="624"/>
    </row>
    <row customHeight="1" ht="12">
      <c r="C268" s="957"/>
      <c r="D268" s="966"/>
      <c r="E268" s="967"/>
      <c r="F268" s="967"/>
      <c r="G268" s="967"/>
      <c r="K268" s="633"/>
      <c r="L268" s="633"/>
      <c r="M268" s="430" t="s">
        <v>1137</v>
      </c>
      <c r="N268" s="137"/>
      <c r="AK268" s="624"/>
    </row>
    <row customHeight="1" ht="12">
      <c r="C269" s="957"/>
      <c r="D269" s="966"/>
      <c r="E269" s="967"/>
      <c r="F269" s="967"/>
      <c r="G269" s="967"/>
      <c r="K269" s="633"/>
      <c r="L269" s="633"/>
      <c r="M269" s="430" t="s">
        <v>1138</v>
      </c>
      <c r="N269" s="137"/>
      <c r="AK269" s="624"/>
    </row>
    <row customHeight="1" ht="12">
      <c r="C270" s="957"/>
      <c r="D270" s="966"/>
      <c r="E270" s="967"/>
      <c r="F270" s="967"/>
      <c r="G270" s="967"/>
      <c r="K270" s="633"/>
      <c r="L270" s="633"/>
      <c r="M270" s="430" t="s">
        <v>1139</v>
      </c>
      <c r="N270" s="137"/>
      <c r="AK270" s="624"/>
    </row>
    <row customHeight="1" ht="12">
      <c r="C271" s="957"/>
      <c r="D271" s="966"/>
      <c r="E271" s="967"/>
      <c r="F271" s="967"/>
      <c r="G271" s="967"/>
      <c r="K271" s="633"/>
      <c r="L271" s="633"/>
      <c r="M271" s="430" t="s">
        <v>1140</v>
      </c>
      <c r="N271" s="137"/>
      <c r="AK271" s="624"/>
    </row>
    <row customHeight="1" ht="12">
      <c r="C272" s="957"/>
      <c r="D272" s="966"/>
      <c r="E272" s="967"/>
      <c r="F272" s="967"/>
      <c r="G272" s="967"/>
      <c r="K272" s="633"/>
      <c r="L272" s="633"/>
      <c r="M272" s="430" t="s">
        <v>1141</v>
      </c>
      <c r="N272" s="137"/>
      <c r="AK272" s="624"/>
    </row>
    <row customHeight="1" ht="12">
      <c r="C273" s="957"/>
      <c r="D273" s="966"/>
      <c r="E273" s="967"/>
      <c r="F273" s="967"/>
      <c r="G273" s="967"/>
      <c r="K273" s="633"/>
      <c r="L273" s="633"/>
      <c r="M273" s="430" t="s">
        <v>1142</v>
      </c>
      <c r="N273" s="137"/>
      <c r="AK273" s="624"/>
    </row>
    <row customHeight="1" ht="12">
      <c r="C274" s="957"/>
      <c r="D274" s="966"/>
      <c r="E274" s="967"/>
      <c r="F274" s="967"/>
      <c r="G274" s="967"/>
      <c r="K274" s="633"/>
      <c r="L274" s="633"/>
      <c r="M274" s="430" t="s">
        <v>1143</v>
      </c>
      <c r="N274" s="137"/>
      <c r="AK274" s="624"/>
    </row>
    <row customHeight="1" ht="12">
      <c r="C275" s="957"/>
      <c r="D275" s="966"/>
      <c r="E275" s="967"/>
      <c r="F275" s="967"/>
      <c r="G275" s="967"/>
      <c r="K275" s="633"/>
      <c r="L275" s="633"/>
      <c r="M275" s="430" t="s">
        <v>1144</v>
      </c>
      <c r="N275" s="137"/>
      <c r="AK275" s="624"/>
    </row>
    <row customHeight="1" ht="12">
      <c r="C276" s="957"/>
      <c r="D276" s="966"/>
      <c r="E276" s="967"/>
      <c r="F276" s="967"/>
      <c r="G276" s="967"/>
      <c r="K276" s="633"/>
      <c r="L276" s="633"/>
      <c r="M276" s="430" t="s">
        <v>1145</v>
      </c>
      <c r="N276" s="137"/>
      <c r="AK276" s="624"/>
    </row>
    <row customHeight="1" ht="12">
      <c r="C277" s="957"/>
      <c r="D277" s="966"/>
      <c r="E277" s="967"/>
      <c r="F277" s="967"/>
      <c r="G277" s="967"/>
      <c r="K277" s="633"/>
      <c r="L277" s="633"/>
      <c r="M277" s="430" t="s">
        <v>1146</v>
      </c>
      <c r="N277" s="137"/>
      <c r="AK277" s="624"/>
    </row>
    <row customHeight="1" ht="12">
      <c r="C278" s="957"/>
      <c r="D278" s="966"/>
      <c r="E278" s="967"/>
      <c r="F278" s="967"/>
      <c r="G278" s="967"/>
      <c r="K278" s="633"/>
      <c r="L278" s="633"/>
      <c r="M278" s="430" t="s">
        <v>1147</v>
      </c>
      <c r="N278" s="137"/>
      <c r="AK278" s="624"/>
    </row>
    <row customHeight="1" ht="12">
      <c r="C279" s="957"/>
      <c r="D279" s="966"/>
      <c r="E279" s="967"/>
      <c r="F279" s="967"/>
      <c r="G279" s="967"/>
      <c r="K279" s="633"/>
      <c r="L279" s="633"/>
      <c r="M279" s="430" t="s">
        <v>1148</v>
      </c>
      <c r="N279" s="137"/>
      <c r="AK279" s="624"/>
    </row>
    <row customHeight="1" ht="12">
      <c r="C280" s="957"/>
      <c r="D280" s="966"/>
      <c r="E280" s="967"/>
      <c r="F280" s="967"/>
      <c r="G280" s="967"/>
      <c r="K280" s="633"/>
      <c r="L280" s="633"/>
      <c r="M280" s="431" t="s">
        <v>1149</v>
      </c>
      <c r="N280" s="137"/>
      <c r="AK280" s="624"/>
    </row>
    <row customHeight="1" ht="12">
      <c r="C281" s="957"/>
      <c r="D281" s="971"/>
      <c r="E281" s="972"/>
      <c r="F281" s="972"/>
      <c r="G281" s="972"/>
      <c r="K281" s="634"/>
      <c r="L281" s="634"/>
      <c r="M281" s="432" t="s">
        <v>1054</v>
      </c>
      <c r="N281" s="138">
        <f>SUM(N264:N280)</f>
        <v>0</v>
      </c>
      <c r="AK281" s="625"/>
    </row>
    <row customHeight="1" ht="12"/>
  </sheetData>
  <sheetProtection formatColumns="0" formatRows="0" sort="0" autoFilter="0" insertRows="0" deleteRows="0" deleteColumns="0"/>
  <mergeCells count="114">
    <mergeCell ref="AK264:AK281"/>
    <mergeCell ref="D264:D281"/>
    <mergeCell ref="E264:E281"/>
    <mergeCell ref="F264:F281"/>
    <mergeCell ref="G264:G281"/>
    <mergeCell ref="K264:K281"/>
    <mergeCell ref="L264:L281"/>
    <mergeCell ref="AK228:AK245"/>
    <mergeCell ref="D246:D263"/>
    <mergeCell ref="E246:E263"/>
    <mergeCell ref="F246:F263"/>
    <mergeCell ref="G246:G263"/>
    <mergeCell ref="K246:K263"/>
    <mergeCell ref="L246:L263"/>
    <mergeCell ref="AK246:AK263"/>
    <mergeCell ref="D228:D245"/>
    <mergeCell ref="E228:E245"/>
    <mergeCell ref="F228:F245"/>
    <mergeCell ref="G228:G245"/>
    <mergeCell ref="K228:K245"/>
    <mergeCell ref="L228:L245"/>
    <mergeCell ref="AK192:AK209"/>
    <mergeCell ref="D210:D227"/>
    <mergeCell ref="E210:E227"/>
    <mergeCell ref="F210:F227"/>
    <mergeCell ref="G210:G227"/>
    <mergeCell ref="K210:K227"/>
    <mergeCell ref="L210:L227"/>
    <mergeCell ref="AK210:AK227"/>
    <mergeCell ref="D192:D209"/>
    <mergeCell ref="E192:E209"/>
    <mergeCell ref="F192:F209"/>
    <mergeCell ref="G192:G209"/>
    <mergeCell ref="K192:K209"/>
    <mergeCell ref="L192:L209"/>
    <mergeCell ref="AK156:AK173"/>
    <mergeCell ref="D174:D191"/>
    <mergeCell ref="E174:E191"/>
    <mergeCell ref="F174:F191"/>
    <mergeCell ref="G174:G191"/>
    <mergeCell ref="K174:K191"/>
    <mergeCell ref="L174:L191"/>
    <mergeCell ref="AK174:AK191"/>
    <mergeCell ref="D156:D173"/>
    <mergeCell ref="E156:E173"/>
    <mergeCell ref="F156:F173"/>
    <mergeCell ref="G156:G173"/>
    <mergeCell ref="K156:K173"/>
    <mergeCell ref="L156:L173"/>
    <mergeCell ref="AK120:AK137"/>
    <mergeCell ref="D138:D155"/>
    <mergeCell ref="E138:E155"/>
    <mergeCell ref="F138:F155"/>
    <mergeCell ref="G138:G155"/>
    <mergeCell ref="K138:K155"/>
    <mergeCell ref="L138:L155"/>
    <mergeCell ref="AK138:AK155"/>
    <mergeCell ref="D120:D137"/>
    <mergeCell ref="E120:E137"/>
    <mergeCell ref="F120:F137"/>
    <mergeCell ref="G120:G137"/>
    <mergeCell ref="K120:K137"/>
    <mergeCell ref="L120:L137"/>
    <mergeCell ref="AK84:AK101"/>
    <mergeCell ref="D102:D119"/>
    <mergeCell ref="E102:E119"/>
    <mergeCell ref="F102:F119"/>
    <mergeCell ref="G102:G119"/>
    <mergeCell ref="K102:K119"/>
    <mergeCell ref="L102:L119"/>
    <mergeCell ref="AK102:AK119"/>
    <mergeCell ref="D84:D101"/>
    <mergeCell ref="E84:E101"/>
    <mergeCell ref="F84:F101"/>
    <mergeCell ref="G84:G101"/>
    <mergeCell ref="K84:K101"/>
    <mergeCell ref="L84:L101"/>
    <mergeCell ref="AK48:AK65"/>
    <mergeCell ref="D66:D83"/>
    <mergeCell ref="E66:E83"/>
    <mergeCell ref="F66:F83"/>
    <mergeCell ref="G66:G83"/>
    <mergeCell ref="K66:K83"/>
    <mergeCell ref="L66:L83"/>
    <mergeCell ref="AK66:AK83"/>
    <mergeCell ref="D48:D65"/>
    <mergeCell ref="E48:E65"/>
    <mergeCell ref="F48:F65"/>
    <mergeCell ref="G48:G65"/>
    <mergeCell ref="K48:K65"/>
    <mergeCell ref="L48:L65"/>
    <mergeCell ref="AK12:AK29"/>
    <mergeCell ref="D30:D47"/>
    <mergeCell ref="E30:E47"/>
    <mergeCell ref="F30:F47"/>
    <mergeCell ref="G30:G47"/>
    <mergeCell ref="K30:K47"/>
    <mergeCell ref="L30:L47"/>
    <mergeCell ref="AK30:AK47"/>
    <mergeCell ref="D12:D29"/>
    <mergeCell ref="E12:E29"/>
    <mergeCell ref="F12:F29"/>
    <mergeCell ref="G12:G29"/>
    <mergeCell ref="K12:K29"/>
    <mergeCell ref="L12:L29"/>
    <mergeCell ref="D6:D9"/>
    <mergeCell ref="E6:E9"/>
    <mergeCell ref="F6:F9"/>
    <mergeCell ref="G6:G9"/>
    <mergeCell ref="K6:N6"/>
    <mergeCell ref="AK6:AK9"/>
    <mergeCell ref="K7:K9"/>
    <mergeCell ref="L7:L9"/>
    <mergeCell ref="M7:N9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3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20F380F-CA9C-1658-B998-9F66325C02B4}" mc:Ignorable="x14ac xr xr2 xr3">
  <sheetPr>
    <tabColor rgb="FF660066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МО'!$E$30="","Не определено",'Список МО'!$E$30)</f>
        <v>Не определено</v>
      </c>
    </row>
    <row customHeight="1" ht="15">
      <c r="B3" s="0" t="str">
        <f>IF('Список МО'!$F$30="","Не определено",'Список МО'!$F$30)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МО'!$G$30="","Не определено",'Список МО'!$G$30)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ПИ'!$J$126</f>
        <v>0</v>
      </c>
      <c r="DV15" s="268">
        <f>'СУБС ПИ'!$L$126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ПИ'!$N$126</f>
        <v>0</v>
      </c>
      <c r="FZ15" s="268">
        <f>'СУБС ПИ'!$P$126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ПИ'!$J$127</f>
        <v>0</v>
      </c>
      <c r="DV21" s="268">
        <f>'СУБС ПИ'!$L$127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ПИ'!$N$127</f>
        <v>0</v>
      </c>
      <c r="FZ21" s="268">
        <f>'СУБС ПИ'!$P$127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ПИ'!$J$128</f>
        <v>0</v>
      </c>
      <c r="DV29" s="268">
        <f>'СУБС ПИ'!$L$128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ПИ'!$N$128</f>
        <v>0</v>
      </c>
      <c r="FZ29" s="268">
        <f>'СУБС ПИ'!$P$128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ПИ'!$J$129</f>
        <v>0</v>
      </c>
      <c r="DV33" s="268">
        <f>'СУБС ПИ'!$L$129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ПИ'!$N$129</f>
        <v>0</v>
      </c>
      <c r="FZ33" s="268">
        <f>'СУБС ПИ'!$P$129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ПИ'!$J$130</f>
        <v>0</v>
      </c>
      <c r="DV37" s="268">
        <f>'СУБС ПИ'!$L$130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ПИ'!$N$130</f>
        <v>0</v>
      </c>
      <c r="FZ37" s="268">
        <f>'СУБС ПИ'!$P$130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ПИ'!$J$131</f>
        <v>0</v>
      </c>
      <c r="DV43" s="268">
        <f>'СУБС ПИ'!$L$131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ПИ'!$N$131</f>
        <v>0</v>
      </c>
      <c r="FZ43" s="268">
        <f>'СУБС ПИ'!$P$131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ПИ'!$J$132</f>
        <v>0</v>
      </c>
      <c r="DV51" s="268">
        <f>'СУБС ПИ'!$L$132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ПИ'!$N$132</f>
        <v>0</v>
      </c>
      <c r="FZ51" s="268">
        <f>'СУБС ПИ'!$P$132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ПИ'!$J$133</f>
        <v>0</v>
      </c>
      <c r="DV55" s="268">
        <f>'СУБС ПИ'!$L$133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ПИ'!$N$133</f>
        <v>0</v>
      </c>
      <c r="FZ55" s="268">
        <f>'СУБС ПИ'!$P$133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ПИ'!$J$134</f>
        <v>0</v>
      </c>
      <c r="DV63" s="268">
        <f>'СУБС ПИ'!$L$134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ПИ'!$N$134</f>
        <v>0</v>
      </c>
      <c r="FZ63" s="268">
        <f>'СУБС ПИ'!$P$134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ПИ'!$J$135</f>
        <v>0</v>
      </c>
      <c r="DV67" s="268">
        <f>'СУБС ПИ'!$L$135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ПИ'!$N$135</f>
        <v>0</v>
      </c>
      <c r="FZ67" s="268">
        <f>'СУБС ПИ'!$P$135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ПИ'!$J$136</f>
        <v>0</v>
      </c>
      <c r="DV73" s="268">
        <f>'СУБС ПИ'!$L$136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ПИ'!$N$136</f>
        <v>0</v>
      </c>
      <c r="FZ73" s="268">
        <f>'СУБС ПИ'!$P$136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ПИ'!$J$137</f>
        <v>0</v>
      </c>
      <c r="DV79" s="268">
        <f>'СУБС ПИ'!$L$137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ПИ'!$N$137</f>
        <v>0</v>
      </c>
      <c r="FZ79" s="268">
        <f>'СУБС ПИ'!$P$137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48" priority="1" stopIfTrue="1">
      <formula>$N$3=0</formula>
    </cfRule>
  </conditionalFormatting>
  <conditionalFormatting sqref="M3">
    <cfRule type="expression" dxfId="49" priority="2" stopIfTrue="1">
      <formula>$N$3&lt;=(100+REGION_IDX_VALUE_MIRROR)</formula>
    </cfRule>
  </conditionalFormatting>
  <conditionalFormatting sqref="M3">
    <cfRule type="expression" dxfId="50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FEB6D18-A7E7-B44B-6858-5875C56F95B6}" mc:Ignorable="x14ac xr xr2 xr3">
  <sheetPr>
    <tabColor rgb="FF660066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МО'!$E$30="","Не определено",'Список МО'!$E$30)</f>
        <v>Не определено</v>
      </c>
    </row>
    <row customHeight="1" ht="15">
      <c r="B3" s="0" t="str">
        <f>IF('Список МО'!$F$30="","Не определено",'Список МО'!$F$30)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МО'!$G$30="","Не определено",'Список МО'!$G$30)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ПИ'!$S$126</f>
        <v>0</v>
      </c>
      <c r="DV15" s="268">
        <f>'СУБС ПИ'!$U$126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ПИ'!$S$127</f>
        <v>0</v>
      </c>
      <c r="DV21" s="268">
        <f>'СУБС ПИ'!$U$127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ПИ'!$S$128</f>
        <v>0</v>
      </c>
      <c r="DV29" s="268">
        <f>'СУБС ПИ'!$U$128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ПИ'!$S$129</f>
        <v>0</v>
      </c>
      <c r="DV33" s="268">
        <f>'СУБС ПИ'!$U$129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ПИ'!$S$130</f>
        <v>0</v>
      </c>
      <c r="DV37" s="268">
        <f>'СУБС ПИ'!$U$130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ПИ'!$S$131</f>
        <v>0</v>
      </c>
      <c r="DV43" s="268">
        <f>'СУБС ПИ'!$U$131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ПИ'!$S$132</f>
        <v>0</v>
      </c>
      <c r="DV51" s="268">
        <f>'СУБС ПИ'!$U$132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ПИ'!$S$133</f>
        <v>0</v>
      </c>
      <c r="DV55" s="268">
        <f>'СУБС ПИ'!$U$133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ПИ'!$S$134</f>
        <v>0</v>
      </c>
      <c r="DV63" s="268">
        <f>'СУБС ПИ'!$U$134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ПИ'!$S$135</f>
        <v>0</v>
      </c>
      <c r="DV67" s="268">
        <f>'СУБС ПИ'!$U$135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ПИ'!$S$136</f>
        <v>0</v>
      </c>
      <c r="DV73" s="268">
        <f>'СУБС ПИ'!$U$136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ПИ'!$S$137</f>
        <v>0</v>
      </c>
      <c r="DV79" s="268">
        <f>'СУБС ПИ'!$U$137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51" priority="1" stopIfTrue="1">
      <formula>$N$3=0</formula>
    </cfRule>
  </conditionalFormatting>
  <conditionalFormatting sqref="M3">
    <cfRule type="expression" dxfId="52" priority="2" stopIfTrue="1">
      <formula>$N$3&lt;=(100+REGION_IDX_VALUE_MIRROR)</formula>
    </cfRule>
  </conditionalFormatting>
  <conditionalFormatting sqref="M3">
    <cfRule type="expression" dxfId="53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59B8D28-F7EF-EA58-F554-E5360A7893A8}" mc:Ignorable="x14ac xr xr2 xr3">
  <sheetPr>
    <tabColor rgb="FFFF8080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МО'!$E$31="","Не определено",'Список МО'!$E$31)</f>
        <v>Не определено</v>
      </c>
    </row>
    <row customHeight="1" ht="3">
      <c r="B3" s="0" t="str">
        <f>IF('Список МО'!$F$31="","Не определено",'Список МО'!$F$31)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МО'!$G$31="","Не определено",'Список МО'!$G$31)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309EEC8-82B5-3DE7-06B8-0058130503CB}" mc:Ignorable="x14ac xr xr2 xr3">
  <sheetPr>
    <tabColor rgb="FFFF8080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МО'!$E$31="","Не определено",'Список МО'!$E$31)</f>
        <v>Не определено</v>
      </c>
    </row>
    <row customHeight="1" ht="3">
      <c r="B3" s="805" t="str">
        <f>IF('Список МО'!$F$31="","Не определено",'Список МО'!$F$31)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МО'!$G$31="","Не определено",'Список МО'!$G$31)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20876FD-EB98-9D78-37B8-D653359AF038}" mc:Ignorable="x14ac xr xr2 xr3">
  <sheetPr>
    <tabColor rgb="FFFF8080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МО'!$E$31="","Не определено",'Список МО'!$E$31)</f>
        <v>Не определено</v>
      </c>
    </row>
    <row customHeight="1" ht="15">
      <c r="B3" s="0" t="str">
        <f>IF('Список МО'!$F$31="","Не определено",'Список МО'!$F$31)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МО'!$G$31="","Не определено",'Список МО'!$G$31)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ПИ'!$J$140</f>
        <v>0</v>
      </c>
      <c r="DV15" s="268">
        <f>'СУБС ПИ'!$L$140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ПИ'!$N$140</f>
        <v>0</v>
      </c>
      <c r="FZ15" s="268">
        <f>'СУБС ПИ'!$P$140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ПИ'!$J$141</f>
        <v>0</v>
      </c>
      <c r="DV21" s="268">
        <f>'СУБС ПИ'!$L$141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ПИ'!$N$141</f>
        <v>0</v>
      </c>
      <c r="FZ21" s="268">
        <f>'СУБС ПИ'!$P$141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ПИ'!$J$142</f>
        <v>0</v>
      </c>
      <c r="DV29" s="268">
        <f>'СУБС ПИ'!$L$142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ПИ'!$N$142</f>
        <v>0</v>
      </c>
      <c r="FZ29" s="268">
        <f>'СУБС ПИ'!$P$142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ПИ'!$J$143</f>
        <v>0</v>
      </c>
      <c r="DV33" s="268">
        <f>'СУБС ПИ'!$L$143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ПИ'!$N$143</f>
        <v>0</v>
      </c>
      <c r="FZ33" s="268">
        <f>'СУБС ПИ'!$P$143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ПИ'!$J$144</f>
        <v>0</v>
      </c>
      <c r="DV37" s="268">
        <f>'СУБС ПИ'!$L$144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ПИ'!$N$144</f>
        <v>0</v>
      </c>
      <c r="FZ37" s="268">
        <f>'СУБС ПИ'!$P$144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ПИ'!$J$145</f>
        <v>0</v>
      </c>
      <c r="DV43" s="268">
        <f>'СУБС ПИ'!$L$145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ПИ'!$N$145</f>
        <v>0</v>
      </c>
      <c r="FZ43" s="268">
        <f>'СУБС ПИ'!$P$145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ПИ'!$J$146</f>
        <v>0</v>
      </c>
      <c r="DV51" s="268">
        <f>'СУБС ПИ'!$L$146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ПИ'!$N$146</f>
        <v>0</v>
      </c>
      <c r="FZ51" s="268">
        <f>'СУБС ПИ'!$P$146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ПИ'!$J$147</f>
        <v>0</v>
      </c>
      <c r="DV55" s="268">
        <f>'СУБС ПИ'!$L$147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ПИ'!$N$147</f>
        <v>0</v>
      </c>
      <c r="FZ55" s="268">
        <f>'СУБС ПИ'!$P$147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ПИ'!$J$148</f>
        <v>0</v>
      </c>
      <c r="DV63" s="268">
        <f>'СУБС ПИ'!$L$148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ПИ'!$N$148</f>
        <v>0</v>
      </c>
      <c r="FZ63" s="268">
        <f>'СУБС ПИ'!$P$148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ПИ'!$J$149</f>
        <v>0</v>
      </c>
      <c r="DV67" s="268">
        <f>'СУБС ПИ'!$L$149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ПИ'!$N$149</f>
        <v>0</v>
      </c>
      <c r="FZ67" s="268">
        <f>'СУБС ПИ'!$P$149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ПИ'!$J$150</f>
        <v>0</v>
      </c>
      <c r="DV73" s="268">
        <f>'СУБС ПИ'!$L$150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ПИ'!$N$150</f>
        <v>0</v>
      </c>
      <c r="FZ73" s="268">
        <f>'СУБС ПИ'!$P$150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ПИ'!$J$151</f>
        <v>0</v>
      </c>
      <c r="DV79" s="268">
        <f>'СУБС ПИ'!$L$151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ПИ'!$N$151</f>
        <v>0</v>
      </c>
      <c r="FZ79" s="268">
        <f>'СУБС ПИ'!$P$151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54" priority="1" stopIfTrue="1">
      <formula>$N$3=0</formula>
    </cfRule>
  </conditionalFormatting>
  <conditionalFormatting sqref="M3">
    <cfRule type="expression" dxfId="55" priority="2" stopIfTrue="1">
      <formula>$N$3&lt;=(100+REGION_IDX_VALUE_MIRROR)</formula>
    </cfRule>
  </conditionalFormatting>
  <conditionalFormatting sqref="M3">
    <cfRule type="expression" dxfId="56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A275ADB8-9EF8-5458-D668-C8B809C26B44}" mc:Ignorable="x14ac xr xr2 xr3">
  <sheetPr>
    <tabColor rgb="FFFF8080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МО'!$E$31="","Не определено",'Список МО'!$E$31)</f>
        <v>Не определено</v>
      </c>
    </row>
    <row customHeight="1" ht="15">
      <c r="B3" s="0" t="str">
        <f>IF('Список МО'!$F$31="","Не определено",'Список МО'!$F$31)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МО'!$G$31="","Не определено",'Список МО'!$G$31)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ПИ'!$S$140</f>
        <v>0</v>
      </c>
      <c r="DV15" s="268">
        <f>'СУБС ПИ'!$U$140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ПИ'!$S$141</f>
        <v>0</v>
      </c>
      <c r="DV21" s="268">
        <f>'СУБС ПИ'!$U$141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ПИ'!$S$142</f>
        <v>0</v>
      </c>
      <c r="DV29" s="268">
        <f>'СУБС ПИ'!$U$142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ПИ'!$S$143</f>
        <v>0</v>
      </c>
      <c r="DV33" s="268">
        <f>'СУБС ПИ'!$U$143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ПИ'!$S$144</f>
        <v>0</v>
      </c>
      <c r="DV37" s="268">
        <f>'СУБС ПИ'!$U$144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ПИ'!$S$145</f>
        <v>0</v>
      </c>
      <c r="DV43" s="268">
        <f>'СУБС ПИ'!$U$145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ПИ'!$S$146</f>
        <v>0</v>
      </c>
      <c r="DV51" s="268">
        <f>'СУБС ПИ'!$U$146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ПИ'!$S$147</f>
        <v>0</v>
      </c>
      <c r="DV55" s="268">
        <f>'СУБС ПИ'!$U$147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ПИ'!$S$148</f>
        <v>0</v>
      </c>
      <c r="DV63" s="268">
        <f>'СУБС ПИ'!$U$148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ПИ'!$S$149</f>
        <v>0</v>
      </c>
      <c r="DV67" s="268">
        <f>'СУБС ПИ'!$U$149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ПИ'!$S$150</f>
        <v>0</v>
      </c>
      <c r="DV73" s="268">
        <f>'СУБС ПИ'!$U$150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ПИ'!$S$151</f>
        <v>0</v>
      </c>
      <c r="DV79" s="268">
        <f>'СУБС ПИ'!$U$151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57" priority="1" stopIfTrue="1">
      <formula>$N$3=0</formula>
    </cfRule>
  </conditionalFormatting>
  <conditionalFormatting sqref="M3">
    <cfRule type="expression" dxfId="58" priority="2" stopIfTrue="1">
      <formula>$N$3&lt;=(100+REGION_IDX_VALUE_MIRROR)</formula>
    </cfRule>
  </conditionalFormatting>
  <conditionalFormatting sqref="M3">
    <cfRule type="expression" dxfId="59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346FAA02-24CA-2798-AEE8-147F9B578FA5}" mc:Ignorable="x14ac xr xr2 xr3">
  <sheetPr>
    <tabColor rgb="FF0066CC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МО'!$E$32="","Не определено",'Список МО'!$E$32)</f>
        <v>Не определено</v>
      </c>
    </row>
    <row customHeight="1" ht="3">
      <c r="B3" s="0" t="str">
        <f>IF('Список МО'!$F$32="","Не определено",'Список МО'!$F$32)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МО'!$G$32="","Не определено",'Список МО'!$G$32)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0591B58-5CDA-A484-8288-389B19D13378}" mc:Ignorable="x14ac xr xr2 xr3">
  <sheetPr>
    <tabColor rgb="FF0066CC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МО'!$E$32="","Не определено",'Список МО'!$E$32)</f>
        <v>Не определено</v>
      </c>
    </row>
    <row customHeight="1" ht="3">
      <c r="B3" s="805" t="str">
        <f>IF('Список МО'!$F$32="","Не определено",'Список МО'!$F$32)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МО'!$G$32="","Не определено",'Список МО'!$G$32)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B0B39DC9-7C58-3578-F5A5-C15D6DDB9A52}" mc:Ignorable="x14ac xr xr2 xr3">
  <sheetPr>
    <tabColor rgb="FF0066CC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МО'!$E$32="","Не определено",'Список МО'!$E$32)</f>
        <v>Не определено</v>
      </c>
    </row>
    <row customHeight="1" ht="15">
      <c r="B3" s="0" t="str">
        <f>IF('Список МО'!$F$32="","Не определено",'Список МО'!$F$32)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МО'!$G$32="","Не определено",'Список МО'!$G$32)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ПИ'!$J$154</f>
        <v>0</v>
      </c>
      <c r="DV15" s="268">
        <f>'СУБС ПИ'!$L$154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ПИ'!$N$154</f>
        <v>0</v>
      </c>
      <c r="FZ15" s="268">
        <f>'СУБС ПИ'!$P$154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ПИ'!$J$155</f>
        <v>0</v>
      </c>
      <c r="DV21" s="268">
        <f>'СУБС ПИ'!$L$155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ПИ'!$N$155</f>
        <v>0</v>
      </c>
      <c r="FZ21" s="268">
        <f>'СУБС ПИ'!$P$155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ПИ'!$J$156</f>
        <v>0</v>
      </c>
      <c r="DV29" s="268">
        <f>'СУБС ПИ'!$L$156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ПИ'!$N$156</f>
        <v>0</v>
      </c>
      <c r="FZ29" s="268">
        <f>'СУБС ПИ'!$P$156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ПИ'!$J$157</f>
        <v>0</v>
      </c>
      <c r="DV33" s="268">
        <f>'СУБС ПИ'!$L$157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ПИ'!$N$157</f>
        <v>0</v>
      </c>
      <c r="FZ33" s="268">
        <f>'СУБС ПИ'!$P$157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ПИ'!$J$158</f>
        <v>0</v>
      </c>
      <c r="DV37" s="268">
        <f>'СУБС ПИ'!$L$158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ПИ'!$N$158</f>
        <v>0</v>
      </c>
      <c r="FZ37" s="268">
        <f>'СУБС ПИ'!$P$158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ПИ'!$J$159</f>
        <v>0</v>
      </c>
      <c r="DV43" s="268">
        <f>'СУБС ПИ'!$L$159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ПИ'!$N$159</f>
        <v>0</v>
      </c>
      <c r="FZ43" s="268">
        <f>'СУБС ПИ'!$P$159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ПИ'!$J$160</f>
        <v>0</v>
      </c>
      <c r="DV51" s="268">
        <f>'СУБС ПИ'!$L$160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ПИ'!$N$160</f>
        <v>0</v>
      </c>
      <c r="FZ51" s="268">
        <f>'СУБС ПИ'!$P$160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ПИ'!$J$161</f>
        <v>0</v>
      </c>
      <c r="DV55" s="268">
        <f>'СУБС ПИ'!$L$161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ПИ'!$N$161</f>
        <v>0</v>
      </c>
      <c r="FZ55" s="268">
        <f>'СУБС ПИ'!$P$161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ПИ'!$J$162</f>
        <v>0</v>
      </c>
      <c r="DV63" s="268">
        <f>'СУБС ПИ'!$L$162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ПИ'!$N$162</f>
        <v>0</v>
      </c>
      <c r="FZ63" s="268">
        <f>'СУБС ПИ'!$P$162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ПИ'!$J$163</f>
        <v>0</v>
      </c>
      <c r="DV67" s="268">
        <f>'СУБС ПИ'!$L$163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ПИ'!$N$163</f>
        <v>0</v>
      </c>
      <c r="FZ67" s="268">
        <f>'СУБС ПИ'!$P$163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ПИ'!$J$164</f>
        <v>0</v>
      </c>
      <c r="DV73" s="268">
        <f>'СУБС ПИ'!$L$164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ПИ'!$N$164</f>
        <v>0</v>
      </c>
      <c r="FZ73" s="268">
        <f>'СУБС ПИ'!$P$164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ПИ'!$J$165</f>
        <v>0</v>
      </c>
      <c r="DV79" s="268">
        <f>'СУБС ПИ'!$L$165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ПИ'!$N$165</f>
        <v>0</v>
      </c>
      <c r="FZ79" s="268">
        <f>'СУБС ПИ'!$P$165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60" priority="1" stopIfTrue="1">
      <formula>$N$3=0</formula>
    </cfRule>
  </conditionalFormatting>
  <conditionalFormatting sqref="M3">
    <cfRule type="expression" dxfId="61" priority="2" stopIfTrue="1">
      <formula>$N$3&lt;=(100+REGION_IDX_VALUE_MIRROR)</formula>
    </cfRule>
  </conditionalFormatting>
  <conditionalFormatting sqref="M3">
    <cfRule type="expression" dxfId="62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E533E08-6438-A438-FF02-DE31C87185A8}" mc:Ignorable="x14ac xr xr2 xr3">
  <sheetPr>
    <tabColor rgb="FF0066CC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МО'!$E$32="","Не определено",'Список МО'!$E$32)</f>
        <v>Не определено</v>
      </c>
    </row>
    <row customHeight="1" ht="15">
      <c r="B3" s="0" t="str">
        <f>IF('Список МО'!$F$32="","Не определено",'Список МО'!$F$32)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МО'!$G$32="","Не определено",'Список МО'!$G$32)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ПИ'!$S$154</f>
        <v>0</v>
      </c>
      <c r="DV15" s="268">
        <f>'СУБС ПИ'!$U$154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ПИ'!$S$155</f>
        <v>0</v>
      </c>
      <c r="DV21" s="268">
        <f>'СУБС ПИ'!$U$155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ПИ'!$S$156</f>
        <v>0</v>
      </c>
      <c r="DV29" s="268">
        <f>'СУБС ПИ'!$U$156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ПИ'!$S$157</f>
        <v>0</v>
      </c>
      <c r="DV33" s="268">
        <f>'СУБС ПИ'!$U$157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ПИ'!$S$158</f>
        <v>0</v>
      </c>
      <c r="DV37" s="268">
        <f>'СУБС ПИ'!$U$158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ПИ'!$S$159</f>
        <v>0</v>
      </c>
      <c r="DV43" s="268">
        <f>'СУБС ПИ'!$U$159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ПИ'!$S$160</f>
        <v>0</v>
      </c>
      <c r="DV51" s="268">
        <f>'СУБС ПИ'!$U$160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ПИ'!$S$161</f>
        <v>0</v>
      </c>
      <c r="DV55" s="268">
        <f>'СУБС ПИ'!$U$161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ПИ'!$S$162</f>
        <v>0</v>
      </c>
      <c r="DV63" s="268">
        <f>'СУБС ПИ'!$U$162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ПИ'!$S$163</f>
        <v>0</v>
      </c>
      <c r="DV67" s="268">
        <f>'СУБС ПИ'!$U$163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ПИ'!$S$164</f>
        <v>0</v>
      </c>
      <c r="DV73" s="268">
        <f>'СУБС ПИ'!$U$164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ПИ'!$S$165</f>
        <v>0</v>
      </c>
      <c r="DV79" s="268">
        <f>'СУБС ПИ'!$U$165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63" priority="1" stopIfTrue="1">
      <formula>$N$3=0</formula>
    </cfRule>
  </conditionalFormatting>
  <conditionalFormatting sqref="M3">
    <cfRule type="expression" dxfId="64" priority="2" stopIfTrue="1">
      <formula>$N$3&lt;=(100+REGION_IDX_VALUE_MIRROR)</formula>
    </cfRule>
  </conditionalFormatting>
  <conditionalFormatting sqref="M3">
    <cfRule type="expression" dxfId="65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B3FBBE6-50F8-B857-C10C-06AFDCB11138}" mc:Ignorable="x14ac xr xr2 xr3">
  <sheetPr>
    <tabColor rgb="FFEAEBEE"/>
  </sheetPr>
  <dimension ref="A1:W221"/>
  <sheetViews>
    <sheetView showGridLines="0" zoomScale="90" workbookViewId="0">
      <pane xSplit="7" ySplit="11" topLeftCell="H12" activePane="bottomRight" state="frozen"/>
      <selection pane="bottomLeft" activeCell="A12" sqref="A12"/>
      <selection pane="topRight" activeCell="H1" sqref="H1"/>
      <selection pane="bottomRight" activeCell="A1" sqref="A1"/>
    </sheetView>
  </sheetViews>
  <sheetFormatPr customHeight="1" defaultRowHeight="11.25"/>
  <cols>
    <col min="1" max="2" style="840" width="8.7109375" hidden="1" customWidth="1"/>
    <col min="3" max="3" style="840" width="2.7109375" customWidth="1"/>
    <col min="4" max="4" style="840" width="3.7109375" customWidth="1"/>
    <col min="5" max="6" style="840" width="25.57421875" customWidth="1"/>
    <col min="7" max="7" style="840" width="11.7109375" customWidth="1"/>
    <col min="8" max="8" style="753" width="42.57421875" customWidth="1"/>
    <col min="9" max="9" style="840" width="1.421875" customWidth="1"/>
    <col min="10" max="17" style="753" width="14.7109375" customWidth="1"/>
    <col min="18" max="18" style="753" width="37.7109375" customWidth="1"/>
    <col min="19" max="22" style="753" width="14.7109375" customWidth="1"/>
    <col min="23" max="23" style="840" width="1.421875" customWidth="1"/>
  </cols>
  <sheetData>
    <row customHeight="1" ht="22.5" hidden="1"/>
    <row customHeight="1" ht="12.75" hidden="1"/>
    <row customHeight="1" ht="12"/>
    <row customHeight="1" ht="36">
      <c r="C4" s="132"/>
      <c r="D4" s="976" t="s">
        <v>1164</v>
      </c>
      <c r="E4" s="977"/>
      <c r="F4" s="977"/>
      <c r="G4" s="977"/>
      <c r="H4" s="638"/>
      <c r="I4" s="977"/>
      <c r="J4" s="638"/>
      <c r="K4" s="638"/>
      <c r="L4" s="638"/>
      <c r="M4" s="638"/>
      <c r="N4" s="638"/>
      <c r="O4" s="638"/>
      <c r="P4" s="638"/>
      <c r="Q4" s="638"/>
      <c r="R4" s="638"/>
      <c r="S4" s="639"/>
      <c r="T4" s="639"/>
      <c r="U4" s="639"/>
      <c r="V4" s="639"/>
      <c r="W4" s="978"/>
    </row>
    <row customHeight="1" ht="5.25">
      <c r="E5" s="0"/>
      <c r="F5" s="979"/>
      <c r="G5" s="979"/>
    </row>
    <row customHeight="1" ht="18">
      <c r="C6" s="132"/>
      <c r="D6" s="614" t="s">
        <v>1023</v>
      </c>
      <c r="E6" s="594" t="s">
        <v>1024</v>
      </c>
      <c r="F6" s="594" t="s">
        <v>1025</v>
      </c>
      <c r="G6" s="594" t="s">
        <v>1026</v>
      </c>
      <c r="H6" s="594" t="s">
        <v>1165</v>
      </c>
      <c r="I6" s="980"/>
      <c r="J6" s="644" t="s">
        <v>1166</v>
      </c>
      <c r="K6" s="644"/>
      <c r="L6" s="644"/>
      <c r="M6" s="644"/>
      <c r="N6" s="644"/>
      <c r="O6" s="644"/>
      <c r="P6" s="644"/>
      <c r="Q6" s="644"/>
      <c r="R6" s="644" t="s">
        <v>1167</v>
      </c>
      <c r="S6" s="646" t="s">
        <v>1168</v>
      </c>
      <c r="T6" s="647"/>
      <c r="U6" s="647"/>
      <c r="V6" s="648"/>
      <c r="W6" s="980"/>
    </row>
    <row customHeight="1" ht="18">
      <c r="C7" s="132"/>
      <c r="D7" s="614"/>
      <c r="E7" s="594"/>
      <c r="F7" s="594"/>
      <c r="G7" s="594"/>
      <c r="H7" s="594"/>
      <c r="I7" s="980"/>
      <c r="J7" s="642" t="s">
        <v>1169</v>
      </c>
      <c r="K7" s="642"/>
      <c r="L7" s="642"/>
      <c r="M7" s="642"/>
      <c r="N7" s="642" t="s">
        <v>1170</v>
      </c>
      <c r="O7" s="642"/>
      <c r="P7" s="642"/>
      <c r="Q7" s="642"/>
      <c r="R7" s="644"/>
      <c r="S7" s="642" t="s">
        <v>1169</v>
      </c>
      <c r="T7" s="642"/>
      <c r="U7" s="642"/>
      <c r="V7" s="642"/>
      <c r="W7" s="980"/>
    </row>
    <row customHeight="1" ht="18">
      <c r="C8" s="132"/>
      <c r="D8" s="614"/>
      <c r="E8" s="594"/>
      <c r="F8" s="594"/>
      <c r="G8" s="594"/>
      <c r="H8" s="594"/>
      <c r="I8" s="980"/>
      <c r="J8" s="642" t="s">
        <v>1171</v>
      </c>
      <c r="K8" s="642"/>
      <c r="L8" s="642" t="s">
        <v>84</v>
      </c>
      <c r="M8" s="642"/>
      <c r="N8" s="642" t="s">
        <v>1171</v>
      </c>
      <c r="O8" s="642"/>
      <c r="P8" s="642" t="s">
        <v>84</v>
      </c>
      <c r="Q8" s="642"/>
      <c r="R8" s="644"/>
      <c r="S8" s="642" t="s">
        <v>1171</v>
      </c>
      <c r="T8" s="642"/>
      <c r="U8" s="642" t="s">
        <v>84</v>
      </c>
      <c r="V8" s="642"/>
      <c r="W8" s="980"/>
    </row>
    <row customHeight="1" ht="24">
      <c r="C9" s="132"/>
      <c r="D9" s="981"/>
      <c r="E9" s="576"/>
      <c r="F9" s="576"/>
      <c r="G9" s="576"/>
      <c r="H9" s="576"/>
      <c r="I9" s="982"/>
      <c r="J9" s="427" t="s">
        <v>1172</v>
      </c>
      <c r="K9" s="427" t="s">
        <v>1173</v>
      </c>
      <c r="L9" s="427" t="s">
        <v>1172</v>
      </c>
      <c r="M9" s="427" t="s">
        <v>1173</v>
      </c>
      <c r="N9" s="427" t="s">
        <v>1172</v>
      </c>
      <c r="O9" s="427" t="s">
        <v>1173</v>
      </c>
      <c r="P9" s="427" t="s">
        <v>1172</v>
      </c>
      <c r="Q9" s="427" t="s">
        <v>1173</v>
      </c>
      <c r="R9" s="645"/>
      <c r="S9" s="427" t="s">
        <v>1172</v>
      </c>
      <c r="T9" s="427" t="s">
        <v>1173</v>
      </c>
      <c r="U9" s="427" t="s">
        <v>1172</v>
      </c>
      <c r="V9" s="427" t="s">
        <v>1173</v>
      </c>
      <c r="W9" s="982"/>
    </row>
    <row customHeight="1" ht="12" hidden="1">
      <c r="C10" s="132"/>
      <c r="D10" s="983"/>
      <c r="E10" s="983"/>
      <c r="F10" s="983"/>
      <c r="G10" s="983"/>
      <c r="H10" s="140"/>
      <c r="I10" s="983"/>
      <c r="J10" s="140" t="s">
        <v>1174</v>
      </c>
      <c r="K10" s="140" t="s">
        <v>1175</v>
      </c>
      <c r="L10" s="140" t="s">
        <v>1176</v>
      </c>
      <c r="M10" s="140" t="s">
        <v>1177</v>
      </c>
      <c r="N10" s="140" t="s">
        <v>1178</v>
      </c>
      <c r="O10" s="140" t="s">
        <v>1179</v>
      </c>
      <c r="P10" s="140" t="s">
        <v>1180</v>
      </c>
      <c r="Q10" s="140" t="s">
        <v>1181</v>
      </c>
      <c r="R10" s="140" t="s">
        <v>1182</v>
      </c>
      <c r="S10" s="140" t="s">
        <v>1183</v>
      </c>
      <c r="T10" s="140" t="s">
        <v>1184</v>
      </c>
      <c r="U10" s="140" t="s">
        <v>1185</v>
      </c>
      <c r="V10" s="140" t="s">
        <v>1186</v>
      </c>
      <c r="W10" s="983"/>
    </row>
    <row customHeight="1" ht="11.25" hidden="1">
      <c r="C11" s="132"/>
      <c r="D11" s="984"/>
      <c r="E11" s="985"/>
      <c r="F11" s="985"/>
      <c r="G11" s="985"/>
      <c r="H11" s="142"/>
      <c r="I11" s="93"/>
      <c r="J11" s="86"/>
      <c r="K11" s="86"/>
      <c r="L11" s="86"/>
      <c r="M11" s="86"/>
      <c r="N11" s="86"/>
      <c r="O11" s="86"/>
      <c r="P11" s="86"/>
      <c r="Q11" s="86"/>
      <c r="R11" s="143"/>
      <c r="S11" s="86"/>
      <c r="T11" s="86"/>
      <c r="U11" s="86"/>
      <c r="V11" s="86"/>
      <c r="W11" s="93"/>
    </row>
    <row customHeight="1" ht="12">
      <c r="C12" s="132"/>
      <c r="D12" s="986" t="s">
        <v>1132</v>
      </c>
      <c r="E12" s="987" t="str">
        <f>IF('Список МО'!E$22="","",'Список МО'!E$22)</f>
        <v>"Заполярный район"</v>
      </c>
      <c r="F12" s="654" t="str">
        <f>IF('Список МО'!F$22="","",'Список МО'!F$22)</f>
        <v>Канинский сельсовет</v>
      </c>
      <c r="G12" s="654" t="str">
        <f>IF('Список МО'!G$22="","",'Список МО'!G$22)</f>
        <v>11811443</v>
      </c>
      <c r="H12" s="428" t="s">
        <v>1187</v>
      </c>
      <c r="I12" s="988"/>
      <c r="J12" s="144">
        <f>J13</f>
        <v>0</v>
      </c>
      <c r="K12" s="144">
        <f>K13</f>
        <v>0</v>
      </c>
      <c r="L12" s="144">
        <f>L13</f>
        <v>0</v>
      </c>
      <c r="M12" s="144">
        <f>M13</f>
        <v>0</v>
      </c>
      <c r="N12" s="144">
        <f>N13</f>
        <v>0</v>
      </c>
      <c r="O12" s="144">
        <f>O13</f>
        <v>0</v>
      </c>
      <c r="P12" s="144">
        <f>P13</f>
        <v>0</v>
      </c>
      <c r="Q12" s="144">
        <f>Q13</f>
        <v>0</v>
      </c>
      <c r="R12" s="656"/>
      <c r="S12" s="106">
        <f>S13</f>
        <v>0</v>
      </c>
      <c r="T12" s="106">
        <f>T13</f>
        <v>0</v>
      </c>
      <c r="U12" s="106">
        <f>U13</f>
        <v>0</v>
      </c>
      <c r="V12" s="106">
        <f>V13</f>
        <v>0</v>
      </c>
      <c r="W12" s="988"/>
    </row>
    <row customHeight="1" ht="12">
      <c r="C13" s="132"/>
      <c r="D13" s="989"/>
      <c r="E13" s="990"/>
      <c r="F13" s="990"/>
      <c r="G13" s="990"/>
      <c r="H13" s="428" t="s">
        <v>1054</v>
      </c>
      <c r="I13" s="991"/>
      <c r="J13" s="144">
        <f>SUM(J14:J25)</f>
        <v>0</v>
      </c>
      <c r="K13" s="144">
        <f>SUM(K14:K25)</f>
        <v>0</v>
      </c>
      <c r="L13" s="144">
        <f>SUM(L14:L25)</f>
        <v>0</v>
      </c>
      <c r="M13" s="144">
        <f>SUM(M14:M25)</f>
        <v>0</v>
      </c>
      <c r="N13" s="144">
        <f>SUM(N14:N25)</f>
        <v>0</v>
      </c>
      <c r="O13" s="144">
        <f>SUM(O14:O25)</f>
        <v>0</v>
      </c>
      <c r="P13" s="144">
        <f>SUM(P14:P25)</f>
        <v>0</v>
      </c>
      <c r="Q13" s="144">
        <f>SUM(Q14:Q25)</f>
        <v>0</v>
      </c>
      <c r="R13" s="657"/>
      <c r="S13" s="106">
        <f>SUM(S14:S25)</f>
        <v>0</v>
      </c>
      <c r="T13" s="106">
        <f>SUM(T14:T25)</f>
        <v>0</v>
      </c>
      <c r="U13" s="106">
        <f>SUM(U14:U25)</f>
        <v>0</v>
      </c>
      <c r="V13" s="106">
        <f>SUM(V14:V25)</f>
        <v>0</v>
      </c>
      <c r="W13" s="991"/>
    </row>
    <row customHeight="1" ht="12">
      <c r="C14" s="132"/>
      <c r="D14" s="989"/>
      <c r="E14" s="990"/>
      <c r="F14" s="990"/>
      <c r="G14" s="990"/>
      <c r="H14" s="145" t="s">
        <v>1188</v>
      </c>
      <c r="I14" s="991"/>
      <c r="J14" s="146"/>
      <c r="K14" s="146"/>
      <c r="L14" s="147"/>
      <c r="M14" s="147"/>
      <c r="N14" s="146"/>
      <c r="O14" s="146"/>
      <c r="P14" s="147"/>
      <c r="Q14" s="147"/>
      <c r="R14" s="657"/>
      <c r="S14" s="148"/>
      <c r="T14" s="148"/>
      <c r="U14" s="148"/>
      <c r="V14" s="148"/>
      <c r="W14" s="991"/>
    </row>
    <row customHeight="1" ht="12">
      <c r="C15" s="132"/>
      <c r="D15" s="989"/>
      <c r="E15" s="990"/>
      <c r="F15" s="990"/>
      <c r="G15" s="990"/>
      <c r="H15" s="149" t="s">
        <v>1189</v>
      </c>
      <c r="I15" s="991"/>
      <c r="J15" s="146"/>
      <c r="K15" s="146"/>
      <c r="L15" s="147"/>
      <c r="M15" s="147"/>
      <c r="N15" s="146"/>
      <c r="O15" s="146"/>
      <c r="P15" s="147"/>
      <c r="Q15" s="147"/>
      <c r="R15" s="657"/>
      <c r="S15" s="148"/>
      <c r="T15" s="148"/>
      <c r="U15" s="148"/>
      <c r="V15" s="148"/>
      <c r="W15" s="991"/>
    </row>
    <row customHeight="1" ht="12">
      <c r="C16" s="132"/>
      <c r="D16" s="989"/>
      <c r="E16" s="990"/>
      <c r="F16" s="990"/>
      <c r="G16" s="990"/>
      <c r="H16" s="391" t="s">
        <v>1190</v>
      </c>
      <c r="I16" s="991"/>
      <c r="J16" s="146"/>
      <c r="K16" s="146"/>
      <c r="L16" s="147"/>
      <c r="M16" s="147"/>
      <c r="N16" s="146"/>
      <c r="O16" s="146"/>
      <c r="P16" s="147"/>
      <c r="Q16" s="147"/>
      <c r="R16" s="657"/>
      <c r="S16" s="148"/>
      <c r="T16" s="148"/>
      <c r="U16" s="148"/>
      <c r="V16" s="148"/>
      <c r="W16" s="991"/>
    </row>
    <row customHeight="1" ht="12">
      <c r="C17" s="132"/>
      <c r="D17" s="989"/>
      <c r="E17" s="990"/>
      <c r="F17" s="990"/>
      <c r="G17" s="990"/>
      <c r="H17" s="392" t="s">
        <v>1191</v>
      </c>
      <c r="I17" s="991"/>
      <c r="J17" s="146"/>
      <c r="K17" s="146"/>
      <c r="L17" s="147"/>
      <c r="M17" s="147"/>
      <c r="N17" s="146"/>
      <c r="O17" s="146"/>
      <c r="P17" s="147"/>
      <c r="Q17" s="147"/>
      <c r="R17" s="657"/>
      <c r="S17" s="148"/>
      <c r="T17" s="148"/>
      <c r="U17" s="148"/>
      <c r="V17" s="148"/>
      <c r="W17" s="991"/>
    </row>
    <row customHeight="1" ht="12">
      <c r="C18" s="132"/>
      <c r="D18" s="989"/>
      <c r="E18" s="990"/>
      <c r="F18" s="990"/>
      <c r="G18" s="990"/>
      <c r="H18" s="150" t="s">
        <v>1192</v>
      </c>
      <c r="I18" s="991"/>
      <c r="J18" s="146"/>
      <c r="K18" s="146"/>
      <c r="L18" s="147"/>
      <c r="M18" s="147"/>
      <c r="N18" s="146"/>
      <c r="O18" s="146"/>
      <c r="P18" s="147"/>
      <c r="Q18" s="147"/>
      <c r="R18" s="657"/>
      <c r="S18" s="148"/>
      <c r="T18" s="148"/>
      <c r="U18" s="148"/>
      <c r="V18" s="148"/>
      <c r="W18" s="991"/>
    </row>
    <row customHeight="1" ht="12">
      <c r="C19" s="132"/>
      <c r="D19" s="989"/>
      <c r="E19" s="990"/>
      <c r="F19" s="990"/>
      <c r="G19" s="990"/>
      <c r="H19" s="150" t="s">
        <v>164</v>
      </c>
      <c r="I19" s="991"/>
      <c r="J19" s="146"/>
      <c r="K19" s="146"/>
      <c r="L19" s="147"/>
      <c r="M19" s="147"/>
      <c r="N19" s="146"/>
      <c r="O19" s="146"/>
      <c r="P19" s="147"/>
      <c r="Q19" s="147"/>
      <c r="R19" s="657"/>
      <c r="S19" s="148"/>
      <c r="T19" s="148"/>
      <c r="U19" s="148"/>
      <c r="V19" s="148"/>
      <c r="W19" s="991"/>
    </row>
    <row customHeight="1" ht="12">
      <c r="C20" s="132"/>
      <c r="D20" s="989"/>
      <c r="E20" s="990"/>
      <c r="F20" s="990"/>
      <c r="G20" s="990"/>
      <c r="H20" s="393" t="s">
        <v>1193</v>
      </c>
      <c r="I20" s="991"/>
      <c r="J20" s="146"/>
      <c r="K20" s="146"/>
      <c r="L20" s="147"/>
      <c r="M20" s="147"/>
      <c r="N20" s="146"/>
      <c r="O20" s="146"/>
      <c r="P20" s="147"/>
      <c r="Q20" s="147"/>
      <c r="R20" s="657"/>
      <c r="S20" s="148"/>
      <c r="T20" s="148"/>
      <c r="U20" s="148"/>
      <c r="V20" s="148"/>
      <c r="W20" s="991"/>
    </row>
    <row customHeight="1" ht="12">
      <c r="C21" s="132"/>
      <c r="D21" s="989"/>
      <c r="E21" s="990"/>
      <c r="F21" s="990"/>
      <c r="G21" s="990"/>
      <c r="H21" s="151" t="s">
        <v>1194</v>
      </c>
      <c r="I21" s="991"/>
      <c r="J21" s="146"/>
      <c r="K21" s="146"/>
      <c r="L21" s="147"/>
      <c r="M21" s="147"/>
      <c r="N21" s="146"/>
      <c r="O21" s="146"/>
      <c r="P21" s="147"/>
      <c r="Q21" s="147"/>
      <c r="R21" s="657"/>
      <c r="S21" s="148"/>
      <c r="T21" s="148"/>
      <c r="U21" s="148"/>
      <c r="V21" s="148"/>
      <c r="W21" s="991"/>
    </row>
    <row customHeight="1" ht="12">
      <c r="C22" s="132"/>
      <c r="D22" s="989"/>
      <c r="E22" s="990"/>
      <c r="F22" s="990"/>
      <c r="G22" s="990"/>
      <c r="H22" s="394" t="s">
        <v>1195</v>
      </c>
      <c r="I22" s="991"/>
      <c r="J22" s="146"/>
      <c r="K22" s="146"/>
      <c r="L22" s="147"/>
      <c r="M22" s="147"/>
      <c r="N22" s="146"/>
      <c r="O22" s="146"/>
      <c r="P22" s="147"/>
      <c r="Q22" s="147"/>
      <c r="R22" s="657"/>
      <c r="S22" s="148"/>
      <c r="T22" s="148"/>
      <c r="U22" s="148"/>
      <c r="V22" s="148"/>
      <c r="W22" s="991"/>
    </row>
    <row customHeight="1" ht="12">
      <c r="C23" s="132"/>
      <c r="D23" s="989"/>
      <c r="E23" s="990"/>
      <c r="F23" s="990"/>
      <c r="G23" s="990"/>
      <c r="H23" s="395" t="s">
        <v>1196</v>
      </c>
      <c r="I23" s="991"/>
      <c r="J23" s="146"/>
      <c r="K23" s="146"/>
      <c r="L23" s="147"/>
      <c r="M23" s="147"/>
      <c r="N23" s="146"/>
      <c r="O23" s="146"/>
      <c r="P23" s="147"/>
      <c r="Q23" s="147"/>
      <c r="R23" s="657"/>
      <c r="S23" s="148"/>
      <c r="T23" s="148"/>
      <c r="U23" s="148"/>
      <c r="V23" s="148"/>
      <c r="W23" s="991"/>
    </row>
    <row customHeight="1" ht="12">
      <c r="C24" s="132"/>
      <c r="D24" s="989"/>
      <c r="E24" s="990"/>
      <c r="F24" s="990"/>
      <c r="G24" s="990"/>
      <c r="H24" s="152" t="s">
        <v>1197</v>
      </c>
      <c r="I24" s="991"/>
      <c r="J24" s="146"/>
      <c r="K24" s="146"/>
      <c r="L24" s="147"/>
      <c r="M24" s="147"/>
      <c r="N24" s="146"/>
      <c r="O24" s="146"/>
      <c r="P24" s="147"/>
      <c r="Q24" s="147"/>
      <c r="R24" s="657"/>
      <c r="S24" s="148"/>
      <c r="T24" s="148"/>
      <c r="U24" s="148"/>
      <c r="V24" s="148"/>
      <c r="W24" s="991"/>
    </row>
    <row customHeight="1" ht="12">
      <c r="C25" s="132"/>
      <c r="D25" s="626"/>
      <c r="E25" s="629"/>
      <c r="F25" s="629"/>
      <c r="G25" s="629"/>
      <c r="H25" s="396" t="s">
        <v>1198</v>
      </c>
      <c r="I25" s="992"/>
      <c r="J25" s="146"/>
      <c r="K25" s="146"/>
      <c r="L25" s="147"/>
      <c r="M25" s="147"/>
      <c r="N25" s="146"/>
      <c r="O25" s="146"/>
      <c r="P25" s="147"/>
      <c r="Q25" s="147"/>
      <c r="R25" s="658"/>
      <c r="S25" s="148"/>
      <c r="T25" s="148"/>
      <c r="U25" s="148"/>
      <c r="V25" s="148"/>
      <c r="W25" s="992"/>
    </row>
    <row customHeight="1" ht="12">
      <c r="C26" s="132"/>
      <c r="D26" s="652" t="s">
        <v>1150</v>
      </c>
      <c r="E26" s="654" t="str">
        <f>IF('Список МО'!E$23="","",'Список МО'!E$23)</f>
        <v>"Заполярный район"</v>
      </c>
      <c r="F26" s="654" t="str">
        <f>IF('Список МО'!F$23="","",'Список МО'!F$23)</f>
        <v>Карский сельсовет</v>
      </c>
      <c r="G26" s="654" t="str">
        <f>IF('Список МО'!G$23="","",'Список МО'!G$23)</f>
        <v>11811448</v>
      </c>
      <c r="H26" s="428" t="s">
        <v>1187</v>
      </c>
      <c r="I26" s="988"/>
      <c r="J26" s="144">
        <f>J27</f>
        <v>0</v>
      </c>
      <c r="K26" s="144">
        <f>K27</f>
        <v>0</v>
      </c>
      <c r="L26" s="144">
        <f>L27</f>
        <v>0</v>
      </c>
      <c r="M26" s="144">
        <f>M27</f>
        <v>0</v>
      </c>
      <c r="N26" s="144">
        <f>N27</f>
        <v>0</v>
      </c>
      <c r="O26" s="144">
        <f>O27</f>
        <v>0</v>
      </c>
      <c r="P26" s="144">
        <f>P27</f>
        <v>0</v>
      </c>
      <c r="Q26" s="144">
        <f>Q27</f>
        <v>0</v>
      </c>
      <c r="R26" s="656"/>
      <c r="S26" s="106">
        <f>S27</f>
        <v>0</v>
      </c>
      <c r="T26" s="106">
        <f>T27</f>
        <v>0</v>
      </c>
      <c r="U26" s="106">
        <f>U27</f>
        <v>0</v>
      </c>
      <c r="V26" s="106">
        <f>V27</f>
        <v>0</v>
      </c>
      <c r="W26" s="988"/>
    </row>
    <row customHeight="1" ht="12">
      <c r="C27" s="132"/>
      <c r="D27" s="989"/>
      <c r="E27" s="990"/>
      <c r="F27" s="990"/>
      <c r="G27" s="990"/>
      <c r="H27" s="428" t="s">
        <v>1054</v>
      </c>
      <c r="I27" s="991"/>
      <c r="J27" s="144">
        <f>SUM(J28:J39)</f>
        <v>0</v>
      </c>
      <c r="K27" s="144">
        <f>SUM(K28:K39)</f>
        <v>0</v>
      </c>
      <c r="L27" s="144">
        <f>SUM(L28:L39)</f>
        <v>0</v>
      </c>
      <c r="M27" s="144">
        <f>SUM(M28:M39)</f>
        <v>0</v>
      </c>
      <c r="N27" s="144">
        <f>SUM(N28:N39)</f>
        <v>0</v>
      </c>
      <c r="O27" s="144">
        <f>SUM(O28:O39)</f>
        <v>0</v>
      </c>
      <c r="P27" s="144">
        <f>SUM(P28:P39)</f>
        <v>0</v>
      </c>
      <c r="Q27" s="144">
        <f>SUM(Q28:Q39)</f>
        <v>0</v>
      </c>
      <c r="R27" s="657"/>
      <c r="S27" s="106">
        <f>SUM(S28:S39)</f>
        <v>0</v>
      </c>
      <c r="T27" s="106">
        <f>SUM(T28:T39)</f>
        <v>0</v>
      </c>
      <c r="U27" s="106">
        <f>SUM(U28:U39)</f>
        <v>0</v>
      </c>
      <c r="V27" s="106">
        <f>SUM(V28:V39)</f>
        <v>0</v>
      </c>
      <c r="W27" s="991"/>
    </row>
    <row customHeight="1" ht="12">
      <c r="C28" s="132"/>
      <c r="D28" s="989"/>
      <c r="E28" s="990"/>
      <c r="F28" s="990"/>
      <c r="G28" s="990"/>
      <c r="H28" s="145" t="s">
        <v>1188</v>
      </c>
      <c r="I28" s="991"/>
      <c r="J28" s="146"/>
      <c r="K28" s="146"/>
      <c r="L28" s="147"/>
      <c r="M28" s="147"/>
      <c r="N28" s="146"/>
      <c r="O28" s="146"/>
      <c r="P28" s="147"/>
      <c r="Q28" s="147"/>
      <c r="R28" s="657"/>
      <c r="S28" s="148"/>
      <c r="T28" s="148"/>
      <c r="U28" s="148"/>
      <c r="V28" s="148"/>
      <c r="W28" s="991"/>
    </row>
    <row customHeight="1" ht="12">
      <c r="C29" s="132"/>
      <c r="D29" s="989"/>
      <c r="E29" s="990"/>
      <c r="F29" s="990"/>
      <c r="G29" s="990"/>
      <c r="H29" s="149" t="s">
        <v>1189</v>
      </c>
      <c r="I29" s="991"/>
      <c r="J29" s="146"/>
      <c r="K29" s="146"/>
      <c r="L29" s="147"/>
      <c r="M29" s="147"/>
      <c r="N29" s="146"/>
      <c r="O29" s="146"/>
      <c r="P29" s="147"/>
      <c r="Q29" s="147"/>
      <c r="R29" s="657"/>
      <c r="S29" s="148"/>
      <c r="T29" s="148"/>
      <c r="U29" s="148"/>
      <c r="V29" s="148"/>
      <c r="W29" s="991"/>
    </row>
    <row customHeight="1" ht="12">
      <c r="C30" s="132"/>
      <c r="D30" s="989"/>
      <c r="E30" s="990"/>
      <c r="F30" s="990"/>
      <c r="G30" s="990"/>
      <c r="H30" s="391" t="s">
        <v>1190</v>
      </c>
      <c r="I30" s="991"/>
      <c r="J30" s="146"/>
      <c r="K30" s="146"/>
      <c r="L30" s="147"/>
      <c r="M30" s="147"/>
      <c r="N30" s="146"/>
      <c r="O30" s="146"/>
      <c r="P30" s="147"/>
      <c r="Q30" s="147"/>
      <c r="R30" s="657"/>
      <c r="S30" s="148"/>
      <c r="T30" s="148"/>
      <c r="U30" s="148"/>
      <c r="V30" s="148"/>
      <c r="W30" s="991"/>
    </row>
    <row customHeight="1" ht="12">
      <c r="C31" s="132"/>
      <c r="D31" s="989"/>
      <c r="E31" s="990"/>
      <c r="F31" s="990"/>
      <c r="G31" s="990"/>
      <c r="H31" s="392" t="s">
        <v>1191</v>
      </c>
      <c r="I31" s="991"/>
      <c r="J31" s="146"/>
      <c r="K31" s="146"/>
      <c r="L31" s="147"/>
      <c r="M31" s="147"/>
      <c r="N31" s="146"/>
      <c r="O31" s="146"/>
      <c r="P31" s="147"/>
      <c r="Q31" s="147"/>
      <c r="R31" s="657"/>
      <c r="S31" s="148"/>
      <c r="T31" s="148"/>
      <c r="U31" s="148"/>
      <c r="V31" s="148"/>
      <c r="W31" s="991"/>
    </row>
    <row customHeight="1" ht="12">
      <c r="C32" s="132"/>
      <c r="D32" s="989"/>
      <c r="E32" s="990"/>
      <c r="F32" s="990"/>
      <c r="G32" s="990"/>
      <c r="H32" s="150" t="s">
        <v>1192</v>
      </c>
      <c r="I32" s="991"/>
      <c r="J32" s="146"/>
      <c r="K32" s="146"/>
      <c r="L32" s="147"/>
      <c r="M32" s="147"/>
      <c r="N32" s="146"/>
      <c r="O32" s="146"/>
      <c r="P32" s="147"/>
      <c r="Q32" s="147"/>
      <c r="R32" s="657"/>
      <c r="S32" s="148"/>
      <c r="T32" s="148"/>
      <c r="U32" s="148"/>
      <c r="V32" s="148"/>
      <c r="W32" s="991"/>
    </row>
    <row customHeight="1" ht="12">
      <c r="C33" s="132"/>
      <c r="D33" s="989"/>
      <c r="E33" s="990"/>
      <c r="F33" s="990"/>
      <c r="G33" s="990"/>
      <c r="H33" s="150" t="s">
        <v>164</v>
      </c>
      <c r="I33" s="991"/>
      <c r="J33" s="146"/>
      <c r="K33" s="146"/>
      <c r="L33" s="147"/>
      <c r="M33" s="147"/>
      <c r="N33" s="146"/>
      <c r="O33" s="146"/>
      <c r="P33" s="147"/>
      <c r="Q33" s="147"/>
      <c r="R33" s="657"/>
      <c r="S33" s="148"/>
      <c r="T33" s="148"/>
      <c r="U33" s="148"/>
      <c r="V33" s="148"/>
      <c r="W33" s="991"/>
    </row>
    <row customHeight="1" ht="12">
      <c r="C34" s="132"/>
      <c r="D34" s="989"/>
      <c r="E34" s="990"/>
      <c r="F34" s="990"/>
      <c r="G34" s="990"/>
      <c r="H34" s="393" t="s">
        <v>1193</v>
      </c>
      <c r="I34" s="991"/>
      <c r="J34" s="146"/>
      <c r="K34" s="146"/>
      <c r="L34" s="147"/>
      <c r="M34" s="147"/>
      <c r="N34" s="146"/>
      <c r="O34" s="146"/>
      <c r="P34" s="147"/>
      <c r="Q34" s="147"/>
      <c r="R34" s="657"/>
      <c r="S34" s="148"/>
      <c r="T34" s="148"/>
      <c r="U34" s="148"/>
      <c r="V34" s="148"/>
      <c r="W34" s="991"/>
    </row>
    <row customHeight="1" ht="12">
      <c r="C35" s="132"/>
      <c r="D35" s="989"/>
      <c r="E35" s="990"/>
      <c r="F35" s="990"/>
      <c r="G35" s="990"/>
      <c r="H35" s="151" t="s">
        <v>1194</v>
      </c>
      <c r="I35" s="991"/>
      <c r="J35" s="146"/>
      <c r="K35" s="146"/>
      <c r="L35" s="147"/>
      <c r="M35" s="147"/>
      <c r="N35" s="146"/>
      <c r="O35" s="146"/>
      <c r="P35" s="147"/>
      <c r="Q35" s="147"/>
      <c r="R35" s="657"/>
      <c r="S35" s="148"/>
      <c r="T35" s="148"/>
      <c r="U35" s="148"/>
      <c r="V35" s="148"/>
      <c r="W35" s="991"/>
    </row>
    <row customHeight="1" ht="12">
      <c r="C36" s="132"/>
      <c r="D36" s="989"/>
      <c r="E36" s="990"/>
      <c r="F36" s="990"/>
      <c r="G36" s="990"/>
      <c r="H36" s="394" t="s">
        <v>1195</v>
      </c>
      <c r="I36" s="991"/>
      <c r="J36" s="146"/>
      <c r="K36" s="146"/>
      <c r="L36" s="147"/>
      <c r="M36" s="147"/>
      <c r="N36" s="146"/>
      <c r="O36" s="146"/>
      <c r="P36" s="147"/>
      <c r="Q36" s="147"/>
      <c r="R36" s="657"/>
      <c r="S36" s="148"/>
      <c r="T36" s="148"/>
      <c r="U36" s="148"/>
      <c r="V36" s="148"/>
      <c r="W36" s="991"/>
    </row>
    <row customHeight="1" ht="12">
      <c r="C37" s="132"/>
      <c r="D37" s="989"/>
      <c r="E37" s="990"/>
      <c r="F37" s="990"/>
      <c r="G37" s="990"/>
      <c r="H37" s="395" t="s">
        <v>1196</v>
      </c>
      <c r="I37" s="991"/>
      <c r="J37" s="146"/>
      <c r="K37" s="146"/>
      <c r="L37" s="147"/>
      <c r="M37" s="147"/>
      <c r="N37" s="146"/>
      <c r="O37" s="146"/>
      <c r="P37" s="147"/>
      <c r="Q37" s="147"/>
      <c r="R37" s="657"/>
      <c r="S37" s="148"/>
      <c r="T37" s="148"/>
      <c r="U37" s="148"/>
      <c r="V37" s="148"/>
      <c r="W37" s="991"/>
    </row>
    <row customHeight="1" ht="12">
      <c r="C38" s="132"/>
      <c r="D38" s="989"/>
      <c r="E38" s="990"/>
      <c r="F38" s="990"/>
      <c r="G38" s="990"/>
      <c r="H38" s="152" t="s">
        <v>1197</v>
      </c>
      <c r="I38" s="991"/>
      <c r="J38" s="146"/>
      <c r="K38" s="146"/>
      <c r="L38" s="147"/>
      <c r="M38" s="147"/>
      <c r="N38" s="146"/>
      <c r="O38" s="146"/>
      <c r="P38" s="147"/>
      <c r="Q38" s="147"/>
      <c r="R38" s="657"/>
      <c r="S38" s="148"/>
      <c r="T38" s="148"/>
      <c r="U38" s="148"/>
      <c r="V38" s="148"/>
      <c r="W38" s="991"/>
    </row>
    <row customHeight="1" ht="12">
      <c r="C39" s="132"/>
      <c r="D39" s="626"/>
      <c r="E39" s="629"/>
      <c r="F39" s="629"/>
      <c r="G39" s="629"/>
      <c r="H39" s="396" t="s">
        <v>1198</v>
      </c>
      <c r="I39" s="992"/>
      <c r="J39" s="146"/>
      <c r="K39" s="146"/>
      <c r="L39" s="147"/>
      <c r="M39" s="147"/>
      <c r="N39" s="146"/>
      <c r="O39" s="146"/>
      <c r="P39" s="147"/>
      <c r="Q39" s="147"/>
      <c r="R39" s="658"/>
      <c r="S39" s="148"/>
      <c r="T39" s="148"/>
      <c r="U39" s="148"/>
      <c r="V39" s="148"/>
      <c r="W39" s="992"/>
    </row>
    <row customHeight="1" ht="12">
      <c r="C40" s="132"/>
      <c r="D40" s="652" t="s">
        <v>1151</v>
      </c>
      <c r="E40" s="654" t="str">
        <f>IF('Список МО'!E$24="","",'Список МО'!E$24)</f>
        <v>"Заполярный район"</v>
      </c>
      <c r="F40" s="654" t="str">
        <f>IF('Список МО'!F$24="","",'Список МО'!F$24)</f>
        <v>Колгуевский сельсовет</v>
      </c>
      <c r="G40" s="654" t="str">
        <f>IF('Список МО'!G$24="","",'Список МО'!G$24)</f>
        <v>11811451</v>
      </c>
      <c r="H40" s="428" t="s">
        <v>1187</v>
      </c>
      <c r="I40" s="988"/>
      <c r="J40" s="144">
        <f>J41</f>
        <v>0</v>
      </c>
      <c r="K40" s="144">
        <f>K41</f>
        <v>0</v>
      </c>
      <c r="L40" s="144">
        <f>L41</f>
        <v>0</v>
      </c>
      <c r="M40" s="144">
        <f>M41</f>
        <v>0</v>
      </c>
      <c r="N40" s="144">
        <f>N41</f>
        <v>0</v>
      </c>
      <c r="O40" s="144">
        <f>O41</f>
        <v>0</v>
      </c>
      <c r="P40" s="144">
        <f>P41</f>
        <v>0</v>
      </c>
      <c r="Q40" s="144">
        <f>Q41</f>
        <v>0</v>
      </c>
      <c r="R40" s="656"/>
      <c r="S40" s="106">
        <f>S41</f>
        <v>0</v>
      </c>
      <c r="T40" s="106">
        <f>T41</f>
        <v>0</v>
      </c>
      <c r="U40" s="106">
        <f>U41</f>
        <v>0</v>
      </c>
      <c r="V40" s="106">
        <f>V41</f>
        <v>0</v>
      </c>
      <c r="W40" s="988"/>
    </row>
    <row customHeight="1" ht="12">
      <c r="C41" s="132"/>
      <c r="D41" s="989"/>
      <c r="E41" s="990"/>
      <c r="F41" s="990"/>
      <c r="G41" s="990"/>
      <c r="H41" s="428" t="s">
        <v>1054</v>
      </c>
      <c r="I41" s="991"/>
      <c r="J41" s="144">
        <f>SUM(J42:J53)</f>
        <v>0</v>
      </c>
      <c r="K41" s="144">
        <f>SUM(K42:K53)</f>
        <v>0</v>
      </c>
      <c r="L41" s="144">
        <f>SUM(L42:L53)</f>
        <v>0</v>
      </c>
      <c r="M41" s="144">
        <f>SUM(M42:M53)</f>
        <v>0</v>
      </c>
      <c r="N41" s="144">
        <f>SUM(N42:N53)</f>
        <v>0</v>
      </c>
      <c r="O41" s="144">
        <f>SUM(O42:O53)</f>
        <v>0</v>
      </c>
      <c r="P41" s="144">
        <f>SUM(P42:P53)</f>
        <v>0</v>
      </c>
      <c r="Q41" s="144">
        <f>SUM(Q42:Q53)</f>
        <v>0</v>
      </c>
      <c r="R41" s="657"/>
      <c r="S41" s="106">
        <f>SUM(S42:S53)</f>
        <v>0</v>
      </c>
      <c r="T41" s="106">
        <f>SUM(T42:T53)</f>
        <v>0</v>
      </c>
      <c r="U41" s="106">
        <f>SUM(U42:U53)</f>
        <v>0</v>
      </c>
      <c r="V41" s="106">
        <f>SUM(V42:V53)</f>
        <v>0</v>
      </c>
      <c r="W41" s="991"/>
    </row>
    <row customHeight="1" ht="12">
      <c r="C42" s="132"/>
      <c r="D42" s="989"/>
      <c r="E42" s="990"/>
      <c r="F42" s="990"/>
      <c r="G42" s="990"/>
      <c r="H42" s="145" t="s">
        <v>1188</v>
      </c>
      <c r="I42" s="991"/>
      <c r="J42" s="146"/>
      <c r="K42" s="146"/>
      <c r="L42" s="147"/>
      <c r="M42" s="147"/>
      <c r="N42" s="146"/>
      <c r="O42" s="146"/>
      <c r="P42" s="147"/>
      <c r="Q42" s="147"/>
      <c r="R42" s="657"/>
      <c r="S42" s="148"/>
      <c r="T42" s="148"/>
      <c r="U42" s="148"/>
      <c r="V42" s="148"/>
      <c r="W42" s="991"/>
    </row>
    <row customHeight="1" ht="12">
      <c r="C43" s="132"/>
      <c r="D43" s="989"/>
      <c r="E43" s="990"/>
      <c r="F43" s="990"/>
      <c r="G43" s="990"/>
      <c r="H43" s="149" t="s">
        <v>1189</v>
      </c>
      <c r="I43" s="991"/>
      <c r="J43" s="146"/>
      <c r="K43" s="146"/>
      <c r="L43" s="147"/>
      <c r="M43" s="147"/>
      <c r="N43" s="146"/>
      <c r="O43" s="146"/>
      <c r="P43" s="147"/>
      <c r="Q43" s="147"/>
      <c r="R43" s="657"/>
      <c r="S43" s="148"/>
      <c r="T43" s="148"/>
      <c r="U43" s="148"/>
      <c r="V43" s="148"/>
      <c r="W43" s="991"/>
    </row>
    <row customHeight="1" ht="12">
      <c r="C44" s="132"/>
      <c r="D44" s="989"/>
      <c r="E44" s="990"/>
      <c r="F44" s="990"/>
      <c r="G44" s="990"/>
      <c r="H44" s="391" t="s">
        <v>1190</v>
      </c>
      <c r="I44" s="991"/>
      <c r="J44" s="146"/>
      <c r="K44" s="146"/>
      <c r="L44" s="147"/>
      <c r="M44" s="147"/>
      <c r="N44" s="146"/>
      <c r="O44" s="146"/>
      <c r="P44" s="147"/>
      <c r="Q44" s="147"/>
      <c r="R44" s="657"/>
      <c r="S44" s="148"/>
      <c r="T44" s="148"/>
      <c r="U44" s="148"/>
      <c r="V44" s="148"/>
      <c r="W44" s="991"/>
    </row>
    <row customHeight="1" ht="12">
      <c r="C45" s="132"/>
      <c r="D45" s="989"/>
      <c r="E45" s="990"/>
      <c r="F45" s="990"/>
      <c r="G45" s="990"/>
      <c r="H45" s="392" t="s">
        <v>1191</v>
      </c>
      <c r="I45" s="991"/>
      <c r="J45" s="146"/>
      <c r="K45" s="146"/>
      <c r="L45" s="147"/>
      <c r="M45" s="147"/>
      <c r="N45" s="146"/>
      <c r="O45" s="146"/>
      <c r="P45" s="147"/>
      <c r="Q45" s="147"/>
      <c r="R45" s="657"/>
      <c r="S45" s="148"/>
      <c r="T45" s="148"/>
      <c r="U45" s="148"/>
      <c r="V45" s="148"/>
      <c r="W45" s="991"/>
    </row>
    <row customHeight="1" ht="12">
      <c r="C46" s="132"/>
      <c r="D46" s="989"/>
      <c r="E46" s="990"/>
      <c r="F46" s="990"/>
      <c r="G46" s="990"/>
      <c r="H46" s="150" t="s">
        <v>1192</v>
      </c>
      <c r="I46" s="991"/>
      <c r="J46" s="146"/>
      <c r="K46" s="146"/>
      <c r="L46" s="147"/>
      <c r="M46" s="147"/>
      <c r="N46" s="146"/>
      <c r="O46" s="146"/>
      <c r="P46" s="147"/>
      <c r="Q46" s="147"/>
      <c r="R46" s="657"/>
      <c r="S46" s="148"/>
      <c r="T46" s="148"/>
      <c r="U46" s="148"/>
      <c r="V46" s="148"/>
      <c r="W46" s="991"/>
    </row>
    <row customHeight="1" ht="12">
      <c r="C47" s="132"/>
      <c r="D47" s="989"/>
      <c r="E47" s="990"/>
      <c r="F47" s="990"/>
      <c r="G47" s="990"/>
      <c r="H47" s="150" t="s">
        <v>164</v>
      </c>
      <c r="I47" s="991"/>
      <c r="J47" s="146"/>
      <c r="K47" s="146"/>
      <c r="L47" s="147"/>
      <c r="M47" s="147"/>
      <c r="N47" s="146"/>
      <c r="O47" s="146"/>
      <c r="P47" s="147"/>
      <c r="Q47" s="147"/>
      <c r="R47" s="657"/>
      <c r="S47" s="148"/>
      <c r="T47" s="148"/>
      <c r="U47" s="148"/>
      <c r="V47" s="148"/>
      <c r="W47" s="991"/>
    </row>
    <row customHeight="1" ht="12">
      <c r="C48" s="132"/>
      <c r="D48" s="989"/>
      <c r="E48" s="990"/>
      <c r="F48" s="990"/>
      <c r="G48" s="990"/>
      <c r="H48" s="393" t="s">
        <v>1193</v>
      </c>
      <c r="I48" s="991"/>
      <c r="J48" s="146"/>
      <c r="K48" s="146"/>
      <c r="L48" s="147"/>
      <c r="M48" s="147"/>
      <c r="N48" s="146"/>
      <c r="O48" s="146"/>
      <c r="P48" s="147"/>
      <c r="Q48" s="147"/>
      <c r="R48" s="657"/>
      <c r="S48" s="148"/>
      <c r="T48" s="148"/>
      <c r="U48" s="148"/>
      <c r="V48" s="148"/>
      <c r="W48" s="991"/>
    </row>
    <row customHeight="1" ht="12">
      <c r="C49" s="132"/>
      <c r="D49" s="989"/>
      <c r="E49" s="990"/>
      <c r="F49" s="990"/>
      <c r="G49" s="990"/>
      <c r="H49" s="151" t="s">
        <v>1194</v>
      </c>
      <c r="I49" s="991"/>
      <c r="J49" s="146"/>
      <c r="K49" s="146"/>
      <c r="L49" s="147"/>
      <c r="M49" s="147"/>
      <c r="N49" s="146"/>
      <c r="O49" s="146"/>
      <c r="P49" s="147"/>
      <c r="Q49" s="147"/>
      <c r="R49" s="657"/>
      <c r="S49" s="148"/>
      <c r="T49" s="148"/>
      <c r="U49" s="148"/>
      <c r="V49" s="148"/>
      <c r="W49" s="991"/>
    </row>
    <row customHeight="1" ht="12">
      <c r="C50" s="132"/>
      <c r="D50" s="989"/>
      <c r="E50" s="990"/>
      <c r="F50" s="990"/>
      <c r="G50" s="990"/>
      <c r="H50" s="394" t="s">
        <v>1195</v>
      </c>
      <c r="I50" s="991"/>
      <c r="J50" s="146"/>
      <c r="K50" s="146"/>
      <c r="L50" s="147"/>
      <c r="M50" s="147"/>
      <c r="N50" s="146"/>
      <c r="O50" s="146"/>
      <c r="P50" s="147"/>
      <c r="Q50" s="147"/>
      <c r="R50" s="657"/>
      <c r="S50" s="148"/>
      <c r="T50" s="148"/>
      <c r="U50" s="148"/>
      <c r="V50" s="148"/>
      <c r="W50" s="991"/>
    </row>
    <row customHeight="1" ht="12">
      <c r="C51" s="132"/>
      <c r="D51" s="989"/>
      <c r="E51" s="990"/>
      <c r="F51" s="990"/>
      <c r="G51" s="990"/>
      <c r="H51" s="395" t="s">
        <v>1196</v>
      </c>
      <c r="I51" s="991"/>
      <c r="J51" s="146"/>
      <c r="K51" s="146"/>
      <c r="L51" s="147"/>
      <c r="M51" s="147"/>
      <c r="N51" s="146"/>
      <c r="O51" s="146"/>
      <c r="P51" s="147"/>
      <c r="Q51" s="147"/>
      <c r="R51" s="657"/>
      <c r="S51" s="148"/>
      <c r="T51" s="148"/>
      <c r="U51" s="148"/>
      <c r="V51" s="148"/>
      <c r="W51" s="991"/>
    </row>
    <row customHeight="1" ht="12">
      <c r="C52" s="132"/>
      <c r="D52" s="989"/>
      <c r="E52" s="990"/>
      <c r="F52" s="990"/>
      <c r="G52" s="990"/>
      <c r="H52" s="152" t="s">
        <v>1197</v>
      </c>
      <c r="I52" s="991"/>
      <c r="J52" s="146"/>
      <c r="K52" s="146"/>
      <c r="L52" s="147"/>
      <c r="M52" s="147"/>
      <c r="N52" s="146"/>
      <c r="O52" s="146"/>
      <c r="P52" s="147"/>
      <c r="Q52" s="147"/>
      <c r="R52" s="657"/>
      <c r="S52" s="148"/>
      <c r="T52" s="148"/>
      <c r="U52" s="148"/>
      <c r="V52" s="148"/>
      <c r="W52" s="991"/>
    </row>
    <row customHeight="1" ht="12">
      <c r="C53" s="132"/>
      <c r="D53" s="626"/>
      <c r="E53" s="629"/>
      <c r="F53" s="629"/>
      <c r="G53" s="629"/>
      <c r="H53" s="396" t="s">
        <v>1198</v>
      </c>
      <c r="I53" s="992"/>
      <c r="J53" s="146"/>
      <c r="K53" s="146"/>
      <c r="L53" s="147"/>
      <c r="M53" s="147"/>
      <c r="N53" s="146"/>
      <c r="O53" s="146"/>
      <c r="P53" s="147"/>
      <c r="Q53" s="147"/>
      <c r="R53" s="658"/>
      <c r="S53" s="148"/>
      <c r="T53" s="148"/>
      <c r="U53" s="148"/>
      <c r="V53" s="148"/>
      <c r="W53" s="992"/>
    </row>
    <row customHeight="1" ht="12">
      <c r="C54" s="132"/>
      <c r="D54" s="652" t="s">
        <v>1152</v>
      </c>
      <c r="E54" s="654" t="str">
        <f>IF('Список МО'!E$25="","",'Список МО'!E$25)</f>
        <v>"Заполярный район"</v>
      </c>
      <c r="F54" s="654" t="str">
        <f>IF('Список МО'!F$25="","",'Список МО'!F$25)</f>
        <v>Коткинский сельсовет</v>
      </c>
      <c r="G54" s="654" t="str">
        <f>IF('Список МО'!G$25="","",'Список МО'!G$25)</f>
        <v>11811452</v>
      </c>
      <c r="H54" s="428" t="s">
        <v>1187</v>
      </c>
      <c r="I54" s="988"/>
      <c r="J54" s="144">
        <f>J55</f>
        <v>0</v>
      </c>
      <c r="K54" s="144">
        <f>K55</f>
        <v>0</v>
      </c>
      <c r="L54" s="144">
        <f>L55</f>
        <v>0</v>
      </c>
      <c r="M54" s="144">
        <f>M55</f>
        <v>0</v>
      </c>
      <c r="N54" s="144">
        <f>N55</f>
        <v>0</v>
      </c>
      <c r="O54" s="144">
        <f>O55</f>
        <v>0</v>
      </c>
      <c r="P54" s="144">
        <f>P55</f>
        <v>0</v>
      </c>
      <c r="Q54" s="144">
        <f>Q55</f>
        <v>0</v>
      </c>
      <c r="R54" s="656"/>
      <c r="S54" s="106">
        <f>S55</f>
        <v>0</v>
      </c>
      <c r="T54" s="106">
        <f>T55</f>
        <v>0</v>
      </c>
      <c r="U54" s="106">
        <f>U55</f>
        <v>0</v>
      </c>
      <c r="V54" s="106">
        <f>V55</f>
        <v>0</v>
      </c>
      <c r="W54" s="988"/>
    </row>
    <row customHeight="1" ht="12">
      <c r="C55" s="132"/>
      <c r="D55" s="989"/>
      <c r="E55" s="990"/>
      <c r="F55" s="990"/>
      <c r="G55" s="990"/>
      <c r="H55" s="428" t="s">
        <v>1054</v>
      </c>
      <c r="I55" s="991"/>
      <c r="J55" s="144">
        <f>SUM(J56:J67)</f>
        <v>0</v>
      </c>
      <c r="K55" s="144">
        <f>SUM(K56:K67)</f>
        <v>0</v>
      </c>
      <c r="L55" s="144">
        <f>SUM(L56:L67)</f>
        <v>0</v>
      </c>
      <c r="M55" s="144">
        <f>SUM(M56:M67)</f>
        <v>0</v>
      </c>
      <c r="N55" s="144">
        <f>SUM(N56:N67)</f>
        <v>0</v>
      </c>
      <c r="O55" s="144">
        <f>SUM(O56:O67)</f>
        <v>0</v>
      </c>
      <c r="P55" s="144">
        <f>SUM(P56:P67)</f>
        <v>0</v>
      </c>
      <c r="Q55" s="144">
        <f>SUM(Q56:Q67)</f>
        <v>0</v>
      </c>
      <c r="R55" s="657"/>
      <c r="S55" s="106">
        <f>SUM(S56:S67)</f>
        <v>0</v>
      </c>
      <c r="T55" s="106">
        <f>SUM(T56:T67)</f>
        <v>0</v>
      </c>
      <c r="U55" s="106">
        <f>SUM(U56:U67)</f>
        <v>0</v>
      </c>
      <c r="V55" s="106">
        <f>SUM(V56:V67)</f>
        <v>0</v>
      </c>
      <c r="W55" s="991"/>
    </row>
    <row customHeight="1" ht="12">
      <c r="C56" s="132"/>
      <c r="D56" s="989"/>
      <c r="E56" s="990"/>
      <c r="F56" s="990"/>
      <c r="G56" s="990"/>
      <c r="H56" s="145" t="s">
        <v>1188</v>
      </c>
      <c r="I56" s="991"/>
      <c r="J56" s="146"/>
      <c r="K56" s="146"/>
      <c r="L56" s="147"/>
      <c r="M56" s="147"/>
      <c r="N56" s="146"/>
      <c r="O56" s="146"/>
      <c r="P56" s="147"/>
      <c r="Q56" s="147"/>
      <c r="R56" s="657"/>
      <c r="S56" s="148"/>
      <c r="T56" s="148"/>
      <c r="U56" s="148"/>
      <c r="V56" s="148"/>
      <c r="W56" s="991"/>
    </row>
    <row customHeight="1" ht="12">
      <c r="C57" s="132"/>
      <c r="D57" s="989"/>
      <c r="E57" s="990"/>
      <c r="F57" s="990"/>
      <c r="G57" s="990"/>
      <c r="H57" s="149" t="s">
        <v>1189</v>
      </c>
      <c r="I57" s="991"/>
      <c r="J57" s="146"/>
      <c r="K57" s="146"/>
      <c r="L57" s="147"/>
      <c r="M57" s="147"/>
      <c r="N57" s="146"/>
      <c r="O57" s="146"/>
      <c r="P57" s="147"/>
      <c r="Q57" s="147"/>
      <c r="R57" s="657"/>
      <c r="S57" s="148"/>
      <c r="T57" s="148"/>
      <c r="U57" s="148"/>
      <c r="V57" s="148"/>
      <c r="W57" s="991"/>
    </row>
    <row customHeight="1" ht="12">
      <c r="C58" s="132"/>
      <c r="D58" s="989"/>
      <c r="E58" s="990"/>
      <c r="F58" s="990"/>
      <c r="G58" s="990"/>
      <c r="H58" s="391" t="s">
        <v>1190</v>
      </c>
      <c r="I58" s="991"/>
      <c r="J58" s="146"/>
      <c r="K58" s="146"/>
      <c r="L58" s="147"/>
      <c r="M58" s="147"/>
      <c r="N58" s="146"/>
      <c r="O58" s="146"/>
      <c r="P58" s="147"/>
      <c r="Q58" s="147"/>
      <c r="R58" s="657"/>
      <c r="S58" s="148"/>
      <c r="T58" s="148"/>
      <c r="U58" s="148"/>
      <c r="V58" s="148"/>
      <c r="W58" s="991"/>
    </row>
    <row customHeight="1" ht="12">
      <c r="C59" s="132"/>
      <c r="D59" s="989"/>
      <c r="E59" s="990"/>
      <c r="F59" s="990"/>
      <c r="G59" s="990"/>
      <c r="H59" s="392" t="s">
        <v>1191</v>
      </c>
      <c r="I59" s="991"/>
      <c r="J59" s="146"/>
      <c r="K59" s="146"/>
      <c r="L59" s="147"/>
      <c r="M59" s="147"/>
      <c r="N59" s="146"/>
      <c r="O59" s="146"/>
      <c r="P59" s="147"/>
      <c r="Q59" s="147"/>
      <c r="R59" s="657"/>
      <c r="S59" s="148"/>
      <c r="T59" s="148"/>
      <c r="U59" s="148"/>
      <c r="V59" s="148"/>
      <c r="W59" s="991"/>
    </row>
    <row customHeight="1" ht="12">
      <c r="C60" s="132"/>
      <c r="D60" s="989"/>
      <c r="E60" s="990"/>
      <c r="F60" s="990"/>
      <c r="G60" s="990"/>
      <c r="H60" s="150" t="s">
        <v>1192</v>
      </c>
      <c r="I60" s="991"/>
      <c r="J60" s="146"/>
      <c r="K60" s="146"/>
      <c r="L60" s="147"/>
      <c r="M60" s="147"/>
      <c r="N60" s="146"/>
      <c r="O60" s="146"/>
      <c r="P60" s="147"/>
      <c r="Q60" s="147"/>
      <c r="R60" s="657"/>
      <c r="S60" s="148"/>
      <c r="T60" s="148"/>
      <c r="U60" s="148"/>
      <c r="V60" s="148"/>
      <c r="W60" s="991"/>
    </row>
    <row customHeight="1" ht="12">
      <c r="C61" s="132"/>
      <c r="D61" s="989"/>
      <c r="E61" s="990"/>
      <c r="F61" s="990"/>
      <c r="G61" s="990"/>
      <c r="H61" s="150" t="s">
        <v>164</v>
      </c>
      <c r="I61" s="991"/>
      <c r="J61" s="146"/>
      <c r="K61" s="146"/>
      <c r="L61" s="147"/>
      <c r="M61" s="147"/>
      <c r="N61" s="146"/>
      <c r="O61" s="146"/>
      <c r="P61" s="147"/>
      <c r="Q61" s="147"/>
      <c r="R61" s="657"/>
      <c r="S61" s="148"/>
      <c r="T61" s="148"/>
      <c r="U61" s="148"/>
      <c r="V61" s="148"/>
      <c r="W61" s="991"/>
    </row>
    <row customHeight="1" ht="12">
      <c r="C62" s="132"/>
      <c r="D62" s="989"/>
      <c r="E62" s="990"/>
      <c r="F62" s="990"/>
      <c r="G62" s="990"/>
      <c r="H62" s="393" t="s">
        <v>1193</v>
      </c>
      <c r="I62" s="991"/>
      <c r="J62" s="146"/>
      <c r="K62" s="146"/>
      <c r="L62" s="147"/>
      <c r="M62" s="147"/>
      <c r="N62" s="146"/>
      <c r="O62" s="146"/>
      <c r="P62" s="147"/>
      <c r="Q62" s="147"/>
      <c r="R62" s="657"/>
      <c r="S62" s="148"/>
      <c r="T62" s="148"/>
      <c r="U62" s="148"/>
      <c r="V62" s="148"/>
      <c r="W62" s="991"/>
    </row>
    <row customHeight="1" ht="12">
      <c r="C63" s="132"/>
      <c r="D63" s="989"/>
      <c r="E63" s="990"/>
      <c r="F63" s="990"/>
      <c r="G63" s="990"/>
      <c r="H63" s="151" t="s">
        <v>1194</v>
      </c>
      <c r="I63" s="991"/>
      <c r="J63" s="146"/>
      <c r="K63" s="146"/>
      <c r="L63" s="147"/>
      <c r="M63" s="147"/>
      <c r="N63" s="146"/>
      <c r="O63" s="146"/>
      <c r="P63" s="147"/>
      <c r="Q63" s="147"/>
      <c r="R63" s="657"/>
      <c r="S63" s="148"/>
      <c r="T63" s="148"/>
      <c r="U63" s="148"/>
      <c r="V63" s="148"/>
      <c r="W63" s="991"/>
    </row>
    <row customHeight="1" ht="12">
      <c r="C64" s="132"/>
      <c r="D64" s="989"/>
      <c r="E64" s="990"/>
      <c r="F64" s="990"/>
      <c r="G64" s="990"/>
      <c r="H64" s="394" t="s">
        <v>1195</v>
      </c>
      <c r="I64" s="991"/>
      <c r="J64" s="146"/>
      <c r="K64" s="146"/>
      <c r="L64" s="147"/>
      <c r="M64" s="147"/>
      <c r="N64" s="146"/>
      <c r="O64" s="146"/>
      <c r="P64" s="147"/>
      <c r="Q64" s="147"/>
      <c r="R64" s="657"/>
      <c r="S64" s="148"/>
      <c r="T64" s="148"/>
      <c r="U64" s="148"/>
      <c r="V64" s="148"/>
      <c r="W64" s="991"/>
    </row>
    <row customHeight="1" ht="12">
      <c r="C65" s="132"/>
      <c r="D65" s="989"/>
      <c r="E65" s="990"/>
      <c r="F65" s="990"/>
      <c r="G65" s="990"/>
      <c r="H65" s="395" t="s">
        <v>1196</v>
      </c>
      <c r="I65" s="991"/>
      <c r="J65" s="146"/>
      <c r="K65" s="146"/>
      <c r="L65" s="147"/>
      <c r="M65" s="147"/>
      <c r="N65" s="146"/>
      <c r="O65" s="146"/>
      <c r="P65" s="147"/>
      <c r="Q65" s="147"/>
      <c r="R65" s="657"/>
      <c r="S65" s="148"/>
      <c r="T65" s="148"/>
      <c r="U65" s="148"/>
      <c r="V65" s="148"/>
      <c r="W65" s="991"/>
    </row>
    <row customHeight="1" ht="12">
      <c r="C66" s="132"/>
      <c r="D66" s="989"/>
      <c r="E66" s="990"/>
      <c r="F66" s="990"/>
      <c r="G66" s="990"/>
      <c r="H66" s="152" t="s">
        <v>1197</v>
      </c>
      <c r="I66" s="991"/>
      <c r="J66" s="146"/>
      <c r="K66" s="146"/>
      <c r="L66" s="147"/>
      <c r="M66" s="147"/>
      <c r="N66" s="146"/>
      <c r="O66" s="146"/>
      <c r="P66" s="147"/>
      <c r="Q66" s="147"/>
      <c r="R66" s="657"/>
      <c r="S66" s="148"/>
      <c r="T66" s="148"/>
      <c r="U66" s="148"/>
      <c r="V66" s="148"/>
      <c r="W66" s="991"/>
    </row>
    <row customHeight="1" ht="12">
      <c r="C67" s="132"/>
      <c r="D67" s="626"/>
      <c r="E67" s="629"/>
      <c r="F67" s="629"/>
      <c r="G67" s="629"/>
      <c r="H67" s="396" t="s">
        <v>1198</v>
      </c>
      <c r="I67" s="992"/>
      <c r="J67" s="146"/>
      <c r="K67" s="146"/>
      <c r="L67" s="147"/>
      <c r="M67" s="147"/>
      <c r="N67" s="146"/>
      <c r="O67" s="146"/>
      <c r="P67" s="147"/>
      <c r="Q67" s="147"/>
      <c r="R67" s="658"/>
      <c r="S67" s="148"/>
      <c r="T67" s="148"/>
      <c r="U67" s="148"/>
      <c r="V67" s="148"/>
      <c r="W67" s="992"/>
    </row>
    <row customHeight="1" ht="12">
      <c r="C68" s="132"/>
      <c r="D68" s="652" t="s">
        <v>1153</v>
      </c>
      <c r="E68" s="654" t="str">
        <f>IF('Список МО'!E$26="","",'Список МО'!E$26)</f>
        <v>"Заполярный район"</v>
      </c>
      <c r="F68" s="654" t="str">
        <f>IF('Список МО'!F$26="","",'Список МО'!F$26)</f>
        <v>Шоинский сельсовет</v>
      </c>
      <c r="G68" s="654" t="str">
        <f>IF('Список МО'!G$26="","",'Список МО'!G$26)</f>
        <v>11811476</v>
      </c>
      <c r="H68" s="428" t="s">
        <v>1187</v>
      </c>
      <c r="I68" s="988"/>
      <c r="J68" s="144">
        <f>J69</f>
        <v>0</v>
      </c>
      <c r="K68" s="144">
        <f>K69</f>
        <v>0</v>
      </c>
      <c r="L68" s="144">
        <f>L69</f>
        <v>0</v>
      </c>
      <c r="M68" s="144">
        <f>M69</f>
        <v>0</v>
      </c>
      <c r="N68" s="144">
        <f>N69</f>
        <v>0</v>
      </c>
      <c r="O68" s="144">
        <f>O69</f>
        <v>0</v>
      </c>
      <c r="P68" s="144">
        <f>P69</f>
        <v>0</v>
      </c>
      <c r="Q68" s="144">
        <f>Q69</f>
        <v>0</v>
      </c>
      <c r="R68" s="656"/>
      <c r="S68" s="106">
        <f>S69</f>
        <v>0</v>
      </c>
      <c r="T68" s="106">
        <f>T69</f>
        <v>0</v>
      </c>
      <c r="U68" s="106">
        <f>U69</f>
        <v>0</v>
      </c>
      <c r="V68" s="106">
        <f>V69</f>
        <v>0</v>
      </c>
      <c r="W68" s="988"/>
    </row>
    <row customHeight="1" ht="12">
      <c r="C69" s="132"/>
      <c r="D69" s="989"/>
      <c r="E69" s="990"/>
      <c r="F69" s="990"/>
      <c r="G69" s="990"/>
      <c r="H69" s="428" t="s">
        <v>1054</v>
      </c>
      <c r="I69" s="991"/>
      <c r="J69" s="144">
        <f>SUM(J70:J81)</f>
        <v>0</v>
      </c>
      <c r="K69" s="144">
        <f>SUM(K70:K81)</f>
        <v>0</v>
      </c>
      <c r="L69" s="144">
        <f>SUM(L70:L81)</f>
        <v>0</v>
      </c>
      <c r="M69" s="144">
        <f>SUM(M70:M81)</f>
        <v>0</v>
      </c>
      <c r="N69" s="144">
        <f>SUM(N70:N81)</f>
        <v>0</v>
      </c>
      <c r="O69" s="144">
        <f>SUM(O70:O81)</f>
        <v>0</v>
      </c>
      <c r="P69" s="144">
        <f>SUM(P70:P81)</f>
        <v>0</v>
      </c>
      <c r="Q69" s="144">
        <f>SUM(Q70:Q81)</f>
        <v>0</v>
      </c>
      <c r="R69" s="657"/>
      <c r="S69" s="106">
        <f>SUM(S70:S81)</f>
        <v>0</v>
      </c>
      <c r="T69" s="106">
        <f>SUM(T70:T81)</f>
        <v>0</v>
      </c>
      <c r="U69" s="106">
        <f>SUM(U70:U81)</f>
        <v>0</v>
      </c>
      <c r="V69" s="106">
        <f>SUM(V70:V81)</f>
        <v>0</v>
      </c>
      <c r="W69" s="991"/>
    </row>
    <row customHeight="1" ht="12">
      <c r="C70" s="132"/>
      <c r="D70" s="989"/>
      <c r="E70" s="990"/>
      <c r="F70" s="990"/>
      <c r="G70" s="990"/>
      <c r="H70" s="145" t="s">
        <v>1188</v>
      </c>
      <c r="I70" s="991"/>
      <c r="J70" s="146"/>
      <c r="K70" s="146"/>
      <c r="L70" s="147"/>
      <c r="M70" s="147"/>
      <c r="N70" s="146"/>
      <c r="O70" s="146"/>
      <c r="P70" s="147"/>
      <c r="Q70" s="147"/>
      <c r="R70" s="657"/>
      <c r="S70" s="148"/>
      <c r="T70" s="148"/>
      <c r="U70" s="148"/>
      <c r="V70" s="148"/>
      <c r="W70" s="991"/>
    </row>
    <row customHeight="1" ht="12">
      <c r="C71" s="132"/>
      <c r="D71" s="989"/>
      <c r="E71" s="990"/>
      <c r="F71" s="990"/>
      <c r="G71" s="990"/>
      <c r="H71" s="149" t="s">
        <v>1189</v>
      </c>
      <c r="I71" s="991"/>
      <c r="J71" s="146"/>
      <c r="K71" s="146"/>
      <c r="L71" s="147"/>
      <c r="M71" s="147"/>
      <c r="N71" s="146"/>
      <c r="O71" s="146"/>
      <c r="P71" s="147"/>
      <c r="Q71" s="147"/>
      <c r="R71" s="657"/>
      <c r="S71" s="148"/>
      <c r="T71" s="148"/>
      <c r="U71" s="148"/>
      <c r="V71" s="148"/>
      <c r="W71" s="991"/>
    </row>
    <row customHeight="1" ht="12">
      <c r="C72" s="132"/>
      <c r="D72" s="989"/>
      <c r="E72" s="990"/>
      <c r="F72" s="990"/>
      <c r="G72" s="990"/>
      <c r="H72" s="391" t="s">
        <v>1190</v>
      </c>
      <c r="I72" s="991"/>
      <c r="J72" s="146"/>
      <c r="K72" s="146"/>
      <c r="L72" s="147"/>
      <c r="M72" s="147"/>
      <c r="N72" s="146"/>
      <c r="O72" s="146"/>
      <c r="P72" s="147"/>
      <c r="Q72" s="147"/>
      <c r="R72" s="657"/>
      <c r="S72" s="148"/>
      <c r="T72" s="148"/>
      <c r="U72" s="148"/>
      <c r="V72" s="148"/>
      <c r="W72" s="991"/>
    </row>
    <row customHeight="1" ht="12">
      <c r="C73" s="132"/>
      <c r="D73" s="989"/>
      <c r="E73" s="990"/>
      <c r="F73" s="990"/>
      <c r="G73" s="990"/>
      <c r="H73" s="392" t="s">
        <v>1191</v>
      </c>
      <c r="I73" s="991"/>
      <c r="J73" s="146"/>
      <c r="K73" s="146"/>
      <c r="L73" s="147"/>
      <c r="M73" s="147"/>
      <c r="N73" s="146"/>
      <c r="O73" s="146"/>
      <c r="P73" s="147"/>
      <c r="Q73" s="147"/>
      <c r="R73" s="657"/>
      <c r="S73" s="148"/>
      <c r="T73" s="148"/>
      <c r="U73" s="148"/>
      <c r="V73" s="148"/>
      <c r="W73" s="991"/>
    </row>
    <row customHeight="1" ht="12">
      <c r="C74" s="132"/>
      <c r="D74" s="989"/>
      <c r="E74" s="990"/>
      <c r="F74" s="990"/>
      <c r="G74" s="990"/>
      <c r="H74" s="150" t="s">
        <v>1192</v>
      </c>
      <c r="I74" s="991"/>
      <c r="J74" s="146"/>
      <c r="K74" s="146"/>
      <c r="L74" s="147"/>
      <c r="M74" s="147"/>
      <c r="N74" s="146"/>
      <c r="O74" s="146"/>
      <c r="P74" s="147"/>
      <c r="Q74" s="147"/>
      <c r="R74" s="657"/>
      <c r="S74" s="148"/>
      <c r="T74" s="148"/>
      <c r="U74" s="148"/>
      <c r="V74" s="148"/>
      <c r="W74" s="991"/>
    </row>
    <row customHeight="1" ht="12">
      <c r="C75" s="132"/>
      <c r="D75" s="989"/>
      <c r="E75" s="990"/>
      <c r="F75" s="990"/>
      <c r="G75" s="990"/>
      <c r="H75" s="150" t="s">
        <v>164</v>
      </c>
      <c r="I75" s="991"/>
      <c r="J75" s="146"/>
      <c r="K75" s="146"/>
      <c r="L75" s="147"/>
      <c r="M75" s="147"/>
      <c r="N75" s="146"/>
      <c r="O75" s="146"/>
      <c r="P75" s="147"/>
      <c r="Q75" s="147"/>
      <c r="R75" s="657"/>
      <c r="S75" s="148"/>
      <c r="T75" s="148"/>
      <c r="U75" s="148"/>
      <c r="V75" s="148"/>
      <c r="W75" s="991"/>
    </row>
    <row customHeight="1" ht="12">
      <c r="C76" s="132"/>
      <c r="D76" s="989"/>
      <c r="E76" s="990"/>
      <c r="F76" s="990"/>
      <c r="G76" s="990"/>
      <c r="H76" s="393" t="s">
        <v>1193</v>
      </c>
      <c r="I76" s="991"/>
      <c r="J76" s="146"/>
      <c r="K76" s="146"/>
      <c r="L76" s="147"/>
      <c r="M76" s="147"/>
      <c r="N76" s="146"/>
      <c r="O76" s="146"/>
      <c r="P76" s="147"/>
      <c r="Q76" s="147"/>
      <c r="R76" s="657"/>
      <c r="S76" s="148"/>
      <c r="T76" s="148"/>
      <c r="U76" s="148"/>
      <c r="V76" s="148"/>
      <c r="W76" s="991"/>
    </row>
    <row customHeight="1" ht="12">
      <c r="C77" s="132"/>
      <c r="D77" s="989"/>
      <c r="E77" s="990"/>
      <c r="F77" s="990"/>
      <c r="G77" s="990"/>
      <c r="H77" s="151" t="s">
        <v>1194</v>
      </c>
      <c r="I77" s="991"/>
      <c r="J77" s="146"/>
      <c r="K77" s="146"/>
      <c r="L77" s="147"/>
      <c r="M77" s="147"/>
      <c r="N77" s="146"/>
      <c r="O77" s="146"/>
      <c r="P77" s="147"/>
      <c r="Q77" s="147"/>
      <c r="R77" s="657"/>
      <c r="S77" s="148"/>
      <c r="T77" s="148"/>
      <c r="U77" s="148"/>
      <c r="V77" s="148"/>
      <c r="W77" s="991"/>
    </row>
    <row customHeight="1" ht="12">
      <c r="C78" s="132"/>
      <c r="D78" s="989"/>
      <c r="E78" s="990"/>
      <c r="F78" s="990"/>
      <c r="G78" s="990"/>
      <c r="H78" s="394" t="s">
        <v>1195</v>
      </c>
      <c r="I78" s="991"/>
      <c r="J78" s="146"/>
      <c r="K78" s="146"/>
      <c r="L78" s="147"/>
      <c r="M78" s="147"/>
      <c r="N78" s="146"/>
      <c r="O78" s="146"/>
      <c r="P78" s="147"/>
      <c r="Q78" s="147"/>
      <c r="R78" s="657"/>
      <c r="S78" s="148"/>
      <c r="T78" s="148"/>
      <c r="U78" s="148"/>
      <c r="V78" s="148"/>
      <c r="W78" s="991"/>
    </row>
    <row customHeight="1" ht="12">
      <c r="C79" s="132"/>
      <c r="D79" s="989"/>
      <c r="E79" s="990"/>
      <c r="F79" s="990"/>
      <c r="G79" s="990"/>
      <c r="H79" s="395" t="s">
        <v>1196</v>
      </c>
      <c r="I79" s="991"/>
      <c r="J79" s="146"/>
      <c r="K79" s="146"/>
      <c r="L79" s="147"/>
      <c r="M79" s="147"/>
      <c r="N79" s="146"/>
      <c r="O79" s="146"/>
      <c r="P79" s="147"/>
      <c r="Q79" s="147"/>
      <c r="R79" s="657"/>
      <c r="S79" s="148"/>
      <c r="T79" s="148"/>
      <c r="U79" s="148"/>
      <c r="V79" s="148"/>
      <c r="W79" s="991"/>
    </row>
    <row customHeight="1" ht="12">
      <c r="C80" s="132"/>
      <c r="D80" s="989"/>
      <c r="E80" s="990"/>
      <c r="F80" s="990"/>
      <c r="G80" s="990"/>
      <c r="H80" s="152" t="s">
        <v>1197</v>
      </c>
      <c r="I80" s="991"/>
      <c r="J80" s="146"/>
      <c r="K80" s="146"/>
      <c r="L80" s="147"/>
      <c r="M80" s="147"/>
      <c r="N80" s="146"/>
      <c r="O80" s="146"/>
      <c r="P80" s="147"/>
      <c r="Q80" s="147"/>
      <c r="R80" s="657"/>
      <c r="S80" s="148"/>
      <c r="T80" s="148"/>
      <c r="U80" s="148"/>
      <c r="V80" s="148"/>
      <c r="W80" s="991"/>
    </row>
    <row customHeight="1" ht="12">
      <c r="C81" s="132"/>
      <c r="D81" s="626"/>
      <c r="E81" s="629"/>
      <c r="F81" s="629"/>
      <c r="G81" s="629"/>
      <c r="H81" s="396" t="s">
        <v>1198</v>
      </c>
      <c r="I81" s="992"/>
      <c r="J81" s="146"/>
      <c r="K81" s="146"/>
      <c r="L81" s="147"/>
      <c r="M81" s="147"/>
      <c r="N81" s="146"/>
      <c r="O81" s="146"/>
      <c r="P81" s="147"/>
      <c r="Q81" s="147"/>
      <c r="R81" s="658"/>
      <c r="S81" s="148"/>
      <c r="T81" s="148"/>
      <c r="U81" s="148"/>
      <c r="V81" s="148"/>
      <c r="W81" s="992"/>
    </row>
    <row customHeight="1" ht="12">
      <c r="C82" s="132"/>
      <c r="D82" s="652" t="s">
        <v>1154</v>
      </c>
      <c r="E82" s="654" t="str">
        <f>IF('Список МО'!E$27="","",'Список МО'!E$27)</f>
        <v/>
      </c>
      <c r="F82" s="654" t="str">
        <f>IF('Список МО'!F$27="","",'Список МО'!F$27)</f>
        <v/>
      </c>
      <c r="G82" s="654" t="str">
        <f>IF('Список МО'!G$27="","",'Список МО'!G$27)</f>
        <v/>
      </c>
      <c r="H82" s="428" t="s">
        <v>1187</v>
      </c>
      <c r="I82" s="988"/>
      <c r="J82" s="144">
        <f>J83</f>
        <v>0</v>
      </c>
      <c r="K82" s="144">
        <f>K83</f>
        <v>0</v>
      </c>
      <c r="L82" s="144">
        <f>L83</f>
        <v>0</v>
      </c>
      <c r="M82" s="144">
        <f>M83</f>
        <v>0</v>
      </c>
      <c r="N82" s="144">
        <f>N83</f>
        <v>0</v>
      </c>
      <c r="O82" s="144">
        <f>O83</f>
        <v>0</v>
      </c>
      <c r="P82" s="144">
        <f>P83</f>
        <v>0</v>
      </c>
      <c r="Q82" s="144">
        <f>Q83</f>
        <v>0</v>
      </c>
      <c r="R82" s="656"/>
      <c r="S82" s="106">
        <f>S83</f>
        <v>0</v>
      </c>
      <c r="T82" s="106">
        <f>T83</f>
        <v>0</v>
      </c>
      <c r="U82" s="106">
        <f>U83</f>
        <v>0</v>
      </c>
      <c r="V82" s="106">
        <f>V83</f>
        <v>0</v>
      </c>
      <c r="W82" s="988"/>
    </row>
    <row customHeight="1" ht="12">
      <c r="C83" s="132"/>
      <c r="D83" s="989"/>
      <c r="E83" s="990"/>
      <c r="F83" s="990"/>
      <c r="G83" s="990"/>
      <c r="H83" s="428" t="s">
        <v>1054</v>
      </c>
      <c r="I83" s="991"/>
      <c r="J83" s="144">
        <f>SUM(J84:J95)</f>
        <v>0</v>
      </c>
      <c r="K83" s="144">
        <f>SUM(K84:K95)</f>
        <v>0</v>
      </c>
      <c r="L83" s="144">
        <f>SUM(L84:L95)</f>
        <v>0</v>
      </c>
      <c r="M83" s="144">
        <f>SUM(M84:M95)</f>
        <v>0</v>
      </c>
      <c r="N83" s="144">
        <f>SUM(N84:N95)</f>
        <v>0</v>
      </c>
      <c r="O83" s="144">
        <f>SUM(O84:O95)</f>
        <v>0</v>
      </c>
      <c r="P83" s="144">
        <f>SUM(P84:P95)</f>
        <v>0</v>
      </c>
      <c r="Q83" s="144">
        <f>SUM(Q84:Q95)</f>
        <v>0</v>
      </c>
      <c r="R83" s="657"/>
      <c r="S83" s="106">
        <f>SUM(S84:S95)</f>
        <v>0</v>
      </c>
      <c r="T83" s="106">
        <f>SUM(T84:T95)</f>
        <v>0</v>
      </c>
      <c r="U83" s="106">
        <f>SUM(U84:U95)</f>
        <v>0</v>
      </c>
      <c r="V83" s="106">
        <f>SUM(V84:V95)</f>
        <v>0</v>
      </c>
      <c r="W83" s="991"/>
    </row>
    <row customHeight="1" ht="12">
      <c r="C84" s="132"/>
      <c r="D84" s="989"/>
      <c r="E84" s="990"/>
      <c r="F84" s="990"/>
      <c r="G84" s="990"/>
      <c r="H84" s="145" t="s">
        <v>1188</v>
      </c>
      <c r="I84" s="991"/>
      <c r="J84" s="146"/>
      <c r="K84" s="146"/>
      <c r="L84" s="147"/>
      <c r="M84" s="147"/>
      <c r="N84" s="146"/>
      <c r="O84" s="146"/>
      <c r="P84" s="147"/>
      <c r="Q84" s="147"/>
      <c r="R84" s="657"/>
      <c r="S84" s="148"/>
      <c r="T84" s="148"/>
      <c r="U84" s="148"/>
      <c r="V84" s="148"/>
      <c r="W84" s="991"/>
    </row>
    <row customHeight="1" ht="12">
      <c r="C85" s="132"/>
      <c r="D85" s="989"/>
      <c r="E85" s="990"/>
      <c r="F85" s="990"/>
      <c r="G85" s="990"/>
      <c r="H85" s="149" t="s">
        <v>1189</v>
      </c>
      <c r="I85" s="991"/>
      <c r="J85" s="146"/>
      <c r="K85" s="146"/>
      <c r="L85" s="147"/>
      <c r="M85" s="147"/>
      <c r="N85" s="146"/>
      <c r="O85" s="146"/>
      <c r="P85" s="147"/>
      <c r="Q85" s="147"/>
      <c r="R85" s="657"/>
      <c r="S85" s="148"/>
      <c r="T85" s="148"/>
      <c r="U85" s="148"/>
      <c r="V85" s="148"/>
      <c r="W85" s="991"/>
    </row>
    <row customHeight="1" ht="12">
      <c r="C86" s="132"/>
      <c r="D86" s="989"/>
      <c r="E86" s="990"/>
      <c r="F86" s="990"/>
      <c r="G86" s="990"/>
      <c r="H86" s="391" t="s">
        <v>1190</v>
      </c>
      <c r="I86" s="991"/>
      <c r="J86" s="146"/>
      <c r="K86" s="146"/>
      <c r="L86" s="147"/>
      <c r="M86" s="147"/>
      <c r="N86" s="146"/>
      <c r="O86" s="146"/>
      <c r="P86" s="147"/>
      <c r="Q86" s="147"/>
      <c r="R86" s="657"/>
      <c r="S86" s="148"/>
      <c r="T86" s="148"/>
      <c r="U86" s="148"/>
      <c r="V86" s="148"/>
      <c r="W86" s="991"/>
    </row>
    <row customHeight="1" ht="12">
      <c r="C87" s="132"/>
      <c r="D87" s="989"/>
      <c r="E87" s="990"/>
      <c r="F87" s="990"/>
      <c r="G87" s="990"/>
      <c r="H87" s="392" t="s">
        <v>1191</v>
      </c>
      <c r="I87" s="991"/>
      <c r="J87" s="146"/>
      <c r="K87" s="146"/>
      <c r="L87" s="147"/>
      <c r="M87" s="147"/>
      <c r="N87" s="146"/>
      <c r="O87" s="146"/>
      <c r="P87" s="147"/>
      <c r="Q87" s="147"/>
      <c r="R87" s="657"/>
      <c r="S87" s="148"/>
      <c r="T87" s="148"/>
      <c r="U87" s="148"/>
      <c r="V87" s="148"/>
      <c r="W87" s="991"/>
    </row>
    <row customHeight="1" ht="12">
      <c r="C88" s="132"/>
      <c r="D88" s="989"/>
      <c r="E88" s="990"/>
      <c r="F88" s="990"/>
      <c r="G88" s="990"/>
      <c r="H88" s="150" t="s">
        <v>1192</v>
      </c>
      <c r="I88" s="991"/>
      <c r="J88" s="146"/>
      <c r="K88" s="146"/>
      <c r="L88" s="147"/>
      <c r="M88" s="147"/>
      <c r="N88" s="146"/>
      <c r="O88" s="146"/>
      <c r="P88" s="147"/>
      <c r="Q88" s="147"/>
      <c r="R88" s="657"/>
      <c r="S88" s="148"/>
      <c r="T88" s="148"/>
      <c r="U88" s="148"/>
      <c r="V88" s="148"/>
      <c r="W88" s="991"/>
    </row>
    <row customHeight="1" ht="12">
      <c r="C89" s="132"/>
      <c r="D89" s="989"/>
      <c r="E89" s="990"/>
      <c r="F89" s="990"/>
      <c r="G89" s="990"/>
      <c r="H89" s="150" t="s">
        <v>164</v>
      </c>
      <c r="I89" s="991"/>
      <c r="J89" s="146"/>
      <c r="K89" s="146"/>
      <c r="L89" s="147"/>
      <c r="M89" s="147"/>
      <c r="N89" s="146"/>
      <c r="O89" s="146"/>
      <c r="P89" s="147"/>
      <c r="Q89" s="147"/>
      <c r="R89" s="657"/>
      <c r="S89" s="148"/>
      <c r="T89" s="148"/>
      <c r="U89" s="148"/>
      <c r="V89" s="148"/>
      <c r="W89" s="991"/>
    </row>
    <row customHeight="1" ht="12">
      <c r="C90" s="132"/>
      <c r="D90" s="989"/>
      <c r="E90" s="990"/>
      <c r="F90" s="990"/>
      <c r="G90" s="990"/>
      <c r="H90" s="393" t="s">
        <v>1193</v>
      </c>
      <c r="I90" s="991"/>
      <c r="J90" s="146"/>
      <c r="K90" s="146"/>
      <c r="L90" s="147"/>
      <c r="M90" s="147"/>
      <c r="N90" s="146"/>
      <c r="O90" s="146"/>
      <c r="P90" s="147"/>
      <c r="Q90" s="147"/>
      <c r="R90" s="657"/>
      <c r="S90" s="148"/>
      <c r="T90" s="148"/>
      <c r="U90" s="148"/>
      <c r="V90" s="148"/>
      <c r="W90" s="991"/>
    </row>
    <row customHeight="1" ht="12">
      <c r="C91" s="132"/>
      <c r="D91" s="989"/>
      <c r="E91" s="990"/>
      <c r="F91" s="990"/>
      <c r="G91" s="990"/>
      <c r="H91" s="151" t="s">
        <v>1194</v>
      </c>
      <c r="I91" s="991"/>
      <c r="J91" s="146"/>
      <c r="K91" s="146"/>
      <c r="L91" s="147"/>
      <c r="M91" s="147"/>
      <c r="N91" s="146"/>
      <c r="O91" s="146"/>
      <c r="P91" s="147"/>
      <c r="Q91" s="147"/>
      <c r="R91" s="657"/>
      <c r="S91" s="148"/>
      <c r="T91" s="148"/>
      <c r="U91" s="148"/>
      <c r="V91" s="148"/>
      <c r="W91" s="991"/>
    </row>
    <row customHeight="1" ht="12">
      <c r="C92" s="132"/>
      <c r="D92" s="989"/>
      <c r="E92" s="990"/>
      <c r="F92" s="990"/>
      <c r="G92" s="990"/>
      <c r="H92" s="394" t="s">
        <v>1195</v>
      </c>
      <c r="I92" s="991"/>
      <c r="J92" s="146"/>
      <c r="K92" s="146"/>
      <c r="L92" s="147"/>
      <c r="M92" s="147"/>
      <c r="N92" s="146"/>
      <c r="O92" s="146"/>
      <c r="P92" s="147"/>
      <c r="Q92" s="147"/>
      <c r="R92" s="657"/>
      <c r="S92" s="148"/>
      <c r="T92" s="148"/>
      <c r="U92" s="148"/>
      <c r="V92" s="148"/>
      <c r="W92" s="991"/>
    </row>
    <row customHeight="1" ht="12">
      <c r="C93" s="132"/>
      <c r="D93" s="989"/>
      <c r="E93" s="990"/>
      <c r="F93" s="990"/>
      <c r="G93" s="990"/>
      <c r="H93" s="395" t="s">
        <v>1196</v>
      </c>
      <c r="I93" s="991"/>
      <c r="J93" s="146"/>
      <c r="K93" s="146"/>
      <c r="L93" s="147"/>
      <c r="M93" s="147"/>
      <c r="N93" s="146"/>
      <c r="O93" s="146"/>
      <c r="P93" s="147"/>
      <c r="Q93" s="147"/>
      <c r="R93" s="657"/>
      <c r="S93" s="148"/>
      <c r="T93" s="148"/>
      <c r="U93" s="148"/>
      <c r="V93" s="148"/>
      <c r="W93" s="991"/>
    </row>
    <row customHeight="1" ht="12">
      <c r="C94" s="132"/>
      <c r="D94" s="989"/>
      <c r="E94" s="990"/>
      <c r="F94" s="990"/>
      <c r="G94" s="990"/>
      <c r="H94" s="152" t="s">
        <v>1197</v>
      </c>
      <c r="I94" s="991"/>
      <c r="J94" s="146"/>
      <c r="K94" s="146"/>
      <c r="L94" s="147"/>
      <c r="M94" s="147"/>
      <c r="N94" s="146"/>
      <c r="O94" s="146"/>
      <c r="P94" s="147"/>
      <c r="Q94" s="147"/>
      <c r="R94" s="657"/>
      <c r="S94" s="148"/>
      <c r="T94" s="148"/>
      <c r="U94" s="148"/>
      <c r="V94" s="148"/>
      <c r="W94" s="991"/>
    </row>
    <row customHeight="1" ht="12">
      <c r="C95" s="132"/>
      <c r="D95" s="626"/>
      <c r="E95" s="629"/>
      <c r="F95" s="629"/>
      <c r="G95" s="629"/>
      <c r="H95" s="396" t="s">
        <v>1198</v>
      </c>
      <c r="I95" s="992"/>
      <c r="J95" s="146"/>
      <c r="K95" s="146"/>
      <c r="L95" s="147"/>
      <c r="M95" s="147"/>
      <c r="N95" s="146"/>
      <c r="O95" s="146"/>
      <c r="P95" s="147"/>
      <c r="Q95" s="147"/>
      <c r="R95" s="658"/>
      <c r="S95" s="148"/>
      <c r="T95" s="148"/>
      <c r="U95" s="148"/>
      <c r="V95" s="148"/>
      <c r="W95" s="992"/>
    </row>
    <row customHeight="1" ht="12">
      <c r="C96" s="132"/>
      <c r="D96" s="652" t="s">
        <v>1155</v>
      </c>
      <c r="E96" s="654" t="str">
        <f>IF('Список МО'!E$28="","",'Список МО'!E$28)</f>
        <v/>
      </c>
      <c r="F96" s="654" t="str">
        <f>IF('Список МО'!F$28="","",'Список МО'!F$28)</f>
        <v/>
      </c>
      <c r="G96" s="654" t="str">
        <f>IF('Список МО'!G$28="","",'Список МО'!G$28)</f>
        <v/>
      </c>
      <c r="H96" s="428" t="s">
        <v>1187</v>
      </c>
      <c r="I96" s="988"/>
      <c r="J96" s="144">
        <f>J97</f>
        <v>0</v>
      </c>
      <c r="K96" s="144">
        <f>K97</f>
        <v>0</v>
      </c>
      <c r="L96" s="144">
        <f>L97</f>
        <v>0</v>
      </c>
      <c r="M96" s="144">
        <f>M97</f>
        <v>0</v>
      </c>
      <c r="N96" s="144">
        <f>N97</f>
        <v>0</v>
      </c>
      <c r="O96" s="144">
        <f>O97</f>
        <v>0</v>
      </c>
      <c r="P96" s="144">
        <f>P97</f>
        <v>0</v>
      </c>
      <c r="Q96" s="144">
        <f>Q97</f>
        <v>0</v>
      </c>
      <c r="R96" s="656"/>
      <c r="S96" s="106">
        <f>S97</f>
        <v>0</v>
      </c>
      <c r="T96" s="106">
        <f>T97</f>
        <v>0</v>
      </c>
      <c r="U96" s="106">
        <f>U97</f>
        <v>0</v>
      </c>
      <c r="V96" s="106">
        <f>V97</f>
        <v>0</v>
      </c>
      <c r="W96" s="988"/>
    </row>
    <row customHeight="1" ht="12">
      <c r="C97" s="132"/>
      <c r="D97" s="989"/>
      <c r="E97" s="990"/>
      <c r="F97" s="990"/>
      <c r="G97" s="990"/>
      <c r="H97" s="428" t="s">
        <v>1054</v>
      </c>
      <c r="I97" s="991"/>
      <c r="J97" s="144">
        <f>SUM(J98:J109)</f>
        <v>0</v>
      </c>
      <c r="K97" s="144">
        <f>SUM(K98:K109)</f>
        <v>0</v>
      </c>
      <c r="L97" s="144">
        <f>SUM(L98:L109)</f>
        <v>0</v>
      </c>
      <c r="M97" s="144">
        <f>SUM(M98:M109)</f>
        <v>0</v>
      </c>
      <c r="N97" s="144">
        <f>SUM(N98:N109)</f>
        <v>0</v>
      </c>
      <c r="O97" s="144">
        <f>SUM(O98:O109)</f>
        <v>0</v>
      </c>
      <c r="P97" s="144">
        <f>SUM(P98:P109)</f>
        <v>0</v>
      </c>
      <c r="Q97" s="144">
        <f>SUM(Q98:Q109)</f>
        <v>0</v>
      </c>
      <c r="R97" s="657"/>
      <c r="S97" s="106">
        <f>SUM(S98:S109)</f>
        <v>0</v>
      </c>
      <c r="T97" s="106">
        <f>SUM(T98:T109)</f>
        <v>0</v>
      </c>
      <c r="U97" s="106">
        <f>SUM(U98:U109)</f>
        <v>0</v>
      </c>
      <c r="V97" s="106">
        <f>SUM(V98:V109)</f>
        <v>0</v>
      </c>
      <c r="W97" s="991"/>
    </row>
    <row customHeight="1" ht="12">
      <c r="C98" s="132"/>
      <c r="D98" s="989"/>
      <c r="E98" s="990"/>
      <c r="F98" s="990"/>
      <c r="G98" s="990"/>
      <c r="H98" s="145" t="s">
        <v>1188</v>
      </c>
      <c r="I98" s="991"/>
      <c r="J98" s="146"/>
      <c r="K98" s="146"/>
      <c r="L98" s="147"/>
      <c r="M98" s="147"/>
      <c r="N98" s="146"/>
      <c r="O98" s="146"/>
      <c r="P98" s="147"/>
      <c r="Q98" s="147"/>
      <c r="R98" s="657"/>
      <c r="S98" s="148"/>
      <c r="T98" s="148"/>
      <c r="U98" s="148"/>
      <c r="V98" s="148"/>
      <c r="W98" s="991"/>
    </row>
    <row customHeight="1" ht="12">
      <c r="C99" s="132"/>
      <c r="D99" s="989"/>
      <c r="E99" s="990"/>
      <c r="F99" s="990"/>
      <c r="G99" s="990"/>
      <c r="H99" s="149" t="s">
        <v>1189</v>
      </c>
      <c r="I99" s="991"/>
      <c r="J99" s="146"/>
      <c r="K99" s="146"/>
      <c r="L99" s="147"/>
      <c r="M99" s="147"/>
      <c r="N99" s="146"/>
      <c r="O99" s="146"/>
      <c r="P99" s="147"/>
      <c r="Q99" s="147"/>
      <c r="R99" s="657"/>
      <c r="S99" s="148"/>
      <c r="T99" s="148"/>
      <c r="U99" s="148"/>
      <c r="V99" s="148"/>
      <c r="W99" s="991"/>
    </row>
    <row customHeight="1" ht="12">
      <c r="C100" s="132"/>
      <c r="D100" s="989"/>
      <c r="E100" s="990"/>
      <c r="F100" s="990"/>
      <c r="G100" s="990"/>
      <c r="H100" s="391" t="s">
        <v>1190</v>
      </c>
      <c r="I100" s="991"/>
      <c r="J100" s="146"/>
      <c r="K100" s="146"/>
      <c r="L100" s="147"/>
      <c r="M100" s="147"/>
      <c r="N100" s="146"/>
      <c r="O100" s="146"/>
      <c r="P100" s="147"/>
      <c r="Q100" s="147"/>
      <c r="R100" s="657"/>
      <c r="S100" s="148"/>
      <c r="T100" s="148"/>
      <c r="U100" s="148"/>
      <c r="V100" s="148"/>
      <c r="W100" s="991"/>
    </row>
    <row customHeight="1" ht="12">
      <c r="C101" s="132"/>
      <c r="D101" s="989"/>
      <c r="E101" s="990"/>
      <c r="F101" s="990"/>
      <c r="G101" s="990"/>
      <c r="H101" s="392" t="s">
        <v>1191</v>
      </c>
      <c r="I101" s="991"/>
      <c r="J101" s="146"/>
      <c r="K101" s="146"/>
      <c r="L101" s="147"/>
      <c r="M101" s="147"/>
      <c r="N101" s="146"/>
      <c r="O101" s="146"/>
      <c r="P101" s="147"/>
      <c r="Q101" s="147"/>
      <c r="R101" s="657"/>
      <c r="S101" s="148"/>
      <c r="T101" s="148"/>
      <c r="U101" s="148"/>
      <c r="V101" s="148"/>
      <c r="W101" s="991"/>
    </row>
    <row customHeight="1" ht="12">
      <c r="C102" s="132"/>
      <c r="D102" s="989"/>
      <c r="E102" s="990"/>
      <c r="F102" s="990"/>
      <c r="G102" s="990"/>
      <c r="H102" s="150" t="s">
        <v>1192</v>
      </c>
      <c r="I102" s="991"/>
      <c r="J102" s="146"/>
      <c r="K102" s="146"/>
      <c r="L102" s="147"/>
      <c r="M102" s="147"/>
      <c r="N102" s="146"/>
      <c r="O102" s="146"/>
      <c r="P102" s="147"/>
      <c r="Q102" s="147"/>
      <c r="R102" s="657"/>
      <c r="S102" s="148"/>
      <c r="T102" s="148"/>
      <c r="U102" s="148"/>
      <c r="V102" s="148"/>
      <c r="W102" s="991"/>
    </row>
    <row customHeight="1" ht="12">
      <c r="C103" s="132"/>
      <c r="D103" s="989"/>
      <c r="E103" s="990"/>
      <c r="F103" s="990"/>
      <c r="G103" s="990"/>
      <c r="H103" s="150" t="s">
        <v>164</v>
      </c>
      <c r="I103" s="991"/>
      <c r="J103" s="146"/>
      <c r="K103" s="146"/>
      <c r="L103" s="147"/>
      <c r="M103" s="147"/>
      <c r="N103" s="146"/>
      <c r="O103" s="146"/>
      <c r="P103" s="147"/>
      <c r="Q103" s="147"/>
      <c r="R103" s="657"/>
      <c r="S103" s="148"/>
      <c r="T103" s="148"/>
      <c r="U103" s="148"/>
      <c r="V103" s="148"/>
      <c r="W103" s="991"/>
    </row>
    <row customHeight="1" ht="12">
      <c r="C104" s="132"/>
      <c r="D104" s="989"/>
      <c r="E104" s="990"/>
      <c r="F104" s="990"/>
      <c r="G104" s="990"/>
      <c r="H104" s="393" t="s">
        <v>1193</v>
      </c>
      <c r="I104" s="991"/>
      <c r="J104" s="146"/>
      <c r="K104" s="146"/>
      <c r="L104" s="147"/>
      <c r="M104" s="147"/>
      <c r="N104" s="146"/>
      <c r="O104" s="146"/>
      <c r="P104" s="147"/>
      <c r="Q104" s="147"/>
      <c r="R104" s="657"/>
      <c r="S104" s="148"/>
      <c r="T104" s="148"/>
      <c r="U104" s="148"/>
      <c r="V104" s="148"/>
      <c r="W104" s="991"/>
    </row>
    <row customHeight="1" ht="12">
      <c r="C105" s="132"/>
      <c r="D105" s="989"/>
      <c r="E105" s="990"/>
      <c r="F105" s="990"/>
      <c r="G105" s="990"/>
      <c r="H105" s="151" t="s">
        <v>1194</v>
      </c>
      <c r="I105" s="991"/>
      <c r="J105" s="146"/>
      <c r="K105" s="146"/>
      <c r="L105" s="147"/>
      <c r="M105" s="147"/>
      <c r="N105" s="146"/>
      <c r="O105" s="146"/>
      <c r="P105" s="147"/>
      <c r="Q105" s="147"/>
      <c r="R105" s="657"/>
      <c r="S105" s="148"/>
      <c r="T105" s="148"/>
      <c r="U105" s="148"/>
      <c r="V105" s="148"/>
      <c r="W105" s="991"/>
    </row>
    <row customHeight="1" ht="12">
      <c r="C106" s="132"/>
      <c r="D106" s="989"/>
      <c r="E106" s="990"/>
      <c r="F106" s="990"/>
      <c r="G106" s="990"/>
      <c r="H106" s="394" t="s">
        <v>1195</v>
      </c>
      <c r="I106" s="991"/>
      <c r="J106" s="146"/>
      <c r="K106" s="146"/>
      <c r="L106" s="147"/>
      <c r="M106" s="147"/>
      <c r="N106" s="146"/>
      <c r="O106" s="146"/>
      <c r="P106" s="147"/>
      <c r="Q106" s="147"/>
      <c r="R106" s="657"/>
      <c r="S106" s="148"/>
      <c r="T106" s="148"/>
      <c r="U106" s="148"/>
      <c r="V106" s="148"/>
      <c r="W106" s="991"/>
    </row>
    <row customHeight="1" ht="12">
      <c r="C107" s="132"/>
      <c r="D107" s="989"/>
      <c r="E107" s="990"/>
      <c r="F107" s="990"/>
      <c r="G107" s="990"/>
      <c r="H107" s="395" t="s">
        <v>1196</v>
      </c>
      <c r="I107" s="991"/>
      <c r="J107" s="146"/>
      <c r="K107" s="146"/>
      <c r="L107" s="147"/>
      <c r="M107" s="147"/>
      <c r="N107" s="146"/>
      <c r="O107" s="146"/>
      <c r="P107" s="147"/>
      <c r="Q107" s="147"/>
      <c r="R107" s="657"/>
      <c r="S107" s="148"/>
      <c r="T107" s="148"/>
      <c r="U107" s="148"/>
      <c r="V107" s="148"/>
      <c r="W107" s="991"/>
    </row>
    <row customHeight="1" ht="12">
      <c r="C108" s="132"/>
      <c r="D108" s="989"/>
      <c r="E108" s="990"/>
      <c r="F108" s="990"/>
      <c r="G108" s="990"/>
      <c r="H108" s="152" t="s">
        <v>1197</v>
      </c>
      <c r="I108" s="991"/>
      <c r="J108" s="146"/>
      <c r="K108" s="146"/>
      <c r="L108" s="147"/>
      <c r="M108" s="147"/>
      <c r="N108" s="146"/>
      <c r="O108" s="146"/>
      <c r="P108" s="147"/>
      <c r="Q108" s="147"/>
      <c r="R108" s="657"/>
      <c r="S108" s="148"/>
      <c r="T108" s="148"/>
      <c r="U108" s="148"/>
      <c r="V108" s="148"/>
      <c r="W108" s="991"/>
    </row>
    <row customHeight="1" ht="12">
      <c r="C109" s="132"/>
      <c r="D109" s="626"/>
      <c r="E109" s="629"/>
      <c r="F109" s="629"/>
      <c r="G109" s="629"/>
      <c r="H109" s="396" t="s">
        <v>1198</v>
      </c>
      <c r="I109" s="992"/>
      <c r="J109" s="146"/>
      <c r="K109" s="146"/>
      <c r="L109" s="147"/>
      <c r="M109" s="147"/>
      <c r="N109" s="146"/>
      <c r="O109" s="146"/>
      <c r="P109" s="147"/>
      <c r="Q109" s="147"/>
      <c r="R109" s="658"/>
      <c r="S109" s="148"/>
      <c r="T109" s="148"/>
      <c r="U109" s="148"/>
      <c r="V109" s="148"/>
      <c r="W109" s="992"/>
    </row>
    <row customHeight="1" ht="12">
      <c r="C110" s="132"/>
      <c r="D110" s="652" t="s">
        <v>1156</v>
      </c>
      <c r="E110" s="654" t="str">
        <f>IF('Список МО'!E$29="","",'Список МО'!E$29)</f>
        <v/>
      </c>
      <c r="F110" s="654" t="str">
        <f>IF('Список МО'!F$29="","",'Список МО'!F$29)</f>
        <v/>
      </c>
      <c r="G110" s="654" t="str">
        <f>IF('Список МО'!G$29="","",'Список МО'!G$29)</f>
        <v/>
      </c>
      <c r="H110" s="428" t="s">
        <v>1187</v>
      </c>
      <c r="I110" s="988"/>
      <c r="J110" s="144">
        <f>J111</f>
        <v>0</v>
      </c>
      <c r="K110" s="144">
        <f>K111</f>
        <v>0</v>
      </c>
      <c r="L110" s="144">
        <f>L111</f>
        <v>0</v>
      </c>
      <c r="M110" s="144">
        <f>M111</f>
        <v>0</v>
      </c>
      <c r="N110" s="144">
        <f>N111</f>
        <v>0</v>
      </c>
      <c r="O110" s="144">
        <f>O111</f>
        <v>0</v>
      </c>
      <c r="P110" s="144">
        <f>P111</f>
        <v>0</v>
      </c>
      <c r="Q110" s="144">
        <f>Q111</f>
        <v>0</v>
      </c>
      <c r="R110" s="656"/>
      <c r="S110" s="106">
        <f>S111</f>
        <v>0</v>
      </c>
      <c r="T110" s="106">
        <f>T111</f>
        <v>0</v>
      </c>
      <c r="U110" s="106">
        <f>U111</f>
        <v>0</v>
      </c>
      <c r="V110" s="106">
        <f>V111</f>
        <v>0</v>
      </c>
      <c r="W110" s="988"/>
    </row>
    <row customHeight="1" ht="12">
      <c r="C111" s="132"/>
      <c r="D111" s="989"/>
      <c r="E111" s="990"/>
      <c r="F111" s="990"/>
      <c r="G111" s="990"/>
      <c r="H111" s="428" t="s">
        <v>1054</v>
      </c>
      <c r="I111" s="991"/>
      <c r="J111" s="144">
        <f>SUM(J112:J123)</f>
        <v>0</v>
      </c>
      <c r="K111" s="144">
        <f>SUM(K112:K123)</f>
        <v>0</v>
      </c>
      <c r="L111" s="144">
        <f>SUM(L112:L123)</f>
        <v>0</v>
      </c>
      <c r="M111" s="144">
        <f>SUM(M112:M123)</f>
        <v>0</v>
      </c>
      <c r="N111" s="144">
        <f>SUM(N112:N123)</f>
        <v>0</v>
      </c>
      <c r="O111" s="144">
        <f>SUM(O112:O123)</f>
        <v>0</v>
      </c>
      <c r="P111" s="144">
        <f>SUM(P112:P123)</f>
        <v>0</v>
      </c>
      <c r="Q111" s="144">
        <f>SUM(Q112:Q123)</f>
        <v>0</v>
      </c>
      <c r="R111" s="657"/>
      <c r="S111" s="106">
        <f>SUM(S112:S123)</f>
        <v>0</v>
      </c>
      <c r="T111" s="106">
        <f>SUM(T112:T123)</f>
        <v>0</v>
      </c>
      <c r="U111" s="106">
        <f>SUM(U112:U123)</f>
        <v>0</v>
      </c>
      <c r="V111" s="106">
        <f>SUM(V112:V123)</f>
        <v>0</v>
      </c>
      <c r="W111" s="991"/>
    </row>
    <row customHeight="1" ht="12">
      <c r="C112" s="132"/>
      <c r="D112" s="989"/>
      <c r="E112" s="990"/>
      <c r="F112" s="990"/>
      <c r="G112" s="990"/>
      <c r="H112" s="145" t="s">
        <v>1188</v>
      </c>
      <c r="I112" s="991"/>
      <c r="J112" s="146"/>
      <c r="K112" s="146"/>
      <c r="L112" s="147"/>
      <c r="M112" s="147"/>
      <c r="N112" s="146"/>
      <c r="O112" s="146"/>
      <c r="P112" s="147"/>
      <c r="Q112" s="147"/>
      <c r="R112" s="657"/>
      <c r="S112" s="148"/>
      <c r="T112" s="148"/>
      <c r="U112" s="148"/>
      <c r="V112" s="148"/>
      <c r="W112" s="991"/>
    </row>
    <row customHeight="1" ht="12">
      <c r="C113" s="132"/>
      <c r="D113" s="989"/>
      <c r="E113" s="990"/>
      <c r="F113" s="990"/>
      <c r="G113" s="990"/>
      <c r="H113" s="149" t="s">
        <v>1189</v>
      </c>
      <c r="I113" s="991"/>
      <c r="J113" s="146"/>
      <c r="K113" s="146"/>
      <c r="L113" s="147"/>
      <c r="M113" s="147"/>
      <c r="N113" s="146"/>
      <c r="O113" s="146"/>
      <c r="P113" s="147"/>
      <c r="Q113" s="147"/>
      <c r="R113" s="657"/>
      <c r="S113" s="148"/>
      <c r="T113" s="148"/>
      <c r="U113" s="148"/>
      <c r="V113" s="148"/>
      <c r="W113" s="991"/>
    </row>
    <row customHeight="1" ht="12">
      <c r="C114" s="132"/>
      <c r="D114" s="989"/>
      <c r="E114" s="990"/>
      <c r="F114" s="990"/>
      <c r="G114" s="990"/>
      <c r="H114" s="391" t="s">
        <v>1190</v>
      </c>
      <c r="I114" s="991"/>
      <c r="J114" s="146"/>
      <c r="K114" s="146"/>
      <c r="L114" s="147"/>
      <c r="M114" s="147"/>
      <c r="N114" s="146"/>
      <c r="O114" s="146"/>
      <c r="P114" s="147"/>
      <c r="Q114" s="147"/>
      <c r="R114" s="657"/>
      <c r="S114" s="148"/>
      <c r="T114" s="148"/>
      <c r="U114" s="148"/>
      <c r="V114" s="148"/>
      <c r="W114" s="991"/>
    </row>
    <row customHeight="1" ht="12">
      <c r="C115" s="132"/>
      <c r="D115" s="989"/>
      <c r="E115" s="990"/>
      <c r="F115" s="990"/>
      <c r="G115" s="990"/>
      <c r="H115" s="392" t="s">
        <v>1191</v>
      </c>
      <c r="I115" s="991"/>
      <c r="J115" s="146"/>
      <c r="K115" s="146"/>
      <c r="L115" s="147"/>
      <c r="M115" s="147"/>
      <c r="N115" s="146"/>
      <c r="O115" s="146"/>
      <c r="P115" s="147"/>
      <c r="Q115" s="147"/>
      <c r="R115" s="657"/>
      <c r="S115" s="148"/>
      <c r="T115" s="148"/>
      <c r="U115" s="148"/>
      <c r="V115" s="148"/>
      <c r="W115" s="991"/>
    </row>
    <row customHeight="1" ht="12">
      <c r="C116" s="132"/>
      <c r="D116" s="989"/>
      <c r="E116" s="990"/>
      <c r="F116" s="990"/>
      <c r="G116" s="990"/>
      <c r="H116" s="150" t="s">
        <v>1192</v>
      </c>
      <c r="I116" s="991"/>
      <c r="J116" s="146"/>
      <c r="K116" s="146"/>
      <c r="L116" s="147"/>
      <c r="M116" s="147"/>
      <c r="N116" s="146"/>
      <c r="O116" s="146"/>
      <c r="P116" s="147"/>
      <c r="Q116" s="147"/>
      <c r="R116" s="657"/>
      <c r="S116" s="148"/>
      <c r="T116" s="148"/>
      <c r="U116" s="148"/>
      <c r="V116" s="148"/>
      <c r="W116" s="991"/>
    </row>
    <row customHeight="1" ht="12">
      <c r="C117" s="132"/>
      <c r="D117" s="989"/>
      <c r="E117" s="990"/>
      <c r="F117" s="990"/>
      <c r="G117" s="990"/>
      <c r="H117" s="150" t="s">
        <v>164</v>
      </c>
      <c r="I117" s="991"/>
      <c r="J117" s="146"/>
      <c r="K117" s="146"/>
      <c r="L117" s="147"/>
      <c r="M117" s="147"/>
      <c r="N117" s="146"/>
      <c r="O117" s="146"/>
      <c r="P117" s="147"/>
      <c r="Q117" s="147"/>
      <c r="R117" s="657"/>
      <c r="S117" s="148"/>
      <c r="T117" s="148"/>
      <c r="U117" s="148"/>
      <c r="V117" s="148"/>
      <c r="W117" s="991"/>
    </row>
    <row customHeight="1" ht="12">
      <c r="C118" s="132"/>
      <c r="D118" s="989"/>
      <c r="E118" s="990"/>
      <c r="F118" s="990"/>
      <c r="G118" s="990"/>
      <c r="H118" s="393" t="s">
        <v>1193</v>
      </c>
      <c r="I118" s="991"/>
      <c r="J118" s="146"/>
      <c r="K118" s="146"/>
      <c r="L118" s="147"/>
      <c r="M118" s="147"/>
      <c r="N118" s="146"/>
      <c r="O118" s="146"/>
      <c r="P118" s="147"/>
      <c r="Q118" s="147"/>
      <c r="R118" s="657"/>
      <c r="S118" s="148"/>
      <c r="T118" s="148"/>
      <c r="U118" s="148"/>
      <c r="V118" s="148"/>
      <c r="W118" s="991"/>
    </row>
    <row customHeight="1" ht="12">
      <c r="C119" s="132"/>
      <c r="D119" s="989"/>
      <c r="E119" s="990"/>
      <c r="F119" s="990"/>
      <c r="G119" s="990"/>
      <c r="H119" s="151" t="s">
        <v>1194</v>
      </c>
      <c r="I119" s="991"/>
      <c r="J119" s="146"/>
      <c r="K119" s="146"/>
      <c r="L119" s="147"/>
      <c r="M119" s="147"/>
      <c r="N119" s="146"/>
      <c r="O119" s="146"/>
      <c r="P119" s="147"/>
      <c r="Q119" s="147"/>
      <c r="R119" s="657"/>
      <c r="S119" s="148"/>
      <c r="T119" s="148"/>
      <c r="U119" s="148"/>
      <c r="V119" s="148"/>
      <c r="W119" s="991"/>
    </row>
    <row customHeight="1" ht="12">
      <c r="C120" s="132"/>
      <c r="D120" s="989"/>
      <c r="E120" s="990"/>
      <c r="F120" s="990"/>
      <c r="G120" s="990"/>
      <c r="H120" s="394" t="s">
        <v>1195</v>
      </c>
      <c r="I120" s="991"/>
      <c r="J120" s="146"/>
      <c r="K120" s="146"/>
      <c r="L120" s="147"/>
      <c r="M120" s="147"/>
      <c r="N120" s="146"/>
      <c r="O120" s="146"/>
      <c r="P120" s="147"/>
      <c r="Q120" s="147"/>
      <c r="R120" s="657"/>
      <c r="S120" s="148"/>
      <c r="T120" s="148"/>
      <c r="U120" s="148"/>
      <c r="V120" s="148"/>
      <c r="W120" s="991"/>
    </row>
    <row customHeight="1" ht="12">
      <c r="C121" s="132"/>
      <c r="D121" s="989"/>
      <c r="E121" s="990"/>
      <c r="F121" s="990"/>
      <c r="G121" s="990"/>
      <c r="H121" s="395" t="s">
        <v>1196</v>
      </c>
      <c r="I121" s="991"/>
      <c r="J121" s="146"/>
      <c r="K121" s="146"/>
      <c r="L121" s="147"/>
      <c r="M121" s="147"/>
      <c r="N121" s="146"/>
      <c r="O121" s="146"/>
      <c r="P121" s="147"/>
      <c r="Q121" s="147"/>
      <c r="R121" s="657"/>
      <c r="S121" s="148"/>
      <c r="T121" s="148"/>
      <c r="U121" s="148"/>
      <c r="V121" s="148"/>
      <c r="W121" s="991"/>
    </row>
    <row customHeight="1" ht="12">
      <c r="C122" s="132"/>
      <c r="D122" s="989"/>
      <c r="E122" s="990"/>
      <c r="F122" s="990"/>
      <c r="G122" s="990"/>
      <c r="H122" s="152" t="s">
        <v>1197</v>
      </c>
      <c r="I122" s="991"/>
      <c r="J122" s="146"/>
      <c r="K122" s="146"/>
      <c r="L122" s="147"/>
      <c r="M122" s="147"/>
      <c r="N122" s="146"/>
      <c r="O122" s="146"/>
      <c r="P122" s="147"/>
      <c r="Q122" s="147"/>
      <c r="R122" s="657"/>
      <c r="S122" s="148"/>
      <c r="T122" s="148"/>
      <c r="U122" s="148"/>
      <c r="V122" s="148"/>
      <c r="W122" s="991"/>
    </row>
    <row customHeight="1" ht="12">
      <c r="C123" s="132"/>
      <c r="D123" s="626"/>
      <c r="E123" s="629"/>
      <c r="F123" s="629"/>
      <c r="G123" s="629"/>
      <c r="H123" s="396" t="s">
        <v>1198</v>
      </c>
      <c r="I123" s="992"/>
      <c r="J123" s="146"/>
      <c r="K123" s="146"/>
      <c r="L123" s="147"/>
      <c r="M123" s="147"/>
      <c r="N123" s="146"/>
      <c r="O123" s="146"/>
      <c r="P123" s="147"/>
      <c r="Q123" s="147"/>
      <c r="R123" s="658"/>
      <c r="S123" s="148"/>
      <c r="T123" s="148"/>
      <c r="U123" s="148"/>
      <c r="V123" s="148"/>
      <c r="W123" s="992"/>
    </row>
    <row customHeight="1" ht="12">
      <c r="C124" s="132"/>
      <c r="D124" s="652" t="s">
        <v>1157</v>
      </c>
      <c r="E124" s="654" t="str">
        <f>IF('Список МО'!E$30="","",'Список МО'!E$30)</f>
        <v/>
      </c>
      <c r="F124" s="654" t="str">
        <f>IF('Список МО'!F$30="","",'Список МО'!F$30)</f>
        <v/>
      </c>
      <c r="G124" s="654" t="str">
        <f>IF('Список МО'!G$30="","",'Список МО'!G$30)</f>
        <v/>
      </c>
      <c r="H124" s="428" t="s">
        <v>1187</v>
      </c>
      <c r="I124" s="988"/>
      <c r="J124" s="144">
        <f>J125</f>
        <v>0</v>
      </c>
      <c r="K124" s="144">
        <f>K125</f>
        <v>0</v>
      </c>
      <c r="L124" s="144">
        <f>L125</f>
        <v>0</v>
      </c>
      <c r="M124" s="144">
        <f>M125</f>
        <v>0</v>
      </c>
      <c r="N124" s="144">
        <f>N125</f>
        <v>0</v>
      </c>
      <c r="O124" s="144">
        <f>O125</f>
        <v>0</v>
      </c>
      <c r="P124" s="144">
        <f>P125</f>
        <v>0</v>
      </c>
      <c r="Q124" s="144">
        <f>Q125</f>
        <v>0</v>
      </c>
      <c r="R124" s="656"/>
      <c r="S124" s="106">
        <f>S125</f>
        <v>0</v>
      </c>
      <c r="T124" s="106">
        <f>T125</f>
        <v>0</v>
      </c>
      <c r="U124" s="106">
        <f>U125</f>
        <v>0</v>
      </c>
      <c r="V124" s="106">
        <f>V125</f>
        <v>0</v>
      </c>
      <c r="W124" s="988"/>
    </row>
    <row customHeight="1" ht="12">
      <c r="C125" s="132"/>
      <c r="D125" s="989"/>
      <c r="E125" s="990"/>
      <c r="F125" s="990"/>
      <c r="G125" s="990"/>
      <c r="H125" s="428" t="s">
        <v>1054</v>
      </c>
      <c r="I125" s="991"/>
      <c r="J125" s="144">
        <f>SUM(J126:J137)</f>
        <v>0</v>
      </c>
      <c r="K125" s="144">
        <f>SUM(K126:K137)</f>
        <v>0</v>
      </c>
      <c r="L125" s="144">
        <f>SUM(L126:L137)</f>
        <v>0</v>
      </c>
      <c r="M125" s="144">
        <f>SUM(M126:M137)</f>
        <v>0</v>
      </c>
      <c r="N125" s="144">
        <f>SUM(N126:N137)</f>
        <v>0</v>
      </c>
      <c r="O125" s="144">
        <f>SUM(O126:O137)</f>
        <v>0</v>
      </c>
      <c r="P125" s="144">
        <f>SUM(P126:P137)</f>
        <v>0</v>
      </c>
      <c r="Q125" s="144">
        <f>SUM(Q126:Q137)</f>
        <v>0</v>
      </c>
      <c r="R125" s="657"/>
      <c r="S125" s="106">
        <f>SUM(S126:S137)</f>
        <v>0</v>
      </c>
      <c r="T125" s="106">
        <f>SUM(T126:T137)</f>
        <v>0</v>
      </c>
      <c r="U125" s="106">
        <f>SUM(U126:U137)</f>
        <v>0</v>
      </c>
      <c r="V125" s="106">
        <f>SUM(V126:V137)</f>
        <v>0</v>
      </c>
      <c r="W125" s="991"/>
    </row>
    <row customHeight="1" ht="12">
      <c r="C126" s="132"/>
      <c r="D126" s="989"/>
      <c r="E126" s="990"/>
      <c r="F126" s="990"/>
      <c r="G126" s="990"/>
      <c r="H126" s="145" t="s">
        <v>1188</v>
      </c>
      <c r="I126" s="991"/>
      <c r="J126" s="146"/>
      <c r="K126" s="146"/>
      <c r="L126" s="147"/>
      <c r="M126" s="147"/>
      <c r="N126" s="146"/>
      <c r="O126" s="146"/>
      <c r="P126" s="147"/>
      <c r="Q126" s="147"/>
      <c r="R126" s="657"/>
      <c r="S126" s="148"/>
      <c r="T126" s="148"/>
      <c r="U126" s="148"/>
      <c r="V126" s="148"/>
      <c r="W126" s="991"/>
    </row>
    <row customHeight="1" ht="12">
      <c r="C127" s="132"/>
      <c r="D127" s="989"/>
      <c r="E127" s="990"/>
      <c r="F127" s="990"/>
      <c r="G127" s="990"/>
      <c r="H127" s="149" t="s">
        <v>1189</v>
      </c>
      <c r="I127" s="991"/>
      <c r="J127" s="146"/>
      <c r="K127" s="146"/>
      <c r="L127" s="147"/>
      <c r="M127" s="147"/>
      <c r="N127" s="146"/>
      <c r="O127" s="146"/>
      <c r="P127" s="147"/>
      <c r="Q127" s="147"/>
      <c r="R127" s="657"/>
      <c r="S127" s="148"/>
      <c r="T127" s="148"/>
      <c r="U127" s="148"/>
      <c r="V127" s="148"/>
      <c r="W127" s="991"/>
    </row>
    <row customHeight="1" ht="12">
      <c r="C128" s="132"/>
      <c r="D128" s="989"/>
      <c r="E128" s="990"/>
      <c r="F128" s="990"/>
      <c r="G128" s="990"/>
      <c r="H128" s="391" t="s">
        <v>1190</v>
      </c>
      <c r="I128" s="991"/>
      <c r="J128" s="146"/>
      <c r="K128" s="146"/>
      <c r="L128" s="147"/>
      <c r="M128" s="147"/>
      <c r="N128" s="146"/>
      <c r="O128" s="146"/>
      <c r="P128" s="147"/>
      <c r="Q128" s="147"/>
      <c r="R128" s="657"/>
      <c r="S128" s="148"/>
      <c r="T128" s="148"/>
      <c r="U128" s="148"/>
      <c r="V128" s="148"/>
      <c r="W128" s="991"/>
    </row>
    <row customHeight="1" ht="12">
      <c r="C129" s="132"/>
      <c r="D129" s="989"/>
      <c r="E129" s="990"/>
      <c r="F129" s="990"/>
      <c r="G129" s="990"/>
      <c r="H129" s="392" t="s">
        <v>1191</v>
      </c>
      <c r="I129" s="991"/>
      <c r="J129" s="146"/>
      <c r="K129" s="146"/>
      <c r="L129" s="147"/>
      <c r="M129" s="147"/>
      <c r="N129" s="146"/>
      <c r="O129" s="146"/>
      <c r="P129" s="147"/>
      <c r="Q129" s="147"/>
      <c r="R129" s="657"/>
      <c r="S129" s="148"/>
      <c r="T129" s="148"/>
      <c r="U129" s="148"/>
      <c r="V129" s="148"/>
      <c r="W129" s="991"/>
    </row>
    <row customHeight="1" ht="12">
      <c r="C130" s="132"/>
      <c r="D130" s="989"/>
      <c r="E130" s="990"/>
      <c r="F130" s="990"/>
      <c r="G130" s="990"/>
      <c r="H130" s="150" t="s">
        <v>1192</v>
      </c>
      <c r="I130" s="991"/>
      <c r="J130" s="146"/>
      <c r="K130" s="146"/>
      <c r="L130" s="147"/>
      <c r="M130" s="147"/>
      <c r="N130" s="146"/>
      <c r="O130" s="146"/>
      <c r="P130" s="147"/>
      <c r="Q130" s="147"/>
      <c r="R130" s="657"/>
      <c r="S130" s="148"/>
      <c r="T130" s="148"/>
      <c r="U130" s="148"/>
      <c r="V130" s="148"/>
      <c r="W130" s="991"/>
    </row>
    <row customHeight="1" ht="12">
      <c r="C131" s="132"/>
      <c r="D131" s="989"/>
      <c r="E131" s="990"/>
      <c r="F131" s="990"/>
      <c r="G131" s="990"/>
      <c r="H131" s="150" t="s">
        <v>164</v>
      </c>
      <c r="I131" s="991"/>
      <c r="J131" s="146"/>
      <c r="K131" s="146"/>
      <c r="L131" s="147"/>
      <c r="M131" s="147"/>
      <c r="N131" s="146"/>
      <c r="O131" s="146"/>
      <c r="P131" s="147"/>
      <c r="Q131" s="147"/>
      <c r="R131" s="657"/>
      <c r="S131" s="148"/>
      <c r="T131" s="148"/>
      <c r="U131" s="148"/>
      <c r="V131" s="148"/>
      <c r="W131" s="991"/>
    </row>
    <row customHeight="1" ht="12">
      <c r="C132" s="132"/>
      <c r="D132" s="989"/>
      <c r="E132" s="990"/>
      <c r="F132" s="990"/>
      <c r="G132" s="990"/>
      <c r="H132" s="393" t="s">
        <v>1193</v>
      </c>
      <c r="I132" s="991"/>
      <c r="J132" s="146"/>
      <c r="K132" s="146"/>
      <c r="L132" s="147"/>
      <c r="M132" s="147"/>
      <c r="N132" s="146"/>
      <c r="O132" s="146"/>
      <c r="P132" s="147"/>
      <c r="Q132" s="147"/>
      <c r="R132" s="657"/>
      <c r="S132" s="148"/>
      <c r="T132" s="148"/>
      <c r="U132" s="148"/>
      <c r="V132" s="148"/>
      <c r="W132" s="991"/>
    </row>
    <row customHeight="1" ht="12">
      <c r="C133" s="132"/>
      <c r="D133" s="989"/>
      <c r="E133" s="990"/>
      <c r="F133" s="990"/>
      <c r="G133" s="990"/>
      <c r="H133" s="151" t="s">
        <v>1194</v>
      </c>
      <c r="I133" s="991"/>
      <c r="J133" s="146"/>
      <c r="K133" s="146"/>
      <c r="L133" s="147"/>
      <c r="M133" s="147"/>
      <c r="N133" s="146"/>
      <c r="O133" s="146"/>
      <c r="P133" s="147"/>
      <c r="Q133" s="147"/>
      <c r="R133" s="657"/>
      <c r="S133" s="148"/>
      <c r="T133" s="148"/>
      <c r="U133" s="148"/>
      <c r="V133" s="148"/>
      <c r="W133" s="991"/>
    </row>
    <row customHeight="1" ht="12">
      <c r="C134" s="132"/>
      <c r="D134" s="989"/>
      <c r="E134" s="990"/>
      <c r="F134" s="990"/>
      <c r="G134" s="990"/>
      <c r="H134" s="394" t="s">
        <v>1195</v>
      </c>
      <c r="I134" s="991"/>
      <c r="J134" s="146"/>
      <c r="K134" s="146"/>
      <c r="L134" s="147"/>
      <c r="M134" s="147"/>
      <c r="N134" s="146"/>
      <c r="O134" s="146"/>
      <c r="P134" s="147"/>
      <c r="Q134" s="147"/>
      <c r="R134" s="657"/>
      <c r="S134" s="148"/>
      <c r="T134" s="148"/>
      <c r="U134" s="148"/>
      <c r="V134" s="148"/>
      <c r="W134" s="991"/>
    </row>
    <row customHeight="1" ht="12">
      <c r="C135" s="132"/>
      <c r="D135" s="989"/>
      <c r="E135" s="990"/>
      <c r="F135" s="990"/>
      <c r="G135" s="990"/>
      <c r="H135" s="395" t="s">
        <v>1196</v>
      </c>
      <c r="I135" s="991"/>
      <c r="J135" s="146"/>
      <c r="K135" s="146"/>
      <c r="L135" s="147"/>
      <c r="M135" s="147"/>
      <c r="N135" s="146"/>
      <c r="O135" s="146"/>
      <c r="P135" s="147"/>
      <c r="Q135" s="147"/>
      <c r="R135" s="657"/>
      <c r="S135" s="148"/>
      <c r="T135" s="148"/>
      <c r="U135" s="148"/>
      <c r="V135" s="148"/>
      <c r="W135" s="991"/>
    </row>
    <row customHeight="1" ht="12">
      <c r="C136" s="132"/>
      <c r="D136" s="989"/>
      <c r="E136" s="990"/>
      <c r="F136" s="990"/>
      <c r="G136" s="990"/>
      <c r="H136" s="152" t="s">
        <v>1197</v>
      </c>
      <c r="I136" s="991"/>
      <c r="J136" s="146"/>
      <c r="K136" s="146"/>
      <c r="L136" s="147"/>
      <c r="M136" s="147"/>
      <c r="N136" s="146"/>
      <c r="O136" s="146"/>
      <c r="P136" s="147"/>
      <c r="Q136" s="147"/>
      <c r="R136" s="657"/>
      <c r="S136" s="148"/>
      <c r="T136" s="148"/>
      <c r="U136" s="148"/>
      <c r="V136" s="148"/>
      <c r="W136" s="991"/>
    </row>
    <row customHeight="1" ht="12">
      <c r="C137" s="132"/>
      <c r="D137" s="626"/>
      <c r="E137" s="629"/>
      <c r="F137" s="629"/>
      <c r="G137" s="629"/>
      <c r="H137" s="396" t="s">
        <v>1198</v>
      </c>
      <c r="I137" s="992"/>
      <c r="J137" s="146"/>
      <c r="K137" s="146"/>
      <c r="L137" s="147"/>
      <c r="M137" s="147"/>
      <c r="N137" s="146"/>
      <c r="O137" s="146"/>
      <c r="P137" s="147"/>
      <c r="Q137" s="147"/>
      <c r="R137" s="658"/>
      <c r="S137" s="148"/>
      <c r="T137" s="148"/>
      <c r="U137" s="148"/>
      <c r="V137" s="148"/>
      <c r="W137" s="992"/>
    </row>
    <row customHeight="1" ht="12">
      <c r="C138" s="132"/>
      <c r="D138" s="652" t="s">
        <v>1158</v>
      </c>
      <c r="E138" s="654" t="str">
        <f>IF('Список МО'!E$31="","",'Список МО'!E$31)</f>
        <v/>
      </c>
      <c r="F138" s="654" t="str">
        <f>IF('Список МО'!F$31="","",'Список МО'!F$31)</f>
        <v/>
      </c>
      <c r="G138" s="654" t="str">
        <f>IF('Список МО'!G$31="","",'Список МО'!G$31)</f>
        <v/>
      </c>
      <c r="H138" s="428" t="s">
        <v>1187</v>
      </c>
      <c r="I138" s="988"/>
      <c r="J138" s="144">
        <f>J139</f>
        <v>0</v>
      </c>
      <c r="K138" s="144">
        <f>K139</f>
        <v>0</v>
      </c>
      <c r="L138" s="144">
        <f>L139</f>
        <v>0</v>
      </c>
      <c r="M138" s="144">
        <f>M139</f>
        <v>0</v>
      </c>
      <c r="N138" s="144">
        <f>N139</f>
        <v>0</v>
      </c>
      <c r="O138" s="144">
        <f>O139</f>
        <v>0</v>
      </c>
      <c r="P138" s="144">
        <f>P139</f>
        <v>0</v>
      </c>
      <c r="Q138" s="144">
        <f>Q139</f>
        <v>0</v>
      </c>
      <c r="R138" s="656"/>
      <c r="S138" s="106">
        <f>S139</f>
        <v>0</v>
      </c>
      <c r="T138" s="106">
        <f>T139</f>
        <v>0</v>
      </c>
      <c r="U138" s="106">
        <f>U139</f>
        <v>0</v>
      </c>
      <c r="V138" s="106">
        <f>V139</f>
        <v>0</v>
      </c>
      <c r="W138" s="988"/>
    </row>
    <row customHeight="1" ht="12">
      <c r="C139" s="132"/>
      <c r="D139" s="989"/>
      <c r="E139" s="990"/>
      <c r="F139" s="990"/>
      <c r="G139" s="990"/>
      <c r="H139" s="428" t="s">
        <v>1054</v>
      </c>
      <c r="I139" s="991"/>
      <c r="J139" s="144">
        <f>SUM(J140:J151)</f>
        <v>0</v>
      </c>
      <c r="K139" s="144">
        <f>SUM(K140:K151)</f>
        <v>0</v>
      </c>
      <c r="L139" s="144">
        <f>SUM(L140:L151)</f>
        <v>0</v>
      </c>
      <c r="M139" s="144">
        <f>SUM(M140:M151)</f>
        <v>0</v>
      </c>
      <c r="N139" s="144">
        <f>SUM(N140:N151)</f>
        <v>0</v>
      </c>
      <c r="O139" s="144">
        <f>SUM(O140:O151)</f>
        <v>0</v>
      </c>
      <c r="P139" s="144">
        <f>SUM(P140:P151)</f>
        <v>0</v>
      </c>
      <c r="Q139" s="144">
        <f>SUM(Q140:Q151)</f>
        <v>0</v>
      </c>
      <c r="R139" s="657"/>
      <c r="S139" s="106">
        <f>SUM(S140:S151)</f>
        <v>0</v>
      </c>
      <c r="T139" s="106">
        <f>SUM(T140:T151)</f>
        <v>0</v>
      </c>
      <c r="U139" s="106">
        <f>SUM(U140:U151)</f>
        <v>0</v>
      </c>
      <c r="V139" s="106">
        <f>SUM(V140:V151)</f>
        <v>0</v>
      </c>
      <c r="W139" s="991"/>
    </row>
    <row customHeight="1" ht="12">
      <c r="C140" s="132"/>
      <c r="D140" s="989"/>
      <c r="E140" s="990"/>
      <c r="F140" s="990"/>
      <c r="G140" s="990"/>
      <c r="H140" s="145" t="s">
        <v>1188</v>
      </c>
      <c r="I140" s="991"/>
      <c r="J140" s="146"/>
      <c r="K140" s="146"/>
      <c r="L140" s="147"/>
      <c r="M140" s="147"/>
      <c r="N140" s="146"/>
      <c r="O140" s="146"/>
      <c r="P140" s="147"/>
      <c r="Q140" s="147"/>
      <c r="R140" s="657"/>
      <c r="S140" s="148"/>
      <c r="T140" s="148"/>
      <c r="U140" s="148"/>
      <c r="V140" s="148"/>
      <c r="W140" s="991"/>
    </row>
    <row customHeight="1" ht="12">
      <c r="C141" s="132"/>
      <c r="D141" s="989"/>
      <c r="E141" s="990"/>
      <c r="F141" s="990"/>
      <c r="G141" s="990"/>
      <c r="H141" s="149" t="s">
        <v>1189</v>
      </c>
      <c r="I141" s="991"/>
      <c r="J141" s="146"/>
      <c r="K141" s="146"/>
      <c r="L141" s="147"/>
      <c r="M141" s="147"/>
      <c r="N141" s="146"/>
      <c r="O141" s="146"/>
      <c r="P141" s="147"/>
      <c r="Q141" s="147"/>
      <c r="R141" s="657"/>
      <c r="S141" s="148"/>
      <c r="T141" s="148"/>
      <c r="U141" s="148"/>
      <c r="V141" s="148"/>
      <c r="W141" s="991"/>
    </row>
    <row customHeight="1" ht="12">
      <c r="C142" s="132"/>
      <c r="D142" s="989"/>
      <c r="E142" s="990"/>
      <c r="F142" s="990"/>
      <c r="G142" s="990"/>
      <c r="H142" s="391" t="s">
        <v>1190</v>
      </c>
      <c r="I142" s="991"/>
      <c r="J142" s="146"/>
      <c r="K142" s="146"/>
      <c r="L142" s="147"/>
      <c r="M142" s="147"/>
      <c r="N142" s="146"/>
      <c r="O142" s="146"/>
      <c r="P142" s="147"/>
      <c r="Q142" s="147"/>
      <c r="R142" s="657"/>
      <c r="S142" s="148"/>
      <c r="T142" s="148"/>
      <c r="U142" s="148"/>
      <c r="V142" s="148"/>
      <c r="W142" s="991"/>
    </row>
    <row customHeight="1" ht="12">
      <c r="C143" s="132"/>
      <c r="D143" s="989"/>
      <c r="E143" s="990"/>
      <c r="F143" s="990"/>
      <c r="G143" s="990"/>
      <c r="H143" s="392" t="s">
        <v>1191</v>
      </c>
      <c r="I143" s="991"/>
      <c r="J143" s="146"/>
      <c r="K143" s="146"/>
      <c r="L143" s="147"/>
      <c r="M143" s="147"/>
      <c r="N143" s="146"/>
      <c r="O143" s="146"/>
      <c r="P143" s="147"/>
      <c r="Q143" s="147"/>
      <c r="R143" s="657"/>
      <c r="S143" s="148"/>
      <c r="T143" s="148"/>
      <c r="U143" s="148"/>
      <c r="V143" s="148"/>
      <c r="W143" s="991"/>
    </row>
    <row customHeight="1" ht="12">
      <c r="C144" s="132"/>
      <c r="D144" s="989"/>
      <c r="E144" s="990"/>
      <c r="F144" s="990"/>
      <c r="G144" s="990"/>
      <c r="H144" s="150" t="s">
        <v>1192</v>
      </c>
      <c r="I144" s="991"/>
      <c r="J144" s="146"/>
      <c r="K144" s="146"/>
      <c r="L144" s="147"/>
      <c r="M144" s="147"/>
      <c r="N144" s="146"/>
      <c r="O144" s="146"/>
      <c r="P144" s="147"/>
      <c r="Q144" s="147"/>
      <c r="R144" s="657"/>
      <c r="S144" s="148"/>
      <c r="T144" s="148"/>
      <c r="U144" s="148"/>
      <c r="V144" s="148"/>
      <c r="W144" s="991"/>
    </row>
    <row customHeight="1" ht="12">
      <c r="C145" s="132"/>
      <c r="D145" s="989"/>
      <c r="E145" s="990"/>
      <c r="F145" s="990"/>
      <c r="G145" s="990"/>
      <c r="H145" s="150" t="s">
        <v>164</v>
      </c>
      <c r="I145" s="991"/>
      <c r="J145" s="146"/>
      <c r="K145" s="146"/>
      <c r="L145" s="147"/>
      <c r="M145" s="147"/>
      <c r="N145" s="146"/>
      <c r="O145" s="146"/>
      <c r="P145" s="147"/>
      <c r="Q145" s="147"/>
      <c r="R145" s="657"/>
      <c r="S145" s="148"/>
      <c r="T145" s="148"/>
      <c r="U145" s="148"/>
      <c r="V145" s="148"/>
      <c r="W145" s="991"/>
    </row>
    <row customHeight="1" ht="12">
      <c r="C146" s="132"/>
      <c r="D146" s="989"/>
      <c r="E146" s="990"/>
      <c r="F146" s="990"/>
      <c r="G146" s="990"/>
      <c r="H146" s="393" t="s">
        <v>1193</v>
      </c>
      <c r="I146" s="991"/>
      <c r="J146" s="146"/>
      <c r="K146" s="146"/>
      <c r="L146" s="147"/>
      <c r="M146" s="147"/>
      <c r="N146" s="146"/>
      <c r="O146" s="146"/>
      <c r="P146" s="147"/>
      <c r="Q146" s="147"/>
      <c r="R146" s="657"/>
      <c r="S146" s="148"/>
      <c r="T146" s="148"/>
      <c r="U146" s="148"/>
      <c r="V146" s="148"/>
      <c r="W146" s="991"/>
    </row>
    <row customHeight="1" ht="12">
      <c r="C147" s="132"/>
      <c r="D147" s="989"/>
      <c r="E147" s="990"/>
      <c r="F147" s="990"/>
      <c r="G147" s="990"/>
      <c r="H147" s="151" t="s">
        <v>1194</v>
      </c>
      <c r="I147" s="991"/>
      <c r="J147" s="146"/>
      <c r="K147" s="146"/>
      <c r="L147" s="147"/>
      <c r="M147" s="147"/>
      <c r="N147" s="146"/>
      <c r="O147" s="146"/>
      <c r="P147" s="147"/>
      <c r="Q147" s="147"/>
      <c r="R147" s="657"/>
      <c r="S147" s="148"/>
      <c r="T147" s="148"/>
      <c r="U147" s="148"/>
      <c r="V147" s="148"/>
      <c r="W147" s="991"/>
    </row>
    <row customHeight="1" ht="12">
      <c r="C148" s="132"/>
      <c r="D148" s="989"/>
      <c r="E148" s="990"/>
      <c r="F148" s="990"/>
      <c r="G148" s="990"/>
      <c r="H148" s="394" t="s">
        <v>1195</v>
      </c>
      <c r="I148" s="991"/>
      <c r="J148" s="146"/>
      <c r="K148" s="146"/>
      <c r="L148" s="147"/>
      <c r="M148" s="147"/>
      <c r="N148" s="146"/>
      <c r="O148" s="146"/>
      <c r="P148" s="147"/>
      <c r="Q148" s="147"/>
      <c r="R148" s="657"/>
      <c r="S148" s="148"/>
      <c r="T148" s="148"/>
      <c r="U148" s="148"/>
      <c r="V148" s="148"/>
      <c r="W148" s="991"/>
    </row>
    <row customHeight="1" ht="12">
      <c r="C149" s="132"/>
      <c r="D149" s="989"/>
      <c r="E149" s="990"/>
      <c r="F149" s="990"/>
      <c r="G149" s="990"/>
      <c r="H149" s="395" t="s">
        <v>1196</v>
      </c>
      <c r="I149" s="991"/>
      <c r="J149" s="146"/>
      <c r="K149" s="146"/>
      <c r="L149" s="147"/>
      <c r="M149" s="147"/>
      <c r="N149" s="146"/>
      <c r="O149" s="146"/>
      <c r="P149" s="147"/>
      <c r="Q149" s="147"/>
      <c r="R149" s="657"/>
      <c r="S149" s="148"/>
      <c r="T149" s="148"/>
      <c r="U149" s="148"/>
      <c r="V149" s="148"/>
      <c r="W149" s="991"/>
    </row>
    <row customHeight="1" ht="12">
      <c r="C150" s="132"/>
      <c r="D150" s="989"/>
      <c r="E150" s="990"/>
      <c r="F150" s="990"/>
      <c r="G150" s="990"/>
      <c r="H150" s="152" t="s">
        <v>1197</v>
      </c>
      <c r="I150" s="991"/>
      <c r="J150" s="146"/>
      <c r="K150" s="146"/>
      <c r="L150" s="147"/>
      <c r="M150" s="147"/>
      <c r="N150" s="146"/>
      <c r="O150" s="146"/>
      <c r="P150" s="147"/>
      <c r="Q150" s="147"/>
      <c r="R150" s="657"/>
      <c r="S150" s="148"/>
      <c r="T150" s="148"/>
      <c r="U150" s="148"/>
      <c r="V150" s="148"/>
      <c r="W150" s="991"/>
    </row>
    <row customHeight="1" ht="12">
      <c r="C151" s="132"/>
      <c r="D151" s="626"/>
      <c r="E151" s="629"/>
      <c r="F151" s="629"/>
      <c r="G151" s="629"/>
      <c r="H151" s="396" t="s">
        <v>1198</v>
      </c>
      <c r="I151" s="992"/>
      <c r="J151" s="146"/>
      <c r="K151" s="146"/>
      <c r="L151" s="147"/>
      <c r="M151" s="147"/>
      <c r="N151" s="146"/>
      <c r="O151" s="146"/>
      <c r="P151" s="147"/>
      <c r="Q151" s="147"/>
      <c r="R151" s="658"/>
      <c r="S151" s="148"/>
      <c r="T151" s="148"/>
      <c r="U151" s="148"/>
      <c r="V151" s="148"/>
      <c r="W151" s="992"/>
    </row>
    <row customHeight="1" ht="12">
      <c r="C152" s="132"/>
      <c r="D152" s="652" t="s">
        <v>1159</v>
      </c>
      <c r="E152" s="654" t="str">
        <f>IF('Список МО'!E$32="","",'Список МО'!E$32)</f>
        <v/>
      </c>
      <c r="F152" s="654" t="str">
        <f>IF('Список МО'!F$32="","",'Список МО'!F$32)</f>
        <v/>
      </c>
      <c r="G152" s="654" t="str">
        <f>IF('Список МО'!G$32="","",'Список МО'!G$32)</f>
        <v/>
      </c>
      <c r="H152" s="428" t="s">
        <v>1187</v>
      </c>
      <c r="I152" s="988"/>
      <c r="J152" s="144">
        <f>J153</f>
        <v>0</v>
      </c>
      <c r="K152" s="144">
        <f>K153</f>
        <v>0</v>
      </c>
      <c r="L152" s="144">
        <f>L153</f>
        <v>0</v>
      </c>
      <c r="M152" s="144">
        <f>M153</f>
        <v>0</v>
      </c>
      <c r="N152" s="144">
        <f>N153</f>
        <v>0</v>
      </c>
      <c r="O152" s="144">
        <f>O153</f>
        <v>0</v>
      </c>
      <c r="P152" s="144">
        <f>P153</f>
        <v>0</v>
      </c>
      <c r="Q152" s="144">
        <f>Q153</f>
        <v>0</v>
      </c>
      <c r="R152" s="656"/>
      <c r="S152" s="106">
        <f>S153</f>
        <v>0</v>
      </c>
      <c r="T152" s="106">
        <f>T153</f>
        <v>0</v>
      </c>
      <c r="U152" s="106">
        <f>U153</f>
        <v>0</v>
      </c>
      <c r="V152" s="106">
        <f>V153</f>
        <v>0</v>
      </c>
      <c r="W152" s="988"/>
    </row>
    <row customHeight="1" ht="12">
      <c r="C153" s="132"/>
      <c r="D153" s="989"/>
      <c r="E153" s="990"/>
      <c r="F153" s="990"/>
      <c r="G153" s="990"/>
      <c r="H153" s="428" t="s">
        <v>1054</v>
      </c>
      <c r="I153" s="991"/>
      <c r="J153" s="144">
        <f>SUM(J154:J165)</f>
        <v>0</v>
      </c>
      <c r="K153" s="144">
        <f>SUM(K154:K165)</f>
        <v>0</v>
      </c>
      <c r="L153" s="144">
        <f>SUM(L154:L165)</f>
        <v>0</v>
      </c>
      <c r="M153" s="144">
        <f>SUM(M154:M165)</f>
        <v>0</v>
      </c>
      <c r="N153" s="144">
        <f>SUM(N154:N165)</f>
        <v>0</v>
      </c>
      <c r="O153" s="144">
        <f>SUM(O154:O165)</f>
        <v>0</v>
      </c>
      <c r="P153" s="144">
        <f>SUM(P154:P165)</f>
        <v>0</v>
      </c>
      <c r="Q153" s="144">
        <f>SUM(Q154:Q165)</f>
        <v>0</v>
      </c>
      <c r="R153" s="657"/>
      <c r="S153" s="106">
        <f>SUM(S154:S165)</f>
        <v>0</v>
      </c>
      <c r="T153" s="106">
        <f>SUM(T154:T165)</f>
        <v>0</v>
      </c>
      <c r="U153" s="106">
        <f>SUM(U154:U165)</f>
        <v>0</v>
      </c>
      <c r="V153" s="106">
        <f>SUM(V154:V165)</f>
        <v>0</v>
      </c>
      <c r="W153" s="991"/>
    </row>
    <row customHeight="1" ht="12">
      <c r="C154" s="132"/>
      <c r="D154" s="989"/>
      <c r="E154" s="990"/>
      <c r="F154" s="990"/>
      <c r="G154" s="990"/>
      <c r="H154" s="145" t="s">
        <v>1188</v>
      </c>
      <c r="I154" s="991"/>
      <c r="J154" s="146"/>
      <c r="K154" s="146"/>
      <c r="L154" s="147"/>
      <c r="M154" s="147"/>
      <c r="N154" s="146"/>
      <c r="O154" s="146"/>
      <c r="P154" s="147"/>
      <c r="Q154" s="147"/>
      <c r="R154" s="657"/>
      <c r="S154" s="148"/>
      <c r="T154" s="148"/>
      <c r="U154" s="148"/>
      <c r="V154" s="148"/>
      <c r="W154" s="991"/>
    </row>
    <row customHeight="1" ht="12">
      <c r="C155" s="132"/>
      <c r="D155" s="989"/>
      <c r="E155" s="990"/>
      <c r="F155" s="990"/>
      <c r="G155" s="990"/>
      <c r="H155" s="149" t="s">
        <v>1189</v>
      </c>
      <c r="I155" s="991"/>
      <c r="J155" s="146"/>
      <c r="K155" s="146"/>
      <c r="L155" s="147"/>
      <c r="M155" s="147"/>
      <c r="N155" s="146"/>
      <c r="O155" s="146"/>
      <c r="P155" s="147"/>
      <c r="Q155" s="147"/>
      <c r="R155" s="657"/>
      <c r="S155" s="148"/>
      <c r="T155" s="148"/>
      <c r="U155" s="148"/>
      <c r="V155" s="148"/>
      <c r="W155" s="991"/>
    </row>
    <row customHeight="1" ht="12">
      <c r="C156" s="132"/>
      <c r="D156" s="989"/>
      <c r="E156" s="990"/>
      <c r="F156" s="990"/>
      <c r="G156" s="990"/>
      <c r="H156" s="391" t="s">
        <v>1190</v>
      </c>
      <c r="I156" s="991"/>
      <c r="J156" s="146"/>
      <c r="K156" s="146"/>
      <c r="L156" s="147"/>
      <c r="M156" s="147"/>
      <c r="N156" s="146"/>
      <c r="O156" s="146"/>
      <c r="P156" s="147"/>
      <c r="Q156" s="147"/>
      <c r="R156" s="657"/>
      <c r="S156" s="148"/>
      <c r="T156" s="148"/>
      <c r="U156" s="148"/>
      <c r="V156" s="148"/>
      <c r="W156" s="991"/>
    </row>
    <row customHeight="1" ht="12">
      <c r="C157" s="132"/>
      <c r="D157" s="989"/>
      <c r="E157" s="990"/>
      <c r="F157" s="990"/>
      <c r="G157" s="990"/>
      <c r="H157" s="392" t="s">
        <v>1191</v>
      </c>
      <c r="I157" s="991"/>
      <c r="J157" s="146"/>
      <c r="K157" s="146"/>
      <c r="L157" s="147"/>
      <c r="M157" s="147"/>
      <c r="N157" s="146"/>
      <c r="O157" s="146"/>
      <c r="P157" s="147"/>
      <c r="Q157" s="147"/>
      <c r="R157" s="657"/>
      <c r="S157" s="148"/>
      <c r="T157" s="148"/>
      <c r="U157" s="148"/>
      <c r="V157" s="148"/>
      <c r="W157" s="991"/>
    </row>
    <row customHeight="1" ht="12">
      <c r="C158" s="132"/>
      <c r="D158" s="989"/>
      <c r="E158" s="990"/>
      <c r="F158" s="990"/>
      <c r="G158" s="990"/>
      <c r="H158" s="150" t="s">
        <v>1192</v>
      </c>
      <c r="I158" s="991"/>
      <c r="J158" s="146"/>
      <c r="K158" s="146"/>
      <c r="L158" s="147"/>
      <c r="M158" s="147"/>
      <c r="N158" s="146"/>
      <c r="O158" s="146"/>
      <c r="P158" s="147"/>
      <c r="Q158" s="147"/>
      <c r="R158" s="657"/>
      <c r="S158" s="148"/>
      <c r="T158" s="148"/>
      <c r="U158" s="148"/>
      <c r="V158" s="148"/>
      <c r="W158" s="991"/>
    </row>
    <row customHeight="1" ht="12">
      <c r="C159" s="132"/>
      <c r="D159" s="989"/>
      <c r="E159" s="990"/>
      <c r="F159" s="990"/>
      <c r="G159" s="990"/>
      <c r="H159" s="150" t="s">
        <v>164</v>
      </c>
      <c r="I159" s="991"/>
      <c r="J159" s="146"/>
      <c r="K159" s="146"/>
      <c r="L159" s="147"/>
      <c r="M159" s="147"/>
      <c r="N159" s="146"/>
      <c r="O159" s="146"/>
      <c r="P159" s="147"/>
      <c r="Q159" s="147"/>
      <c r="R159" s="657"/>
      <c r="S159" s="148"/>
      <c r="T159" s="148"/>
      <c r="U159" s="148"/>
      <c r="V159" s="148"/>
      <c r="W159" s="991"/>
    </row>
    <row customHeight="1" ht="12">
      <c r="C160" s="132"/>
      <c r="D160" s="989"/>
      <c r="E160" s="990"/>
      <c r="F160" s="990"/>
      <c r="G160" s="990"/>
      <c r="H160" s="393" t="s">
        <v>1193</v>
      </c>
      <c r="I160" s="991"/>
      <c r="J160" s="146"/>
      <c r="K160" s="146"/>
      <c r="L160" s="147"/>
      <c r="M160" s="147"/>
      <c r="N160" s="146"/>
      <c r="O160" s="146"/>
      <c r="P160" s="147"/>
      <c r="Q160" s="147"/>
      <c r="R160" s="657"/>
      <c r="S160" s="148"/>
      <c r="T160" s="148"/>
      <c r="U160" s="148"/>
      <c r="V160" s="148"/>
      <c r="W160" s="991"/>
    </row>
    <row customHeight="1" ht="12">
      <c r="C161" s="132"/>
      <c r="D161" s="989"/>
      <c r="E161" s="990"/>
      <c r="F161" s="990"/>
      <c r="G161" s="990"/>
      <c r="H161" s="151" t="s">
        <v>1194</v>
      </c>
      <c r="I161" s="991"/>
      <c r="J161" s="146"/>
      <c r="K161" s="146"/>
      <c r="L161" s="147"/>
      <c r="M161" s="147"/>
      <c r="N161" s="146"/>
      <c r="O161" s="146"/>
      <c r="P161" s="147"/>
      <c r="Q161" s="147"/>
      <c r="R161" s="657"/>
      <c r="S161" s="148"/>
      <c r="T161" s="148"/>
      <c r="U161" s="148"/>
      <c r="V161" s="148"/>
      <c r="W161" s="991"/>
    </row>
    <row customHeight="1" ht="12">
      <c r="C162" s="132"/>
      <c r="D162" s="989"/>
      <c r="E162" s="990"/>
      <c r="F162" s="990"/>
      <c r="G162" s="990"/>
      <c r="H162" s="394" t="s">
        <v>1195</v>
      </c>
      <c r="I162" s="991"/>
      <c r="J162" s="146"/>
      <c r="K162" s="146"/>
      <c r="L162" s="147"/>
      <c r="M162" s="147"/>
      <c r="N162" s="146"/>
      <c r="O162" s="146"/>
      <c r="P162" s="147"/>
      <c r="Q162" s="147"/>
      <c r="R162" s="657"/>
      <c r="S162" s="148"/>
      <c r="T162" s="148"/>
      <c r="U162" s="148"/>
      <c r="V162" s="148"/>
      <c r="W162" s="991"/>
    </row>
    <row customHeight="1" ht="12">
      <c r="C163" s="132"/>
      <c r="D163" s="989"/>
      <c r="E163" s="990"/>
      <c r="F163" s="990"/>
      <c r="G163" s="990"/>
      <c r="H163" s="395" t="s">
        <v>1196</v>
      </c>
      <c r="I163" s="991"/>
      <c r="J163" s="146"/>
      <c r="K163" s="146"/>
      <c r="L163" s="147"/>
      <c r="M163" s="147"/>
      <c r="N163" s="146"/>
      <c r="O163" s="146"/>
      <c r="P163" s="147"/>
      <c r="Q163" s="147"/>
      <c r="R163" s="657"/>
      <c r="S163" s="148"/>
      <c r="T163" s="148"/>
      <c r="U163" s="148"/>
      <c r="V163" s="148"/>
      <c r="W163" s="991"/>
    </row>
    <row customHeight="1" ht="12">
      <c r="C164" s="132"/>
      <c r="D164" s="989"/>
      <c r="E164" s="990"/>
      <c r="F164" s="990"/>
      <c r="G164" s="990"/>
      <c r="H164" s="152" t="s">
        <v>1197</v>
      </c>
      <c r="I164" s="991"/>
      <c r="J164" s="146"/>
      <c r="K164" s="146"/>
      <c r="L164" s="147"/>
      <c r="M164" s="147"/>
      <c r="N164" s="146"/>
      <c r="O164" s="146"/>
      <c r="P164" s="147"/>
      <c r="Q164" s="147"/>
      <c r="R164" s="657"/>
      <c r="S164" s="148"/>
      <c r="T164" s="148"/>
      <c r="U164" s="148"/>
      <c r="V164" s="148"/>
      <c r="W164" s="991"/>
    </row>
    <row customHeight="1" ht="12">
      <c r="C165" s="132"/>
      <c r="D165" s="626"/>
      <c r="E165" s="629"/>
      <c r="F165" s="629"/>
      <c r="G165" s="629"/>
      <c r="H165" s="396" t="s">
        <v>1198</v>
      </c>
      <c r="I165" s="992"/>
      <c r="J165" s="146"/>
      <c r="K165" s="146"/>
      <c r="L165" s="147"/>
      <c r="M165" s="147"/>
      <c r="N165" s="146"/>
      <c r="O165" s="146"/>
      <c r="P165" s="147"/>
      <c r="Q165" s="147"/>
      <c r="R165" s="658"/>
      <c r="S165" s="148"/>
      <c r="T165" s="148"/>
      <c r="U165" s="148"/>
      <c r="V165" s="148"/>
      <c r="W165" s="992"/>
    </row>
    <row customHeight="1" ht="12">
      <c r="C166" s="132"/>
      <c r="D166" s="652" t="s">
        <v>1160</v>
      </c>
      <c r="E166" s="654" t="str">
        <f>IF('Список МО'!E$33="","",'Список МО'!E$33)</f>
        <v/>
      </c>
      <c r="F166" s="654" t="str">
        <f>IF('Список МО'!F$33="","",'Список МО'!F$33)</f>
        <v/>
      </c>
      <c r="G166" s="654" t="str">
        <f>IF('Список МО'!G$33="","",'Список МО'!G$33)</f>
        <v/>
      </c>
      <c r="H166" s="428" t="s">
        <v>1187</v>
      </c>
      <c r="I166" s="988"/>
      <c r="J166" s="144">
        <f>J167</f>
        <v>0</v>
      </c>
      <c r="K166" s="144">
        <f>K167</f>
        <v>0</v>
      </c>
      <c r="L166" s="144">
        <f>L167</f>
        <v>0</v>
      </c>
      <c r="M166" s="144">
        <f>M167</f>
        <v>0</v>
      </c>
      <c r="N166" s="144">
        <f>N167</f>
        <v>0</v>
      </c>
      <c r="O166" s="144">
        <f>O167</f>
        <v>0</v>
      </c>
      <c r="P166" s="144">
        <f>P167</f>
        <v>0</v>
      </c>
      <c r="Q166" s="144">
        <f>Q167</f>
        <v>0</v>
      </c>
      <c r="R166" s="656"/>
      <c r="S166" s="106">
        <f>S167</f>
        <v>0</v>
      </c>
      <c r="T166" s="106">
        <f>T167</f>
        <v>0</v>
      </c>
      <c r="U166" s="106">
        <f>U167</f>
        <v>0</v>
      </c>
      <c r="V166" s="106">
        <f>V167</f>
        <v>0</v>
      </c>
      <c r="W166" s="988"/>
    </row>
    <row customHeight="1" ht="12">
      <c r="C167" s="132"/>
      <c r="D167" s="989"/>
      <c r="E167" s="990"/>
      <c r="F167" s="990"/>
      <c r="G167" s="990"/>
      <c r="H167" s="428" t="s">
        <v>1054</v>
      </c>
      <c r="I167" s="991"/>
      <c r="J167" s="144">
        <f>SUM(J168:J179)</f>
        <v>0</v>
      </c>
      <c r="K167" s="144">
        <f>SUM(K168:K179)</f>
        <v>0</v>
      </c>
      <c r="L167" s="144">
        <f>SUM(L168:L179)</f>
        <v>0</v>
      </c>
      <c r="M167" s="144">
        <f>SUM(M168:M179)</f>
        <v>0</v>
      </c>
      <c r="N167" s="144">
        <f>SUM(N168:N179)</f>
        <v>0</v>
      </c>
      <c r="O167" s="144">
        <f>SUM(O168:O179)</f>
        <v>0</v>
      </c>
      <c r="P167" s="144">
        <f>SUM(P168:P179)</f>
        <v>0</v>
      </c>
      <c r="Q167" s="144">
        <f>SUM(Q168:Q179)</f>
        <v>0</v>
      </c>
      <c r="R167" s="657"/>
      <c r="S167" s="106">
        <f>SUM(S168:S179)</f>
        <v>0</v>
      </c>
      <c r="T167" s="106">
        <f>SUM(T168:T179)</f>
        <v>0</v>
      </c>
      <c r="U167" s="106">
        <f>SUM(U168:U179)</f>
        <v>0</v>
      </c>
      <c r="V167" s="106">
        <f>SUM(V168:V179)</f>
        <v>0</v>
      </c>
      <c r="W167" s="991"/>
    </row>
    <row customHeight="1" ht="12">
      <c r="C168" s="132"/>
      <c r="D168" s="989"/>
      <c r="E168" s="990"/>
      <c r="F168" s="990"/>
      <c r="G168" s="990"/>
      <c r="H168" s="145" t="s">
        <v>1188</v>
      </c>
      <c r="I168" s="991"/>
      <c r="J168" s="146"/>
      <c r="K168" s="146"/>
      <c r="L168" s="147"/>
      <c r="M168" s="147"/>
      <c r="N168" s="146"/>
      <c r="O168" s="146"/>
      <c r="P168" s="147"/>
      <c r="Q168" s="147"/>
      <c r="R168" s="657"/>
      <c r="S168" s="148"/>
      <c r="T168" s="148"/>
      <c r="U168" s="148"/>
      <c r="V168" s="148"/>
      <c r="W168" s="991"/>
    </row>
    <row customHeight="1" ht="12">
      <c r="C169" s="132"/>
      <c r="D169" s="989"/>
      <c r="E169" s="990"/>
      <c r="F169" s="990"/>
      <c r="G169" s="990"/>
      <c r="H169" s="149" t="s">
        <v>1189</v>
      </c>
      <c r="I169" s="991"/>
      <c r="J169" s="146"/>
      <c r="K169" s="146"/>
      <c r="L169" s="147"/>
      <c r="M169" s="147"/>
      <c r="N169" s="146"/>
      <c r="O169" s="146"/>
      <c r="P169" s="147"/>
      <c r="Q169" s="147"/>
      <c r="R169" s="657"/>
      <c r="S169" s="148"/>
      <c r="T169" s="148"/>
      <c r="U169" s="148"/>
      <c r="V169" s="148"/>
      <c r="W169" s="991"/>
    </row>
    <row customHeight="1" ht="12">
      <c r="C170" s="132"/>
      <c r="D170" s="989"/>
      <c r="E170" s="990"/>
      <c r="F170" s="990"/>
      <c r="G170" s="990"/>
      <c r="H170" s="391" t="s">
        <v>1190</v>
      </c>
      <c r="I170" s="991"/>
      <c r="J170" s="146"/>
      <c r="K170" s="146"/>
      <c r="L170" s="147"/>
      <c r="M170" s="147"/>
      <c r="N170" s="146"/>
      <c r="O170" s="146"/>
      <c r="P170" s="147"/>
      <c r="Q170" s="147"/>
      <c r="R170" s="657"/>
      <c r="S170" s="148"/>
      <c r="T170" s="148"/>
      <c r="U170" s="148"/>
      <c r="V170" s="148"/>
      <c r="W170" s="991"/>
    </row>
    <row customHeight="1" ht="12">
      <c r="C171" s="132"/>
      <c r="D171" s="989"/>
      <c r="E171" s="990"/>
      <c r="F171" s="990"/>
      <c r="G171" s="990"/>
      <c r="H171" s="392" t="s">
        <v>1191</v>
      </c>
      <c r="I171" s="991"/>
      <c r="J171" s="146"/>
      <c r="K171" s="146"/>
      <c r="L171" s="147"/>
      <c r="M171" s="147"/>
      <c r="N171" s="146"/>
      <c r="O171" s="146"/>
      <c r="P171" s="147"/>
      <c r="Q171" s="147"/>
      <c r="R171" s="657"/>
      <c r="S171" s="148"/>
      <c r="T171" s="148"/>
      <c r="U171" s="148"/>
      <c r="V171" s="148"/>
      <c r="W171" s="991"/>
    </row>
    <row customHeight="1" ht="12">
      <c r="C172" s="132"/>
      <c r="D172" s="989"/>
      <c r="E172" s="990"/>
      <c r="F172" s="990"/>
      <c r="G172" s="990"/>
      <c r="H172" s="150" t="s">
        <v>1192</v>
      </c>
      <c r="I172" s="991"/>
      <c r="J172" s="146"/>
      <c r="K172" s="146"/>
      <c r="L172" s="147"/>
      <c r="M172" s="147"/>
      <c r="N172" s="146"/>
      <c r="O172" s="146"/>
      <c r="P172" s="147"/>
      <c r="Q172" s="147"/>
      <c r="R172" s="657"/>
      <c r="S172" s="148"/>
      <c r="T172" s="148"/>
      <c r="U172" s="148"/>
      <c r="V172" s="148"/>
      <c r="W172" s="991"/>
    </row>
    <row customHeight="1" ht="12">
      <c r="C173" s="132"/>
      <c r="D173" s="989"/>
      <c r="E173" s="990"/>
      <c r="F173" s="990"/>
      <c r="G173" s="990"/>
      <c r="H173" s="150" t="s">
        <v>164</v>
      </c>
      <c r="I173" s="991"/>
      <c r="J173" s="146"/>
      <c r="K173" s="146"/>
      <c r="L173" s="147"/>
      <c r="M173" s="147"/>
      <c r="N173" s="146"/>
      <c r="O173" s="146"/>
      <c r="P173" s="147"/>
      <c r="Q173" s="147"/>
      <c r="R173" s="657"/>
      <c r="S173" s="148"/>
      <c r="T173" s="148"/>
      <c r="U173" s="148"/>
      <c r="V173" s="148"/>
      <c r="W173" s="991"/>
    </row>
    <row customHeight="1" ht="12">
      <c r="C174" s="132"/>
      <c r="D174" s="989"/>
      <c r="E174" s="990"/>
      <c r="F174" s="990"/>
      <c r="G174" s="990"/>
      <c r="H174" s="393" t="s">
        <v>1193</v>
      </c>
      <c r="I174" s="991"/>
      <c r="J174" s="146"/>
      <c r="K174" s="146"/>
      <c r="L174" s="147"/>
      <c r="M174" s="147"/>
      <c r="N174" s="146"/>
      <c r="O174" s="146"/>
      <c r="P174" s="147"/>
      <c r="Q174" s="147"/>
      <c r="R174" s="657"/>
      <c r="S174" s="148"/>
      <c r="T174" s="148"/>
      <c r="U174" s="148"/>
      <c r="V174" s="148"/>
      <c r="W174" s="991"/>
    </row>
    <row customHeight="1" ht="12">
      <c r="C175" s="132"/>
      <c r="D175" s="989"/>
      <c r="E175" s="990"/>
      <c r="F175" s="990"/>
      <c r="G175" s="990"/>
      <c r="H175" s="151" t="s">
        <v>1194</v>
      </c>
      <c r="I175" s="991"/>
      <c r="J175" s="146"/>
      <c r="K175" s="146"/>
      <c r="L175" s="147"/>
      <c r="M175" s="147"/>
      <c r="N175" s="146"/>
      <c r="O175" s="146"/>
      <c r="P175" s="147"/>
      <c r="Q175" s="147"/>
      <c r="R175" s="657"/>
      <c r="S175" s="148"/>
      <c r="T175" s="148"/>
      <c r="U175" s="148"/>
      <c r="V175" s="148"/>
      <c r="W175" s="991"/>
    </row>
    <row customHeight="1" ht="12">
      <c r="C176" s="132"/>
      <c r="D176" s="989"/>
      <c r="E176" s="990"/>
      <c r="F176" s="990"/>
      <c r="G176" s="990"/>
      <c r="H176" s="394" t="s">
        <v>1195</v>
      </c>
      <c r="I176" s="991"/>
      <c r="J176" s="146"/>
      <c r="K176" s="146"/>
      <c r="L176" s="147"/>
      <c r="M176" s="147"/>
      <c r="N176" s="146"/>
      <c r="O176" s="146"/>
      <c r="P176" s="147"/>
      <c r="Q176" s="147"/>
      <c r="R176" s="657"/>
      <c r="S176" s="148"/>
      <c r="T176" s="148"/>
      <c r="U176" s="148"/>
      <c r="V176" s="148"/>
      <c r="W176" s="991"/>
    </row>
    <row customHeight="1" ht="12">
      <c r="C177" s="132"/>
      <c r="D177" s="989"/>
      <c r="E177" s="990"/>
      <c r="F177" s="990"/>
      <c r="G177" s="990"/>
      <c r="H177" s="395" t="s">
        <v>1196</v>
      </c>
      <c r="I177" s="991"/>
      <c r="J177" s="146"/>
      <c r="K177" s="146"/>
      <c r="L177" s="147"/>
      <c r="M177" s="147"/>
      <c r="N177" s="146"/>
      <c r="O177" s="146"/>
      <c r="P177" s="147"/>
      <c r="Q177" s="147"/>
      <c r="R177" s="657"/>
      <c r="S177" s="148"/>
      <c r="T177" s="148"/>
      <c r="U177" s="148"/>
      <c r="V177" s="148"/>
      <c r="W177" s="991"/>
    </row>
    <row customHeight="1" ht="12">
      <c r="C178" s="132"/>
      <c r="D178" s="989"/>
      <c r="E178" s="990"/>
      <c r="F178" s="990"/>
      <c r="G178" s="990"/>
      <c r="H178" s="152" t="s">
        <v>1197</v>
      </c>
      <c r="I178" s="991"/>
      <c r="J178" s="146"/>
      <c r="K178" s="146"/>
      <c r="L178" s="147"/>
      <c r="M178" s="147"/>
      <c r="N178" s="146"/>
      <c r="O178" s="146"/>
      <c r="P178" s="147"/>
      <c r="Q178" s="147"/>
      <c r="R178" s="657"/>
      <c r="S178" s="148"/>
      <c r="T178" s="148"/>
      <c r="U178" s="148"/>
      <c r="V178" s="148"/>
      <c r="W178" s="991"/>
    </row>
    <row customHeight="1" ht="12">
      <c r="C179" s="132"/>
      <c r="D179" s="626"/>
      <c r="E179" s="629"/>
      <c r="F179" s="629"/>
      <c r="G179" s="629"/>
      <c r="H179" s="396" t="s">
        <v>1198</v>
      </c>
      <c r="I179" s="992"/>
      <c r="J179" s="146"/>
      <c r="K179" s="146"/>
      <c r="L179" s="147"/>
      <c r="M179" s="147"/>
      <c r="N179" s="146"/>
      <c r="O179" s="146"/>
      <c r="P179" s="147"/>
      <c r="Q179" s="147"/>
      <c r="R179" s="658"/>
      <c r="S179" s="148"/>
      <c r="T179" s="148"/>
      <c r="U179" s="148"/>
      <c r="V179" s="148"/>
      <c r="W179" s="992"/>
    </row>
    <row customHeight="1" ht="12">
      <c r="C180" s="132"/>
      <c r="D180" s="652" t="s">
        <v>1161</v>
      </c>
      <c r="E180" s="654" t="str">
        <f>IF('Список МО'!E$34="","",'Список МО'!E$34)</f>
        <v/>
      </c>
      <c r="F180" s="654" t="str">
        <f>IF('Список МО'!F$34="","",'Список МО'!F$34)</f>
        <v/>
      </c>
      <c r="G180" s="654" t="str">
        <f>IF('Список МО'!G$34="","",'Список МО'!G$34)</f>
        <v/>
      </c>
      <c r="H180" s="428" t="s">
        <v>1187</v>
      </c>
      <c r="I180" s="988"/>
      <c r="J180" s="144">
        <f>J181</f>
        <v>0</v>
      </c>
      <c r="K180" s="144">
        <f>K181</f>
        <v>0</v>
      </c>
      <c r="L180" s="144">
        <f>L181</f>
        <v>0</v>
      </c>
      <c r="M180" s="144">
        <f>M181</f>
        <v>0</v>
      </c>
      <c r="N180" s="144">
        <f>N181</f>
        <v>0</v>
      </c>
      <c r="O180" s="144">
        <f>O181</f>
        <v>0</v>
      </c>
      <c r="P180" s="144">
        <f>P181</f>
        <v>0</v>
      </c>
      <c r="Q180" s="144">
        <f>Q181</f>
        <v>0</v>
      </c>
      <c r="R180" s="656"/>
      <c r="S180" s="106">
        <f>S181</f>
        <v>0</v>
      </c>
      <c r="T180" s="106">
        <f>T181</f>
        <v>0</v>
      </c>
      <c r="U180" s="106">
        <f>U181</f>
        <v>0</v>
      </c>
      <c r="V180" s="106">
        <f>V181</f>
        <v>0</v>
      </c>
      <c r="W180" s="988"/>
    </row>
    <row customHeight="1" ht="12">
      <c r="C181" s="132"/>
      <c r="D181" s="989"/>
      <c r="E181" s="990"/>
      <c r="F181" s="990"/>
      <c r="G181" s="990"/>
      <c r="H181" s="428" t="s">
        <v>1054</v>
      </c>
      <c r="I181" s="991"/>
      <c r="J181" s="144">
        <f>SUM(J182:J193)</f>
        <v>0</v>
      </c>
      <c r="K181" s="144">
        <f>SUM(K182:K193)</f>
        <v>0</v>
      </c>
      <c r="L181" s="144">
        <f>SUM(L182:L193)</f>
        <v>0</v>
      </c>
      <c r="M181" s="144">
        <f>SUM(M182:M193)</f>
        <v>0</v>
      </c>
      <c r="N181" s="144">
        <f>SUM(N182:N193)</f>
        <v>0</v>
      </c>
      <c r="O181" s="144">
        <f>SUM(O182:O193)</f>
        <v>0</v>
      </c>
      <c r="P181" s="144">
        <f>SUM(P182:P193)</f>
        <v>0</v>
      </c>
      <c r="Q181" s="144">
        <f>SUM(Q182:Q193)</f>
        <v>0</v>
      </c>
      <c r="R181" s="657"/>
      <c r="S181" s="106">
        <f>SUM(S182:S193)</f>
        <v>0</v>
      </c>
      <c r="T181" s="106">
        <f>SUM(T182:T193)</f>
        <v>0</v>
      </c>
      <c r="U181" s="106">
        <f>SUM(U182:U193)</f>
        <v>0</v>
      </c>
      <c r="V181" s="106">
        <f>SUM(V182:V193)</f>
        <v>0</v>
      </c>
      <c r="W181" s="991"/>
    </row>
    <row customHeight="1" ht="12">
      <c r="C182" s="132"/>
      <c r="D182" s="989"/>
      <c r="E182" s="990"/>
      <c r="F182" s="990"/>
      <c r="G182" s="990"/>
      <c r="H182" s="145" t="s">
        <v>1188</v>
      </c>
      <c r="I182" s="991"/>
      <c r="J182" s="146"/>
      <c r="K182" s="146"/>
      <c r="L182" s="147"/>
      <c r="M182" s="147"/>
      <c r="N182" s="146"/>
      <c r="O182" s="146"/>
      <c r="P182" s="147"/>
      <c r="Q182" s="147"/>
      <c r="R182" s="657"/>
      <c r="S182" s="148"/>
      <c r="T182" s="148"/>
      <c r="U182" s="148"/>
      <c r="V182" s="148"/>
      <c r="W182" s="991"/>
    </row>
    <row customHeight="1" ht="12">
      <c r="C183" s="132"/>
      <c r="D183" s="989"/>
      <c r="E183" s="990"/>
      <c r="F183" s="990"/>
      <c r="G183" s="990"/>
      <c r="H183" s="149" t="s">
        <v>1189</v>
      </c>
      <c r="I183" s="991"/>
      <c r="J183" s="146"/>
      <c r="K183" s="146"/>
      <c r="L183" s="147"/>
      <c r="M183" s="147"/>
      <c r="N183" s="146"/>
      <c r="O183" s="146"/>
      <c r="P183" s="147"/>
      <c r="Q183" s="147"/>
      <c r="R183" s="657"/>
      <c r="S183" s="148"/>
      <c r="T183" s="148"/>
      <c r="U183" s="148"/>
      <c r="V183" s="148"/>
      <c r="W183" s="991"/>
    </row>
    <row customHeight="1" ht="12">
      <c r="C184" s="132"/>
      <c r="D184" s="989"/>
      <c r="E184" s="990"/>
      <c r="F184" s="990"/>
      <c r="G184" s="990"/>
      <c r="H184" s="391" t="s">
        <v>1190</v>
      </c>
      <c r="I184" s="991"/>
      <c r="J184" s="146"/>
      <c r="K184" s="146"/>
      <c r="L184" s="147"/>
      <c r="M184" s="147"/>
      <c r="N184" s="146"/>
      <c r="O184" s="146"/>
      <c r="P184" s="147"/>
      <c r="Q184" s="147"/>
      <c r="R184" s="657"/>
      <c r="S184" s="148"/>
      <c r="T184" s="148"/>
      <c r="U184" s="148"/>
      <c r="V184" s="148"/>
      <c r="W184" s="991"/>
    </row>
    <row customHeight="1" ht="12">
      <c r="C185" s="132"/>
      <c r="D185" s="989"/>
      <c r="E185" s="990"/>
      <c r="F185" s="990"/>
      <c r="G185" s="990"/>
      <c r="H185" s="392" t="s">
        <v>1191</v>
      </c>
      <c r="I185" s="991"/>
      <c r="J185" s="146"/>
      <c r="K185" s="146"/>
      <c r="L185" s="147"/>
      <c r="M185" s="147"/>
      <c r="N185" s="146"/>
      <c r="O185" s="146"/>
      <c r="P185" s="147"/>
      <c r="Q185" s="147"/>
      <c r="R185" s="657"/>
      <c r="S185" s="148"/>
      <c r="T185" s="148"/>
      <c r="U185" s="148"/>
      <c r="V185" s="148"/>
      <c r="W185" s="991"/>
    </row>
    <row customHeight="1" ht="12">
      <c r="C186" s="132"/>
      <c r="D186" s="989"/>
      <c r="E186" s="990"/>
      <c r="F186" s="990"/>
      <c r="G186" s="990"/>
      <c r="H186" s="150" t="s">
        <v>1192</v>
      </c>
      <c r="I186" s="991"/>
      <c r="J186" s="146"/>
      <c r="K186" s="146"/>
      <c r="L186" s="147"/>
      <c r="M186" s="147"/>
      <c r="N186" s="146"/>
      <c r="O186" s="146"/>
      <c r="P186" s="147"/>
      <c r="Q186" s="147"/>
      <c r="R186" s="657"/>
      <c r="S186" s="148"/>
      <c r="T186" s="148"/>
      <c r="U186" s="148"/>
      <c r="V186" s="148"/>
      <c r="W186" s="991"/>
    </row>
    <row customHeight="1" ht="12">
      <c r="C187" s="132"/>
      <c r="D187" s="989"/>
      <c r="E187" s="990"/>
      <c r="F187" s="990"/>
      <c r="G187" s="990"/>
      <c r="H187" s="150" t="s">
        <v>164</v>
      </c>
      <c r="I187" s="991"/>
      <c r="J187" s="146"/>
      <c r="K187" s="146"/>
      <c r="L187" s="147"/>
      <c r="M187" s="147"/>
      <c r="N187" s="146"/>
      <c r="O187" s="146"/>
      <c r="P187" s="147"/>
      <c r="Q187" s="147"/>
      <c r="R187" s="657"/>
      <c r="S187" s="148"/>
      <c r="T187" s="148"/>
      <c r="U187" s="148"/>
      <c r="V187" s="148"/>
      <c r="W187" s="991"/>
    </row>
    <row customHeight="1" ht="12">
      <c r="C188" s="132"/>
      <c r="D188" s="989"/>
      <c r="E188" s="990"/>
      <c r="F188" s="990"/>
      <c r="G188" s="990"/>
      <c r="H188" s="393" t="s">
        <v>1193</v>
      </c>
      <c r="I188" s="991"/>
      <c r="J188" s="146"/>
      <c r="K188" s="146"/>
      <c r="L188" s="147"/>
      <c r="M188" s="147"/>
      <c r="N188" s="146"/>
      <c r="O188" s="146"/>
      <c r="P188" s="147"/>
      <c r="Q188" s="147"/>
      <c r="R188" s="657"/>
      <c r="S188" s="148"/>
      <c r="T188" s="148"/>
      <c r="U188" s="148"/>
      <c r="V188" s="148"/>
      <c r="W188" s="991"/>
    </row>
    <row customHeight="1" ht="12">
      <c r="C189" s="132"/>
      <c r="D189" s="989"/>
      <c r="E189" s="990"/>
      <c r="F189" s="990"/>
      <c r="G189" s="990"/>
      <c r="H189" s="151" t="s">
        <v>1194</v>
      </c>
      <c r="I189" s="991"/>
      <c r="J189" s="146"/>
      <c r="K189" s="146"/>
      <c r="L189" s="147"/>
      <c r="M189" s="147"/>
      <c r="N189" s="146"/>
      <c r="O189" s="146"/>
      <c r="P189" s="147"/>
      <c r="Q189" s="147"/>
      <c r="R189" s="657"/>
      <c r="S189" s="148"/>
      <c r="T189" s="148"/>
      <c r="U189" s="148"/>
      <c r="V189" s="148"/>
      <c r="W189" s="991"/>
    </row>
    <row customHeight="1" ht="12">
      <c r="C190" s="132"/>
      <c r="D190" s="989"/>
      <c r="E190" s="990"/>
      <c r="F190" s="990"/>
      <c r="G190" s="990"/>
      <c r="H190" s="394" t="s">
        <v>1195</v>
      </c>
      <c r="I190" s="991"/>
      <c r="J190" s="146"/>
      <c r="K190" s="146"/>
      <c r="L190" s="147"/>
      <c r="M190" s="147"/>
      <c r="N190" s="146"/>
      <c r="O190" s="146"/>
      <c r="P190" s="147"/>
      <c r="Q190" s="147"/>
      <c r="R190" s="657"/>
      <c r="S190" s="148"/>
      <c r="T190" s="148"/>
      <c r="U190" s="148"/>
      <c r="V190" s="148"/>
      <c r="W190" s="991"/>
    </row>
    <row customHeight="1" ht="12">
      <c r="C191" s="132"/>
      <c r="D191" s="989"/>
      <c r="E191" s="990"/>
      <c r="F191" s="990"/>
      <c r="G191" s="990"/>
      <c r="H191" s="395" t="s">
        <v>1196</v>
      </c>
      <c r="I191" s="991"/>
      <c r="J191" s="146"/>
      <c r="K191" s="146"/>
      <c r="L191" s="147"/>
      <c r="M191" s="147"/>
      <c r="N191" s="146"/>
      <c r="O191" s="146"/>
      <c r="P191" s="147"/>
      <c r="Q191" s="147"/>
      <c r="R191" s="657"/>
      <c r="S191" s="148"/>
      <c r="T191" s="148"/>
      <c r="U191" s="148"/>
      <c r="V191" s="148"/>
      <c r="W191" s="991"/>
    </row>
    <row customHeight="1" ht="12">
      <c r="C192" s="132"/>
      <c r="D192" s="989"/>
      <c r="E192" s="990"/>
      <c r="F192" s="990"/>
      <c r="G192" s="990"/>
      <c r="H192" s="152" t="s">
        <v>1197</v>
      </c>
      <c r="I192" s="991"/>
      <c r="J192" s="146"/>
      <c r="K192" s="146"/>
      <c r="L192" s="147"/>
      <c r="M192" s="147"/>
      <c r="N192" s="146"/>
      <c r="O192" s="146"/>
      <c r="P192" s="147"/>
      <c r="Q192" s="147"/>
      <c r="R192" s="657"/>
      <c r="S192" s="148"/>
      <c r="T192" s="148"/>
      <c r="U192" s="148"/>
      <c r="V192" s="148"/>
      <c r="W192" s="991"/>
    </row>
    <row customHeight="1" ht="12">
      <c r="C193" s="132"/>
      <c r="D193" s="626"/>
      <c r="E193" s="629"/>
      <c r="F193" s="629"/>
      <c r="G193" s="629"/>
      <c r="H193" s="396" t="s">
        <v>1198</v>
      </c>
      <c r="I193" s="992"/>
      <c r="J193" s="146"/>
      <c r="K193" s="146"/>
      <c r="L193" s="147"/>
      <c r="M193" s="147"/>
      <c r="N193" s="146"/>
      <c r="O193" s="146"/>
      <c r="P193" s="147"/>
      <c r="Q193" s="147"/>
      <c r="R193" s="658"/>
      <c r="S193" s="148"/>
      <c r="T193" s="148"/>
      <c r="U193" s="148"/>
      <c r="V193" s="148"/>
      <c r="W193" s="992"/>
    </row>
    <row customHeight="1" ht="12">
      <c r="C194" s="132"/>
      <c r="D194" s="652" t="s">
        <v>1162</v>
      </c>
      <c r="E194" s="654" t="str">
        <f>IF('Список МО'!E$35="","",'Список МО'!E$35)</f>
        <v/>
      </c>
      <c r="F194" s="654" t="str">
        <f>IF('Список МО'!F$35="","",'Список МО'!F$35)</f>
        <v/>
      </c>
      <c r="G194" s="654" t="str">
        <f>IF('Список МО'!G$35="","",'Список МО'!G$35)</f>
        <v/>
      </c>
      <c r="H194" s="428" t="s">
        <v>1187</v>
      </c>
      <c r="I194" s="988"/>
      <c r="J194" s="144">
        <f>J195</f>
        <v>0</v>
      </c>
      <c r="K194" s="144">
        <f>K195</f>
        <v>0</v>
      </c>
      <c r="L194" s="144">
        <f>L195</f>
        <v>0</v>
      </c>
      <c r="M194" s="144">
        <f>M195</f>
        <v>0</v>
      </c>
      <c r="N194" s="144">
        <f>N195</f>
        <v>0</v>
      </c>
      <c r="O194" s="144">
        <f>O195</f>
        <v>0</v>
      </c>
      <c r="P194" s="144">
        <f>P195</f>
        <v>0</v>
      </c>
      <c r="Q194" s="144">
        <f>Q195</f>
        <v>0</v>
      </c>
      <c r="R194" s="656"/>
      <c r="S194" s="106">
        <f>S195</f>
        <v>0</v>
      </c>
      <c r="T194" s="106">
        <f>T195</f>
        <v>0</v>
      </c>
      <c r="U194" s="106">
        <f>U195</f>
        <v>0</v>
      </c>
      <c r="V194" s="106">
        <f>V195</f>
        <v>0</v>
      </c>
      <c r="W194" s="988"/>
    </row>
    <row customHeight="1" ht="12">
      <c r="C195" s="132"/>
      <c r="D195" s="989"/>
      <c r="E195" s="990"/>
      <c r="F195" s="990"/>
      <c r="G195" s="990"/>
      <c r="H195" s="428" t="s">
        <v>1054</v>
      </c>
      <c r="I195" s="991"/>
      <c r="J195" s="144">
        <f>SUM(J196:J207)</f>
        <v>0</v>
      </c>
      <c r="K195" s="144">
        <f>SUM(K196:K207)</f>
        <v>0</v>
      </c>
      <c r="L195" s="144">
        <f>SUM(L196:L207)</f>
        <v>0</v>
      </c>
      <c r="M195" s="144">
        <f>SUM(M196:M207)</f>
        <v>0</v>
      </c>
      <c r="N195" s="144">
        <f>SUM(N196:N207)</f>
        <v>0</v>
      </c>
      <c r="O195" s="144">
        <f>SUM(O196:O207)</f>
        <v>0</v>
      </c>
      <c r="P195" s="144">
        <f>SUM(P196:P207)</f>
        <v>0</v>
      </c>
      <c r="Q195" s="144">
        <f>SUM(Q196:Q207)</f>
        <v>0</v>
      </c>
      <c r="R195" s="657"/>
      <c r="S195" s="106">
        <f>SUM(S196:S207)</f>
        <v>0</v>
      </c>
      <c r="T195" s="106">
        <f>SUM(T196:T207)</f>
        <v>0</v>
      </c>
      <c r="U195" s="106">
        <f>SUM(U196:U207)</f>
        <v>0</v>
      </c>
      <c r="V195" s="106">
        <f>SUM(V196:V207)</f>
        <v>0</v>
      </c>
      <c r="W195" s="991"/>
    </row>
    <row customHeight="1" ht="12">
      <c r="C196" s="132"/>
      <c r="D196" s="989"/>
      <c r="E196" s="990"/>
      <c r="F196" s="990"/>
      <c r="G196" s="990"/>
      <c r="H196" s="145" t="s">
        <v>1188</v>
      </c>
      <c r="I196" s="991"/>
      <c r="J196" s="146"/>
      <c r="K196" s="146"/>
      <c r="L196" s="147"/>
      <c r="M196" s="147"/>
      <c r="N196" s="146"/>
      <c r="O196" s="146"/>
      <c r="P196" s="147"/>
      <c r="Q196" s="147"/>
      <c r="R196" s="657"/>
      <c r="S196" s="148"/>
      <c r="T196" s="148"/>
      <c r="U196" s="148"/>
      <c r="V196" s="148"/>
      <c r="W196" s="991"/>
    </row>
    <row customHeight="1" ht="12">
      <c r="C197" s="132"/>
      <c r="D197" s="989"/>
      <c r="E197" s="990"/>
      <c r="F197" s="990"/>
      <c r="G197" s="990"/>
      <c r="H197" s="149" t="s">
        <v>1189</v>
      </c>
      <c r="I197" s="991"/>
      <c r="J197" s="146"/>
      <c r="K197" s="146"/>
      <c r="L197" s="147"/>
      <c r="M197" s="147"/>
      <c r="N197" s="146"/>
      <c r="O197" s="146"/>
      <c r="P197" s="147"/>
      <c r="Q197" s="147"/>
      <c r="R197" s="657"/>
      <c r="S197" s="148"/>
      <c r="T197" s="148"/>
      <c r="U197" s="148"/>
      <c r="V197" s="148"/>
      <c r="W197" s="991"/>
    </row>
    <row customHeight="1" ht="12">
      <c r="C198" s="132"/>
      <c r="D198" s="989"/>
      <c r="E198" s="990"/>
      <c r="F198" s="990"/>
      <c r="G198" s="990"/>
      <c r="H198" s="391" t="s">
        <v>1190</v>
      </c>
      <c r="I198" s="991"/>
      <c r="J198" s="146"/>
      <c r="K198" s="146"/>
      <c r="L198" s="147"/>
      <c r="M198" s="147"/>
      <c r="N198" s="146"/>
      <c r="O198" s="146"/>
      <c r="P198" s="147"/>
      <c r="Q198" s="147"/>
      <c r="R198" s="657"/>
      <c r="S198" s="148"/>
      <c r="T198" s="148"/>
      <c r="U198" s="148"/>
      <c r="V198" s="148"/>
      <c r="W198" s="991"/>
    </row>
    <row customHeight="1" ht="12">
      <c r="C199" s="132"/>
      <c r="D199" s="989"/>
      <c r="E199" s="990"/>
      <c r="F199" s="990"/>
      <c r="G199" s="990"/>
      <c r="H199" s="392" t="s">
        <v>1191</v>
      </c>
      <c r="I199" s="991"/>
      <c r="J199" s="146"/>
      <c r="K199" s="146"/>
      <c r="L199" s="147"/>
      <c r="M199" s="147"/>
      <c r="N199" s="146"/>
      <c r="O199" s="146"/>
      <c r="P199" s="147"/>
      <c r="Q199" s="147"/>
      <c r="R199" s="657"/>
      <c r="S199" s="148"/>
      <c r="T199" s="148"/>
      <c r="U199" s="148"/>
      <c r="V199" s="148"/>
      <c r="W199" s="991"/>
    </row>
    <row customHeight="1" ht="12">
      <c r="C200" s="132"/>
      <c r="D200" s="989"/>
      <c r="E200" s="990"/>
      <c r="F200" s="990"/>
      <c r="G200" s="990"/>
      <c r="H200" s="150" t="s">
        <v>1192</v>
      </c>
      <c r="I200" s="991"/>
      <c r="J200" s="146"/>
      <c r="K200" s="146"/>
      <c r="L200" s="147"/>
      <c r="M200" s="147"/>
      <c r="N200" s="146"/>
      <c r="O200" s="146"/>
      <c r="P200" s="147"/>
      <c r="Q200" s="147"/>
      <c r="R200" s="657"/>
      <c r="S200" s="148"/>
      <c r="T200" s="148"/>
      <c r="U200" s="148"/>
      <c r="V200" s="148"/>
      <c r="W200" s="991"/>
    </row>
    <row customHeight="1" ht="12">
      <c r="C201" s="132"/>
      <c r="D201" s="989"/>
      <c r="E201" s="990"/>
      <c r="F201" s="990"/>
      <c r="G201" s="990"/>
      <c r="H201" s="150" t="s">
        <v>164</v>
      </c>
      <c r="I201" s="991"/>
      <c r="J201" s="146"/>
      <c r="K201" s="146"/>
      <c r="L201" s="147"/>
      <c r="M201" s="147"/>
      <c r="N201" s="146"/>
      <c r="O201" s="146"/>
      <c r="P201" s="147"/>
      <c r="Q201" s="147"/>
      <c r="R201" s="657"/>
      <c r="S201" s="148"/>
      <c r="T201" s="148"/>
      <c r="U201" s="148"/>
      <c r="V201" s="148"/>
      <c r="W201" s="991"/>
    </row>
    <row customHeight="1" ht="12">
      <c r="C202" s="132"/>
      <c r="D202" s="989"/>
      <c r="E202" s="990"/>
      <c r="F202" s="990"/>
      <c r="G202" s="990"/>
      <c r="H202" s="393" t="s">
        <v>1193</v>
      </c>
      <c r="I202" s="991"/>
      <c r="J202" s="146"/>
      <c r="K202" s="146"/>
      <c r="L202" s="147"/>
      <c r="M202" s="147"/>
      <c r="N202" s="146"/>
      <c r="O202" s="146"/>
      <c r="P202" s="147"/>
      <c r="Q202" s="147"/>
      <c r="R202" s="657"/>
      <c r="S202" s="148"/>
      <c r="T202" s="148"/>
      <c r="U202" s="148"/>
      <c r="V202" s="148"/>
      <c r="W202" s="991"/>
    </row>
    <row customHeight="1" ht="12">
      <c r="C203" s="132"/>
      <c r="D203" s="989"/>
      <c r="E203" s="990"/>
      <c r="F203" s="990"/>
      <c r="G203" s="990"/>
      <c r="H203" s="151" t="s">
        <v>1194</v>
      </c>
      <c r="I203" s="991"/>
      <c r="J203" s="146"/>
      <c r="K203" s="146"/>
      <c r="L203" s="147"/>
      <c r="M203" s="147"/>
      <c r="N203" s="146"/>
      <c r="O203" s="146"/>
      <c r="P203" s="147"/>
      <c r="Q203" s="147"/>
      <c r="R203" s="657"/>
      <c r="S203" s="148"/>
      <c r="T203" s="148"/>
      <c r="U203" s="148"/>
      <c r="V203" s="148"/>
      <c r="W203" s="991"/>
    </row>
    <row customHeight="1" ht="12">
      <c r="C204" s="132"/>
      <c r="D204" s="989"/>
      <c r="E204" s="990"/>
      <c r="F204" s="990"/>
      <c r="G204" s="990"/>
      <c r="H204" s="394" t="s">
        <v>1195</v>
      </c>
      <c r="I204" s="991"/>
      <c r="J204" s="146"/>
      <c r="K204" s="146"/>
      <c r="L204" s="147"/>
      <c r="M204" s="147"/>
      <c r="N204" s="146"/>
      <c r="O204" s="146"/>
      <c r="P204" s="147"/>
      <c r="Q204" s="147"/>
      <c r="R204" s="657"/>
      <c r="S204" s="148"/>
      <c r="T204" s="148"/>
      <c r="U204" s="148"/>
      <c r="V204" s="148"/>
      <c r="W204" s="991"/>
    </row>
    <row customHeight="1" ht="12">
      <c r="C205" s="132"/>
      <c r="D205" s="989"/>
      <c r="E205" s="990"/>
      <c r="F205" s="990"/>
      <c r="G205" s="990"/>
      <c r="H205" s="395" t="s">
        <v>1196</v>
      </c>
      <c r="I205" s="991"/>
      <c r="J205" s="146"/>
      <c r="K205" s="146"/>
      <c r="L205" s="147"/>
      <c r="M205" s="147"/>
      <c r="N205" s="146"/>
      <c r="O205" s="146"/>
      <c r="P205" s="147"/>
      <c r="Q205" s="147"/>
      <c r="R205" s="657"/>
      <c r="S205" s="148"/>
      <c r="T205" s="148"/>
      <c r="U205" s="148"/>
      <c r="V205" s="148"/>
      <c r="W205" s="991"/>
    </row>
    <row customHeight="1" ht="12">
      <c r="C206" s="132"/>
      <c r="D206" s="989"/>
      <c r="E206" s="990"/>
      <c r="F206" s="990"/>
      <c r="G206" s="990"/>
      <c r="H206" s="152" t="s">
        <v>1197</v>
      </c>
      <c r="I206" s="991"/>
      <c r="J206" s="146"/>
      <c r="K206" s="146"/>
      <c r="L206" s="147"/>
      <c r="M206" s="147"/>
      <c r="N206" s="146"/>
      <c r="O206" s="146"/>
      <c r="P206" s="147"/>
      <c r="Q206" s="147"/>
      <c r="R206" s="657"/>
      <c r="S206" s="148"/>
      <c r="T206" s="148"/>
      <c r="U206" s="148"/>
      <c r="V206" s="148"/>
      <c r="W206" s="991"/>
    </row>
    <row customHeight="1" ht="12">
      <c r="C207" s="132"/>
      <c r="D207" s="626"/>
      <c r="E207" s="629"/>
      <c r="F207" s="629"/>
      <c r="G207" s="629"/>
      <c r="H207" s="396" t="s">
        <v>1198</v>
      </c>
      <c r="I207" s="992"/>
      <c r="J207" s="146"/>
      <c r="K207" s="146"/>
      <c r="L207" s="147"/>
      <c r="M207" s="147"/>
      <c r="N207" s="146"/>
      <c r="O207" s="146"/>
      <c r="P207" s="147"/>
      <c r="Q207" s="147"/>
      <c r="R207" s="658"/>
      <c r="S207" s="148"/>
      <c r="T207" s="148"/>
      <c r="U207" s="148"/>
      <c r="V207" s="148"/>
      <c r="W207" s="992"/>
    </row>
    <row customHeight="1" ht="12">
      <c r="C208" s="132"/>
      <c r="D208" s="652" t="s">
        <v>1163</v>
      </c>
      <c r="E208" s="654" t="str">
        <f>IF('Список МО'!E$36="","",'Список МО'!E$36)</f>
        <v/>
      </c>
      <c r="F208" s="654" t="str">
        <f>IF('Список МО'!F$36="","",'Список МО'!F$36)</f>
        <v/>
      </c>
      <c r="G208" s="654" t="str">
        <f>IF('Список МО'!G$36="","",'Список МО'!G$36)</f>
        <v/>
      </c>
      <c r="H208" s="428" t="s">
        <v>1187</v>
      </c>
      <c r="I208" s="988"/>
      <c r="J208" s="144">
        <f>J209</f>
        <v>0</v>
      </c>
      <c r="K208" s="144">
        <f>K209</f>
        <v>0</v>
      </c>
      <c r="L208" s="144">
        <f>L209</f>
        <v>0</v>
      </c>
      <c r="M208" s="144">
        <f>M209</f>
        <v>0</v>
      </c>
      <c r="N208" s="144">
        <f>N209</f>
        <v>0</v>
      </c>
      <c r="O208" s="144">
        <f>O209</f>
        <v>0</v>
      </c>
      <c r="P208" s="144">
        <f>P209</f>
        <v>0</v>
      </c>
      <c r="Q208" s="144">
        <f>Q209</f>
        <v>0</v>
      </c>
      <c r="R208" s="656"/>
      <c r="S208" s="106">
        <f>S209</f>
        <v>0</v>
      </c>
      <c r="T208" s="106">
        <f>T209</f>
        <v>0</v>
      </c>
      <c r="U208" s="106">
        <f>U209</f>
        <v>0</v>
      </c>
      <c r="V208" s="106">
        <f>V209</f>
        <v>0</v>
      </c>
      <c r="W208" s="988"/>
    </row>
    <row customHeight="1" ht="12">
      <c r="C209" s="132"/>
      <c r="D209" s="989"/>
      <c r="E209" s="990"/>
      <c r="F209" s="990"/>
      <c r="G209" s="990"/>
      <c r="H209" s="428" t="s">
        <v>1054</v>
      </c>
      <c r="I209" s="991"/>
      <c r="J209" s="144">
        <f>SUM(J210:J221)</f>
        <v>0</v>
      </c>
      <c r="K209" s="144">
        <f>SUM(K210:K221)</f>
        <v>0</v>
      </c>
      <c r="L209" s="144">
        <f>SUM(L210:L221)</f>
        <v>0</v>
      </c>
      <c r="M209" s="144">
        <f>SUM(M210:M221)</f>
        <v>0</v>
      </c>
      <c r="N209" s="144">
        <f>SUM(N210:N221)</f>
        <v>0</v>
      </c>
      <c r="O209" s="144">
        <f>SUM(O210:O221)</f>
        <v>0</v>
      </c>
      <c r="P209" s="144">
        <f>SUM(P210:P221)</f>
        <v>0</v>
      </c>
      <c r="Q209" s="144">
        <f>SUM(Q210:Q221)</f>
        <v>0</v>
      </c>
      <c r="R209" s="657"/>
      <c r="S209" s="106">
        <f>SUM(S210:S221)</f>
        <v>0</v>
      </c>
      <c r="T209" s="106">
        <f>SUM(T210:T221)</f>
        <v>0</v>
      </c>
      <c r="U209" s="106">
        <f>SUM(U210:U221)</f>
        <v>0</v>
      </c>
      <c r="V209" s="106">
        <f>SUM(V210:V221)</f>
        <v>0</v>
      </c>
      <c r="W209" s="991"/>
    </row>
    <row customHeight="1" ht="12">
      <c r="C210" s="132"/>
      <c r="D210" s="989"/>
      <c r="E210" s="990"/>
      <c r="F210" s="990"/>
      <c r="G210" s="990"/>
      <c r="H210" s="145" t="s">
        <v>1188</v>
      </c>
      <c r="I210" s="991"/>
      <c r="J210" s="146"/>
      <c r="K210" s="146"/>
      <c r="L210" s="147"/>
      <c r="M210" s="147"/>
      <c r="N210" s="146"/>
      <c r="O210" s="146"/>
      <c r="P210" s="147"/>
      <c r="Q210" s="147"/>
      <c r="R210" s="657"/>
      <c r="S210" s="148"/>
      <c r="T210" s="148"/>
      <c r="U210" s="148"/>
      <c r="V210" s="148"/>
      <c r="W210" s="991"/>
    </row>
    <row customHeight="1" ht="12">
      <c r="C211" s="132"/>
      <c r="D211" s="989"/>
      <c r="E211" s="990"/>
      <c r="F211" s="990"/>
      <c r="G211" s="990"/>
      <c r="H211" s="149" t="s">
        <v>1189</v>
      </c>
      <c r="I211" s="991"/>
      <c r="J211" s="146"/>
      <c r="K211" s="146"/>
      <c r="L211" s="147"/>
      <c r="M211" s="147"/>
      <c r="N211" s="146"/>
      <c r="O211" s="146"/>
      <c r="P211" s="147"/>
      <c r="Q211" s="147"/>
      <c r="R211" s="657"/>
      <c r="S211" s="148"/>
      <c r="T211" s="148"/>
      <c r="U211" s="148"/>
      <c r="V211" s="148"/>
      <c r="W211" s="991"/>
    </row>
    <row customHeight="1" ht="12">
      <c r="C212" s="132"/>
      <c r="D212" s="989"/>
      <c r="E212" s="990"/>
      <c r="F212" s="990"/>
      <c r="G212" s="990"/>
      <c r="H212" s="391" t="s">
        <v>1190</v>
      </c>
      <c r="I212" s="991"/>
      <c r="J212" s="146"/>
      <c r="K212" s="146"/>
      <c r="L212" s="147"/>
      <c r="M212" s="147"/>
      <c r="N212" s="146"/>
      <c r="O212" s="146"/>
      <c r="P212" s="147"/>
      <c r="Q212" s="147"/>
      <c r="R212" s="657"/>
      <c r="S212" s="148"/>
      <c r="T212" s="148"/>
      <c r="U212" s="148"/>
      <c r="V212" s="148"/>
      <c r="W212" s="991"/>
    </row>
    <row customHeight="1" ht="12">
      <c r="C213" s="132"/>
      <c r="D213" s="989"/>
      <c r="E213" s="990"/>
      <c r="F213" s="990"/>
      <c r="G213" s="990"/>
      <c r="H213" s="392" t="s">
        <v>1191</v>
      </c>
      <c r="I213" s="991"/>
      <c r="J213" s="146"/>
      <c r="K213" s="146"/>
      <c r="L213" s="147"/>
      <c r="M213" s="147"/>
      <c r="N213" s="146"/>
      <c r="O213" s="146"/>
      <c r="P213" s="147"/>
      <c r="Q213" s="147"/>
      <c r="R213" s="657"/>
      <c r="S213" s="148"/>
      <c r="T213" s="148"/>
      <c r="U213" s="148"/>
      <c r="V213" s="148"/>
      <c r="W213" s="991"/>
    </row>
    <row customHeight="1" ht="12">
      <c r="C214" s="132"/>
      <c r="D214" s="989"/>
      <c r="E214" s="990"/>
      <c r="F214" s="990"/>
      <c r="G214" s="990"/>
      <c r="H214" s="150" t="s">
        <v>1192</v>
      </c>
      <c r="I214" s="991"/>
      <c r="J214" s="146"/>
      <c r="K214" s="146"/>
      <c r="L214" s="147"/>
      <c r="M214" s="147"/>
      <c r="N214" s="146"/>
      <c r="O214" s="146"/>
      <c r="P214" s="147"/>
      <c r="Q214" s="147"/>
      <c r="R214" s="657"/>
      <c r="S214" s="148"/>
      <c r="T214" s="148"/>
      <c r="U214" s="148"/>
      <c r="V214" s="148"/>
      <c r="W214" s="991"/>
    </row>
    <row customHeight="1" ht="12">
      <c r="C215" s="132"/>
      <c r="D215" s="989"/>
      <c r="E215" s="990"/>
      <c r="F215" s="990"/>
      <c r="G215" s="990"/>
      <c r="H215" s="150" t="s">
        <v>164</v>
      </c>
      <c r="I215" s="991"/>
      <c r="J215" s="146"/>
      <c r="K215" s="146"/>
      <c r="L215" s="147"/>
      <c r="M215" s="147"/>
      <c r="N215" s="146"/>
      <c r="O215" s="146"/>
      <c r="P215" s="147"/>
      <c r="Q215" s="147"/>
      <c r="R215" s="657"/>
      <c r="S215" s="148"/>
      <c r="T215" s="148"/>
      <c r="U215" s="148"/>
      <c r="V215" s="148"/>
      <c r="W215" s="991"/>
    </row>
    <row customHeight="1" ht="12">
      <c r="C216" s="132"/>
      <c r="D216" s="989"/>
      <c r="E216" s="990"/>
      <c r="F216" s="990"/>
      <c r="G216" s="990"/>
      <c r="H216" s="393" t="s">
        <v>1193</v>
      </c>
      <c r="I216" s="991"/>
      <c r="J216" s="146"/>
      <c r="K216" s="146"/>
      <c r="L216" s="147"/>
      <c r="M216" s="147"/>
      <c r="N216" s="146"/>
      <c r="O216" s="146"/>
      <c r="P216" s="147"/>
      <c r="Q216" s="147"/>
      <c r="R216" s="657"/>
      <c r="S216" s="148"/>
      <c r="T216" s="148"/>
      <c r="U216" s="148"/>
      <c r="V216" s="148"/>
      <c r="W216" s="991"/>
    </row>
    <row customHeight="1" ht="12">
      <c r="C217" s="132"/>
      <c r="D217" s="989"/>
      <c r="E217" s="990"/>
      <c r="F217" s="990"/>
      <c r="G217" s="990"/>
      <c r="H217" s="151" t="s">
        <v>1194</v>
      </c>
      <c r="I217" s="991"/>
      <c r="J217" s="146"/>
      <c r="K217" s="146"/>
      <c r="L217" s="147"/>
      <c r="M217" s="147"/>
      <c r="N217" s="146"/>
      <c r="O217" s="146"/>
      <c r="P217" s="147"/>
      <c r="Q217" s="147"/>
      <c r="R217" s="657"/>
      <c r="S217" s="148"/>
      <c r="T217" s="148"/>
      <c r="U217" s="148"/>
      <c r="V217" s="148"/>
      <c r="W217" s="991"/>
    </row>
    <row customHeight="1" ht="12">
      <c r="C218" s="132"/>
      <c r="D218" s="989"/>
      <c r="E218" s="990"/>
      <c r="F218" s="990"/>
      <c r="G218" s="990"/>
      <c r="H218" s="394" t="s">
        <v>1195</v>
      </c>
      <c r="I218" s="991"/>
      <c r="J218" s="146"/>
      <c r="K218" s="146"/>
      <c r="L218" s="147"/>
      <c r="M218" s="147"/>
      <c r="N218" s="146"/>
      <c r="O218" s="146"/>
      <c r="P218" s="147"/>
      <c r="Q218" s="147"/>
      <c r="R218" s="657"/>
      <c r="S218" s="148"/>
      <c r="T218" s="148"/>
      <c r="U218" s="148"/>
      <c r="V218" s="148"/>
      <c r="W218" s="991"/>
    </row>
    <row customHeight="1" ht="12">
      <c r="C219" s="132"/>
      <c r="D219" s="989"/>
      <c r="E219" s="990"/>
      <c r="F219" s="990"/>
      <c r="G219" s="990"/>
      <c r="H219" s="395" t="s">
        <v>1196</v>
      </c>
      <c r="I219" s="991"/>
      <c r="J219" s="146"/>
      <c r="K219" s="146"/>
      <c r="L219" s="147"/>
      <c r="M219" s="147"/>
      <c r="N219" s="146"/>
      <c r="O219" s="146"/>
      <c r="P219" s="147"/>
      <c r="Q219" s="147"/>
      <c r="R219" s="657"/>
      <c r="S219" s="148"/>
      <c r="T219" s="148"/>
      <c r="U219" s="148"/>
      <c r="V219" s="148"/>
      <c r="W219" s="991"/>
    </row>
    <row customHeight="1" ht="12">
      <c r="C220" s="132"/>
      <c r="D220" s="989"/>
      <c r="E220" s="990"/>
      <c r="F220" s="990"/>
      <c r="G220" s="990"/>
      <c r="H220" s="152" t="s">
        <v>1197</v>
      </c>
      <c r="I220" s="991"/>
      <c r="J220" s="146"/>
      <c r="K220" s="146"/>
      <c r="L220" s="147"/>
      <c r="M220" s="147"/>
      <c r="N220" s="146"/>
      <c r="O220" s="146"/>
      <c r="P220" s="147"/>
      <c r="Q220" s="147"/>
      <c r="R220" s="657"/>
      <c r="S220" s="148"/>
      <c r="T220" s="148"/>
      <c r="U220" s="148"/>
      <c r="V220" s="148"/>
      <c r="W220" s="991"/>
    </row>
    <row customHeight="1" ht="12">
      <c r="C221" s="132"/>
      <c r="D221" s="626"/>
      <c r="E221" s="629"/>
      <c r="F221" s="629"/>
      <c r="G221" s="629"/>
      <c r="H221" s="396" t="s">
        <v>1198</v>
      </c>
      <c r="I221" s="992"/>
      <c r="J221" s="146"/>
      <c r="K221" s="146"/>
      <c r="L221" s="147"/>
      <c r="M221" s="147"/>
      <c r="N221" s="146"/>
      <c r="O221" s="146"/>
      <c r="P221" s="147"/>
      <c r="Q221" s="147"/>
      <c r="R221" s="658"/>
      <c r="S221" s="148"/>
      <c r="T221" s="148"/>
      <c r="U221" s="148"/>
      <c r="V221" s="148"/>
      <c r="W221" s="992"/>
    </row>
  </sheetData>
  <sheetProtection formatColumns="0" formatRows="0" sort="0" autoFilter="0" insertRows="0" deleteRows="0" deleteColumns="0"/>
  <mergeCells count="126">
    <mergeCell ref="W208:W221"/>
    <mergeCell ref="D208:D221"/>
    <mergeCell ref="E208:E221"/>
    <mergeCell ref="F208:F221"/>
    <mergeCell ref="G208:G221"/>
    <mergeCell ref="I208:I221"/>
    <mergeCell ref="R208:R221"/>
    <mergeCell ref="W180:W193"/>
    <mergeCell ref="D194:D207"/>
    <mergeCell ref="E194:E207"/>
    <mergeCell ref="F194:F207"/>
    <mergeCell ref="G194:G207"/>
    <mergeCell ref="I194:I207"/>
    <mergeCell ref="R194:R207"/>
    <mergeCell ref="W194:W207"/>
    <mergeCell ref="D180:D193"/>
    <mergeCell ref="E180:E193"/>
    <mergeCell ref="F180:F193"/>
    <mergeCell ref="G180:G193"/>
    <mergeCell ref="I180:I193"/>
    <mergeCell ref="R180:R193"/>
    <mergeCell ref="W152:W165"/>
    <mergeCell ref="D166:D179"/>
    <mergeCell ref="E166:E179"/>
    <mergeCell ref="F166:F179"/>
    <mergeCell ref="G166:G179"/>
    <mergeCell ref="I166:I179"/>
    <mergeCell ref="R166:R179"/>
    <mergeCell ref="W166:W179"/>
    <mergeCell ref="D152:D165"/>
    <mergeCell ref="E152:E165"/>
    <mergeCell ref="F152:F165"/>
    <mergeCell ref="G152:G165"/>
    <mergeCell ref="I152:I165"/>
    <mergeCell ref="R152:R165"/>
    <mergeCell ref="W124:W137"/>
    <mergeCell ref="D138:D151"/>
    <mergeCell ref="E138:E151"/>
    <mergeCell ref="F138:F151"/>
    <mergeCell ref="G138:G151"/>
    <mergeCell ref="I138:I151"/>
    <mergeCell ref="R138:R151"/>
    <mergeCell ref="W138:W151"/>
    <mergeCell ref="D124:D137"/>
    <mergeCell ref="E124:E137"/>
    <mergeCell ref="F124:F137"/>
    <mergeCell ref="G124:G137"/>
    <mergeCell ref="I124:I137"/>
    <mergeCell ref="R124:R137"/>
    <mergeCell ref="W96:W109"/>
    <mergeCell ref="D110:D123"/>
    <mergeCell ref="E110:E123"/>
    <mergeCell ref="F110:F123"/>
    <mergeCell ref="G110:G123"/>
    <mergeCell ref="I110:I123"/>
    <mergeCell ref="R110:R123"/>
    <mergeCell ref="W110:W123"/>
    <mergeCell ref="D96:D109"/>
    <mergeCell ref="E96:E109"/>
    <mergeCell ref="F96:F109"/>
    <mergeCell ref="G96:G109"/>
    <mergeCell ref="I96:I109"/>
    <mergeCell ref="R96:R109"/>
    <mergeCell ref="W68:W81"/>
    <mergeCell ref="D82:D95"/>
    <mergeCell ref="E82:E95"/>
    <mergeCell ref="F82:F95"/>
    <mergeCell ref="G82:G95"/>
    <mergeCell ref="I82:I95"/>
    <mergeCell ref="R82:R95"/>
    <mergeCell ref="W82:W95"/>
    <mergeCell ref="D68:D81"/>
    <mergeCell ref="E68:E81"/>
    <mergeCell ref="F68:F81"/>
    <mergeCell ref="G68:G81"/>
    <mergeCell ref="I68:I81"/>
    <mergeCell ref="R68:R81"/>
    <mergeCell ref="W40:W53"/>
    <mergeCell ref="D54:D67"/>
    <mergeCell ref="E54:E67"/>
    <mergeCell ref="F54:F67"/>
    <mergeCell ref="G54:G67"/>
    <mergeCell ref="I54:I67"/>
    <mergeCell ref="R54:R67"/>
    <mergeCell ref="W54:W67"/>
    <mergeCell ref="D40:D53"/>
    <mergeCell ref="E40:E53"/>
    <mergeCell ref="F40:F53"/>
    <mergeCell ref="G40:G53"/>
    <mergeCell ref="I40:I53"/>
    <mergeCell ref="R40:R53"/>
    <mergeCell ref="W12:W25"/>
    <mergeCell ref="D26:D39"/>
    <mergeCell ref="E26:E39"/>
    <mergeCell ref="F26:F39"/>
    <mergeCell ref="G26:G39"/>
    <mergeCell ref="I26:I39"/>
    <mergeCell ref="R26:R39"/>
    <mergeCell ref="W26:W39"/>
    <mergeCell ref="U8:V8"/>
    <mergeCell ref="D12:D25"/>
    <mergeCell ref="E12:E25"/>
    <mergeCell ref="F12:F25"/>
    <mergeCell ref="G12:G25"/>
    <mergeCell ref="I12:I25"/>
    <mergeCell ref="R12:R25"/>
    <mergeCell ref="D4:W4"/>
    <mergeCell ref="E5:G5"/>
    <mergeCell ref="D6:D9"/>
    <mergeCell ref="E6:E9"/>
    <mergeCell ref="F6:F9"/>
    <mergeCell ref="G6:G9"/>
    <mergeCell ref="H6:H9"/>
    <mergeCell ref="I6:I9"/>
    <mergeCell ref="J6:Q6"/>
    <mergeCell ref="R6:R9"/>
    <mergeCell ref="S6:V6"/>
    <mergeCell ref="W6:W9"/>
    <mergeCell ref="J7:M7"/>
    <mergeCell ref="N7:Q7"/>
    <mergeCell ref="S7:V7"/>
    <mergeCell ref="J8:K8"/>
    <mergeCell ref="L8:M8"/>
    <mergeCell ref="N8:O8"/>
    <mergeCell ref="P8:Q8"/>
    <mergeCell ref="S8:T8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E49518F-9F88-31A8-F6AD-C1DA6BBE4AC2}" mc:Ignorable="x14ac xr xr2 xr3">
  <sheetPr>
    <tabColor rgb="FFCCCCFF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МО'!$E$33="","Не определено",'Список МО'!$E$33)</f>
        <v>Не определено</v>
      </c>
    </row>
    <row customHeight="1" ht="3">
      <c r="B3" s="0" t="str">
        <f>IF('Список МО'!$F$33="","Не определено",'Список МО'!$F$33)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МО'!$G$33="","Не определено",'Список МО'!$G$33)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0F65C18-1B18-74D6-9648-75FCDC897A88}" mc:Ignorable="x14ac xr xr2 xr3">
  <sheetPr>
    <tabColor rgb="FFCCCCFF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МО'!$E$33="","Не определено",'Список МО'!$E$33)</f>
        <v>Не определено</v>
      </c>
    </row>
    <row customHeight="1" ht="3">
      <c r="B3" s="805" t="str">
        <f>IF('Список МО'!$F$33="","Не определено",'Список МО'!$F$33)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МО'!$G$33="","Не определено",'Список МО'!$G$33)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6DF61B1-E5C5-6EF6-2958-57E4BAEA1FF8}" mc:Ignorable="x14ac xr xr2 xr3">
  <sheetPr>
    <tabColor rgb="FFCCCCFF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МО'!$E$33="","Не определено",'Список МО'!$E$33)</f>
        <v>Не определено</v>
      </c>
    </row>
    <row customHeight="1" ht="15">
      <c r="B3" s="0" t="str">
        <f>IF('Список МО'!$F$33="","Не определено",'Список МО'!$F$33)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МО'!$G$33="","Не определено",'Список МО'!$G$33)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ПИ'!$J$168</f>
        <v>0</v>
      </c>
      <c r="DV15" s="268">
        <f>'СУБС ПИ'!$L$168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ПИ'!$N$168</f>
        <v>0</v>
      </c>
      <c r="FZ15" s="268">
        <f>'СУБС ПИ'!$P$168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ПИ'!$J$169</f>
        <v>0</v>
      </c>
      <c r="DV21" s="268">
        <f>'СУБС ПИ'!$L$169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ПИ'!$N$169</f>
        <v>0</v>
      </c>
      <c r="FZ21" s="268">
        <f>'СУБС ПИ'!$P$169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ПИ'!$J$170</f>
        <v>0</v>
      </c>
      <c r="DV29" s="268">
        <f>'СУБС ПИ'!$L$170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ПИ'!$N$170</f>
        <v>0</v>
      </c>
      <c r="FZ29" s="268">
        <f>'СУБС ПИ'!$P$170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ПИ'!$J$171</f>
        <v>0</v>
      </c>
      <c r="DV33" s="268">
        <f>'СУБС ПИ'!$L$171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ПИ'!$N$171</f>
        <v>0</v>
      </c>
      <c r="FZ33" s="268">
        <f>'СУБС ПИ'!$P$171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ПИ'!$J$172</f>
        <v>0</v>
      </c>
      <c r="DV37" s="268">
        <f>'СУБС ПИ'!$L$172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ПИ'!$N$172</f>
        <v>0</v>
      </c>
      <c r="FZ37" s="268">
        <f>'СУБС ПИ'!$P$172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ПИ'!$J$173</f>
        <v>0</v>
      </c>
      <c r="DV43" s="268">
        <f>'СУБС ПИ'!$L$173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ПИ'!$N$173</f>
        <v>0</v>
      </c>
      <c r="FZ43" s="268">
        <f>'СУБС ПИ'!$P$173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ПИ'!$J$174</f>
        <v>0</v>
      </c>
      <c r="DV51" s="268">
        <f>'СУБС ПИ'!$L$174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ПИ'!$N$174</f>
        <v>0</v>
      </c>
      <c r="FZ51" s="268">
        <f>'СУБС ПИ'!$P$174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ПИ'!$J$175</f>
        <v>0</v>
      </c>
      <c r="DV55" s="268">
        <f>'СУБС ПИ'!$L$175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ПИ'!$N$175</f>
        <v>0</v>
      </c>
      <c r="FZ55" s="268">
        <f>'СУБС ПИ'!$P$175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ПИ'!$J$176</f>
        <v>0</v>
      </c>
      <c r="DV63" s="268">
        <f>'СУБС ПИ'!$L$176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ПИ'!$N$176</f>
        <v>0</v>
      </c>
      <c r="FZ63" s="268">
        <f>'СУБС ПИ'!$P$176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ПИ'!$J$177</f>
        <v>0</v>
      </c>
      <c r="DV67" s="268">
        <f>'СУБС ПИ'!$L$177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ПИ'!$N$177</f>
        <v>0</v>
      </c>
      <c r="FZ67" s="268">
        <f>'СУБС ПИ'!$P$177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ПИ'!$J$178</f>
        <v>0</v>
      </c>
      <c r="DV73" s="268">
        <f>'СУБС ПИ'!$L$178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ПИ'!$N$178</f>
        <v>0</v>
      </c>
      <c r="FZ73" s="268">
        <f>'СУБС ПИ'!$P$178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ПИ'!$J$179</f>
        <v>0</v>
      </c>
      <c r="DV79" s="268">
        <f>'СУБС ПИ'!$L$179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ПИ'!$N$179</f>
        <v>0</v>
      </c>
      <c r="FZ79" s="268">
        <f>'СУБС ПИ'!$P$179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66" priority="1" stopIfTrue="1">
      <formula>$N$3=0</formula>
    </cfRule>
  </conditionalFormatting>
  <conditionalFormatting sqref="M3">
    <cfRule type="expression" dxfId="67" priority="2" stopIfTrue="1">
      <formula>$N$3&lt;=(100+REGION_IDX_VALUE_MIRROR)</formula>
    </cfRule>
  </conditionalFormatting>
  <conditionalFormatting sqref="M3">
    <cfRule type="expression" dxfId="68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F1D3CDA-59FE-35B8-DA38-847894D9CC26}" mc:Ignorable="x14ac xr xr2 xr3">
  <sheetPr>
    <tabColor rgb="FFCCCCFF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МО'!$E$33="","Не определено",'Список МО'!$E$33)</f>
        <v>Не определено</v>
      </c>
    </row>
    <row customHeight="1" ht="15">
      <c r="B3" s="0" t="str">
        <f>IF('Список МО'!$F$33="","Не определено",'Список МО'!$F$33)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МО'!$G$33="","Не определено",'Список МО'!$G$33)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ПИ'!$S$168</f>
        <v>0</v>
      </c>
      <c r="DV15" s="268">
        <f>'СУБС ПИ'!$U$168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ПИ'!$S$169</f>
        <v>0</v>
      </c>
      <c r="DV21" s="268">
        <f>'СУБС ПИ'!$U$169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ПИ'!$S$170</f>
        <v>0</v>
      </c>
      <c r="DV29" s="268">
        <f>'СУБС ПИ'!$U$170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ПИ'!$S$171</f>
        <v>0</v>
      </c>
      <c r="DV33" s="268">
        <f>'СУБС ПИ'!$U$171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ПИ'!$S$172</f>
        <v>0</v>
      </c>
      <c r="DV37" s="268">
        <f>'СУБС ПИ'!$U$172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ПИ'!$S$173</f>
        <v>0</v>
      </c>
      <c r="DV43" s="268">
        <f>'СУБС ПИ'!$U$173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ПИ'!$S$174</f>
        <v>0</v>
      </c>
      <c r="DV51" s="268">
        <f>'СУБС ПИ'!$U$174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ПИ'!$S$175</f>
        <v>0</v>
      </c>
      <c r="DV55" s="268">
        <f>'СУБС ПИ'!$U$175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ПИ'!$S$176</f>
        <v>0</v>
      </c>
      <c r="DV63" s="268">
        <f>'СУБС ПИ'!$U$176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ПИ'!$S$177</f>
        <v>0</v>
      </c>
      <c r="DV67" s="268">
        <f>'СУБС ПИ'!$U$177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ПИ'!$S$178</f>
        <v>0</v>
      </c>
      <c r="DV73" s="268">
        <f>'СУБС ПИ'!$U$178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ПИ'!$S$179</f>
        <v>0</v>
      </c>
      <c r="DV79" s="268">
        <f>'СУБС ПИ'!$U$179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69" priority="1" stopIfTrue="1">
      <formula>$N$3=0</formula>
    </cfRule>
  </conditionalFormatting>
  <conditionalFormatting sqref="M3">
    <cfRule type="expression" dxfId="70" priority="2" stopIfTrue="1">
      <formula>$N$3&lt;=(100+REGION_IDX_VALUE_MIRROR)</formula>
    </cfRule>
  </conditionalFormatting>
  <conditionalFormatting sqref="M3">
    <cfRule type="expression" dxfId="71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F47836D-2B95-A4F6-7028-2A0D1B7A3415}" mc:Ignorable="x14ac xr xr2 xr3">
  <sheetPr>
    <tabColor rgb="FF000080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МО'!$E$34="","Не определено",'Список МО'!$E$34)</f>
        <v>Не определено</v>
      </c>
    </row>
    <row customHeight="1" ht="3">
      <c r="B3" s="0" t="str">
        <f>IF('Список МО'!$F$34="","Не определено",'Список МО'!$F$34)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МО'!$G$34="","Не определено",'Список МО'!$G$34)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ED5E422-8CF8-9224-F6D8-68880AFD3EB8}" mc:Ignorable="x14ac xr xr2 xr3">
  <sheetPr>
    <tabColor rgb="FF000080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МО'!$E$34="","Не определено",'Список МО'!$E$34)</f>
        <v>Не определено</v>
      </c>
    </row>
    <row customHeight="1" ht="3">
      <c r="B3" s="805" t="str">
        <f>IF('Список МО'!$F$34="","Не определено",'Список МО'!$F$34)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МО'!$G$34="","Не определено",'Список МО'!$G$34)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6223458-9942-865A-A023-BFB916C74898}" mc:Ignorable="x14ac xr xr2 xr3">
  <sheetPr>
    <tabColor rgb="FF000080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МО'!$E$34="","Не определено",'Список МО'!$E$34)</f>
        <v>Не определено</v>
      </c>
    </row>
    <row customHeight="1" ht="15">
      <c r="B3" s="0" t="str">
        <f>IF('Список МО'!$F$34="","Не определено",'Список МО'!$F$34)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МО'!$G$34="","Не определено",'Список МО'!$G$34)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ПИ'!$J$182</f>
        <v>0</v>
      </c>
      <c r="DV15" s="268">
        <f>'СУБС ПИ'!$L$182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ПИ'!$N$182</f>
        <v>0</v>
      </c>
      <c r="FZ15" s="268">
        <f>'СУБС ПИ'!$P$182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ПИ'!$J$183</f>
        <v>0</v>
      </c>
      <c r="DV21" s="268">
        <f>'СУБС ПИ'!$L$183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ПИ'!$N$183</f>
        <v>0</v>
      </c>
      <c r="FZ21" s="268">
        <f>'СУБС ПИ'!$P$183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ПИ'!$J$184</f>
        <v>0</v>
      </c>
      <c r="DV29" s="268">
        <f>'СУБС ПИ'!$L$184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ПИ'!$N$184</f>
        <v>0</v>
      </c>
      <c r="FZ29" s="268">
        <f>'СУБС ПИ'!$P$184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ПИ'!$J$185</f>
        <v>0</v>
      </c>
      <c r="DV33" s="268">
        <f>'СУБС ПИ'!$L$185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ПИ'!$N$185</f>
        <v>0</v>
      </c>
      <c r="FZ33" s="268">
        <f>'СУБС ПИ'!$P$185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ПИ'!$J$186</f>
        <v>0</v>
      </c>
      <c r="DV37" s="268">
        <f>'СУБС ПИ'!$L$186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ПИ'!$N$186</f>
        <v>0</v>
      </c>
      <c r="FZ37" s="268">
        <f>'СУБС ПИ'!$P$186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ПИ'!$J$187</f>
        <v>0</v>
      </c>
      <c r="DV43" s="268">
        <f>'СУБС ПИ'!$L$187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ПИ'!$N$187</f>
        <v>0</v>
      </c>
      <c r="FZ43" s="268">
        <f>'СУБС ПИ'!$P$187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ПИ'!$J$188</f>
        <v>0</v>
      </c>
      <c r="DV51" s="268">
        <f>'СУБС ПИ'!$L$188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ПИ'!$N$188</f>
        <v>0</v>
      </c>
      <c r="FZ51" s="268">
        <f>'СУБС ПИ'!$P$188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ПИ'!$J$189</f>
        <v>0</v>
      </c>
      <c r="DV55" s="268">
        <f>'СУБС ПИ'!$L$189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ПИ'!$N$189</f>
        <v>0</v>
      </c>
      <c r="FZ55" s="268">
        <f>'СУБС ПИ'!$P$189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ПИ'!$J$190</f>
        <v>0</v>
      </c>
      <c r="DV63" s="268">
        <f>'СУБС ПИ'!$L$190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ПИ'!$N$190</f>
        <v>0</v>
      </c>
      <c r="FZ63" s="268">
        <f>'СУБС ПИ'!$P$190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ПИ'!$J$191</f>
        <v>0</v>
      </c>
      <c r="DV67" s="268">
        <f>'СУБС ПИ'!$L$191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ПИ'!$N$191</f>
        <v>0</v>
      </c>
      <c r="FZ67" s="268">
        <f>'СУБС ПИ'!$P$191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ПИ'!$J$192</f>
        <v>0</v>
      </c>
      <c r="DV73" s="268">
        <f>'СУБС ПИ'!$L$192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ПИ'!$N$192</f>
        <v>0</v>
      </c>
      <c r="FZ73" s="268">
        <f>'СУБС ПИ'!$P$192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ПИ'!$J$193</f>
        <v>0</v>
      </c>
      <c r="DV79" s="268">
        <f>'СУБС ПИ'!$L$193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ПИ'!$N$193</f>
        <v>0</v>
      </c>
      <c r="FZ79" s="268">
        <f>'СУБС ПИ'!$P$193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72" priority="1" stopIfTrue="1">
      <formula>$N$3=0</formula>
    </cfRule>
  </conditionalFormatting>
  <conditionalFormatting sqref="M3">
    <cfRule type="expression" dxfId="73" priority="2" stopIfTrue="1">
      <formula>$N$3&lt;=(100+REGION_IDX_VALUE_MIRROR)</formula>
    </cfRule>
  </conditionalFormatting>
  <conditionalFormatting sqref="M3">
    <cfRule type="expression" dxfId="74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28DF28F-3E37-E83E-7848-4DEF6F0C6A0B}" mc:Ignorable="x14ac xr xr2 xr3">
  <sheetPr>
    <tabColor rgb="FF000080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МО'!$E$34="","Не определено",'Список МО'!$E$34)</f>
        <v>Не определено</v>
      </c>
    </row>
    <row customHeight="1" ht="15">
      <c r="B3" s="0" t="str">
        <f>IF('Список МО'!$F$34="","Не определено",'Список МО'!$F$34)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МО'!$G$34="","Не определено",'Список МО'!$G$34)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ПИ'!$S$182</f>
        <v>0</v>
      </c>
      <c r="DV15" s="268">
        <f>'СУБС ПИ'!$U$182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ПИ'!$S$183</f>
        <v>0</v>
      </c>
      <c r="DV21" s="268">
        <f>'СУБС ПИ'!$U$183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ПИ'!$S$184</f>
        <v>0</v>
      </c>
      <c r="DV29" s="268">
        <f>'СУБС ПИ'!$U$184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ПИ'!$S$185</f>
        <v>0</v>
      </c>
      <c r="DV33" s="268">
        <f>'СУБС ПИ'!$U$185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ПИ'!$S$186</f>
        <v>0</v>
      </c>
      <c r="DV37" s="268">
        <f>'СУБС ПИ'!$U$186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ПИ'!$S$187</f>
        <v>0</v>
      </c>
      <c r="DV43" s="268">
        <f>'СУБС ПИ'!$U$187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ПИ'!$S$188</f>
        <v>0</v>
      </c>
      <c r="DV51" s="268">
        <f>'СУБС ПИ'!$U$188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ПИ'!$S$189</f>
        <v>0</v>
      </c>
      <c r="DV55" s="268">
        <f>'СУБС ПИ'!$U$189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ПИ'!$S$190</f>
        <v>0</v>
      </c>
      <c r="DV63" s="268">
        <f>'СУБС ПИ'!$U$190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ПИ'!$S$191</f>
        <v>0</v>
      </c>
      <c r="DV67" s="268">
        <f>'СУБС ПИ'!$U$191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ПИ'!$S$192</f>
        <v>0</v>
      </c>
      <c r="DV73" s="268">
        <f>'СУБС ПИ'!$U$192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ПИ'!$S$193</f>
        <v>0</v>
      </c>
      <c r="DV79" s="268">
        <f>'СУБС ПИ'!$U$193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75" priority="1" stopIfTrue="1">
      <formula>$N$3=0</formula>
    </cfRule>
  </conditionalFormatting>
  <conditionalFormatting sqref="M3">
    <cfRule type="expression" dxfId="76" priority="2" stopIfTrue="1">
      <formula>$N$3&lt;=(100+REGION_IDX_VALUE_MIRROR)</formula>
    </cfRule>
  </conditionalFormatting>
  <conditionalFormatting sqref="M3">
    <cfRule type="expression" dxfId="77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161F598-E733-F05F-2728-EFA8B325B068}" mc:Ignorable="x14ac xr xr2 xr3">
  <sheetPr>
    <tabColor rgb="FFFF00FF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МО'!$E$35="","Не определено",'Список МО'!$E$35)</f>
        <v>Не определено</v>
      </c>
    </row>
    <row customHeight="1" ht="3">
      <c r="B3" s="0" t="str">
        <f>IF('Список МО'!$F$35="","Не определено",'Список МО'!$F$35)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МО'!$G$35="","Не определено",'Список МО'!$G$35)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C4C1778-B467-76A8-2BE8-59E0DBF4BFC8}" mc:Ignorable="x14ac xr xr2 xr3">
  <sheetPr>
    <tabColor rgb="FFFF00FF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МО'!$E$35="","Не определено",'Список МО'!$E$35)</f>
        <v>Не определено</v>
      </c>
    </row>
    <row customHeight="1" ht="3">
      <c r="B3" s="805" t="str">
        <f>IF('Список МО'!$F$35="","Не определено",'Список МО'!$F$35)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МО'!$G$35="","Не определено",'Список МО'!$G$35)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4059FB8-189D-BCB8-546B-2B12CD670055}" mc:Ignorable="x14ac xr xr2 xr3">
  <sheetPr>
    <tabColor rgb="FF800080"/>
  </sheetPr>
  <dimension ref="A1:DL71"/>
  <sheetViews>
    <sheetView showGridLines="0" zoomScale="90" workbookViewId="0">
      <pane xSplit="67" ySplit="11" topLeftCell="BP31" activePane="bottomRight" state="frozen"/>
      <selection pane="bottomLeft" activeCell="A12" sqref="A12"/>
      <selection pane="topRight" activeCell="BP1" sqref="BP1"/>
      <selection pane="bottomRight" activeCell="CB70" sqref="CB70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993" t="str">
        <f>IF('Список МО'!$E$22="","Не определено",'Список МО'!$E$22)</f>
        <v>"Заполярный район"</v>
      </c>
    </row>
    <row customHeight="1" ht="3">
      <c r="B3" s="0" t="str">
        <f>IF('Список МО'!$F$22="","Не определено",'Список МО'!$F$22)</f>
        <v>Канинский сельсовет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МО'!$G$22="","Не определено",'Список МО'!$G$22)</f>
        <v>11811443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Канинский сельсовет, ОКТМО: 11811443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">
      <c r="A16" s="326" t="s">
        <v>1280</v>
      </c>
      <c r="B16" s="993"/>
      <c r="C16" s="321"/>
      <c r="D16" s="719"/>
      <c r="E16" s="721"/>
      <c r="F16" s="993"/>
      <c r="G16" s="993"/>
      <c r="H16" s="993"/>
      <c r="I16" s="993"/>
      <c r="J16" s="993"/>
      <c r="K16" s="993"/>
      <c r="L16" s="449"/>
      <c r="M16" s="500" t="s">
        <v>1281</v>
      </c>
      <c r="N16" s="770" t="s">
        <v>1280</v>
      </c>
      <c r="O16" s="630" t="s">
        <v>1282</v>
      </c>
      <c r="P16" s="452"/>
      <c r="Q16" s="453" t="s">
        <v>1283</v>
      </c>
      <c r="R16" s="453" t="s">
        <v>1284</v>
      </c>
      <c r="S16" s="630" t="s">
        <v>1285</v>
      </c>
      <c r="T16" s="630"/>
      <c r="U16" s="630" t="s">
        <v>1286</v>
      </c>
      <c r="V16" s="630" t="s">
        <v>1287</v>
      </c>
      <c r="W16" s="452"/>
      <c r="X16" s="452"/>
      <c r="Y16" s="444" t="s">
        <v>1288</v>
      </c>
      <c r="Z16" s="798"/>
      <c r="AA16" s="798"/>
      <c r="AB16" s="798"/>
      <c r="AC16" s="452"/>
      <c r="AD16" s="452"/>
      <c r="AE16" s="452"/>
      <c r="AF16" s="798"/>
      <c r="AG16" s="445" t="s">
        <v>1289</v>
      </c>
      <c r="AH16" s="798"/>
      <c r="AI16" s="630" t="s">
        <v>1282</v>
      </c>
      <c r="AJ16" s="452"/>
      <c r="AK16" s="453" t="s">
        <v>1283</v>
      </c>
      <c r="AL16" s="453" t="s">
        <v>1284</v>
      </c>
      <c r="AM16" s="630" t="s">
        <v>1290</v>
      </c>
      <c r="AN16" s="630"/>
      <c r="AO16" s="630" t="s">
        <v>1286</v>
      </c>
      <c r="AP16" s="630" t="s">
        <v>1291</v>
      </c>
      <c r="AQ16" s="452"/>
      <c r="AR16" s="452"/>
      <c r="AS16" s="444" t="s">
        <v>1288</v>
      </c>
      <c r="AT16" s="798"/>
      <c r="AU16" s="798"/>
      <c r="AV16" s="798"/>
      <c r="AW16" s="452"/>
      <c r="AX16" s="452"/>
      <c r="AY16" s="452"/>
      <c r="AZ16" s="798"/>
      <c r="BA16" s="445" t="s">
        <v>1289</v>
      </c>
      <c r="BB16" s="798"/>
      <c r="BC16" s="329" t="s">
        <v>1292</v>
      </c>
      <c r="BD16" s="330" t="str">
        <f>BE16&amp;"::"&amp;N16</f>
        <v>ACTI::1.1</v>
      </c>
      <c r="BE16" s="799" t="s">
        <v>1293</v>
      </c>
      <c r="BF16" s="798"/>
      <c r="BG16" s="798"/>
      <c r="BH16" s="798"/>
      <c r="BI16" s="798"/>
      <c r="BJ16" s="798"/>
      <c r="BK16" s="798"/>
      <c r="BL16" s="798"/>
      <c r="BM16" s="798"/>
      <c r="BN16" s="426"/>
      <c r="BO16" s="426"/>
      <c r="BP16" s="446">
        <v>7505.15</v>
      </c>
      <c r="BQ16" s="446">
        <v>126.24</v>
      </c>
      <c r="BR16" s="446">
        <v>7313.95</v>
      </c>
      <c r="BS16" s="446">
        <v>128.34</v>
      </c>
      <c r="BT16" s="455">
        <v>7505.15</v>
      </c>
      <c r="BU16" s="455">
        <v>126.24</v>
      </c>
      <c r="BV16" s="455">
        <v>7313.95</v>
      </c>
      <c r="BW16" s="455">
        <v>128.34</v>
      </c>
      <c r="BX16" s="110"/>
      <c r="BY16" s="456" t="s">
        <v>1294</v>
      </c>
      <c r="BZ16" s="457"/>
      <c r="CA16" s="447">
        <f>(BR16-BS16)/1.22*'СРЕД 1'!CT15/1000</f>
        <v>1439.9491252459</v>
      </c>
      <c r="CB16" s="448">
        <v>5789.9525036066</v>
      </c>
      <c r="CC16" s="604"/>
      <c r="CD16" s="110"/>
      <c r="CE16" s="333"/>
      <c r="CF16" s="110"/>
      <c r="CG16" s="333"/>
      <c r="CH16" s="110"/>
      <c r="CI16" s="110"/>
      <c r="CJ16" s="110"/>
      <c r="CK16" s="458" t="s">
        <v>1295</v>
      </c>
      <c r="CL16" s="459" t="s">
        <v>1296</v>
      </c>
      <c r="CM16" s="459" t="s">
        <v>1297</v>
      </c>
      <c r="CN16" s="460" t="s">
        <v>1298</v>
      </c>
      <c r="CO16" s="460" t="s">
        <v>1299</v>
      </c>
      <c r="CP16" s="458" t="s">
        <v>1300</v>
      </c>
      <c r="CQ16" s="459" t="s">
        <v>1296</v>
      </c>
      <c r="CR16" s="459" t="s">
        <v>1297</v>
      </c>
      <c r="CS16" s="460" t="s">
        <v>1301</v>
      </c>
      <c r="CT16" s="460" t="s">
        <v>1302</v>
      </c>
      <c r="CU16" s="92"/>
      <c r="CV16" s="92"/>
      <c r="CW16" s="92"/>
      <c r="CX16" s="92"/>
      <c r="CY16" s="92"/>
      <c r="CZ16" s="92"/>
      <c r="DA16" s="461"/>
    </row>
    <row customHeight="1" ht="12.75">
      <c r="C17" s="165"/>
      <c r="D17" s="672"/>
      <c r="E17" s="673"/>
      <c r="L17" s="186"/>
      <c r="M17" s="187"/>
      <c r="N17" s="188"/>
      <c r="O17" s="189" t="s">
        <v>1303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72"/>
      <c r="BU17" s="172"/>
      <c r="BV17" s="172"/>
      <c r="BW17" s="172"/>
      <c r="BX17" s="172"/>
      <c r="BY17" s="184"/>
      <c r="BZ17" s="184"/>
      <c r="CA17" s="184"/>
      <c r="CB17" s="184"/>
      <c r="CC17" s="172"/>
      <c r="CD17" s="172"/>
      <c r="CE17" s="172"/>
      <c r="CF17" s="172"/>
      <c r="CG17" s="172"/>
      <c r="CH17" s="172"/>
      <c r="CI17" s="172"/>
      <c r="CJ17" s="172"/>
      <c r="CK17" s="184"/>
      <c r="CL17" s="184"/>
      <c r="CM17" s="184"/>
      <c r="CN17" s="184"/>
      <c r="CO17" s="184"/>
      <c r="CP17" s="184"/>
      <c r="CQ17" s="184"/>
      <c r="CR17" s="184"/>
      <c r="CS17" s="184"/>
      <c r="CT17" s="185"/>
      <c r="CU17" s="172"/>
      <c r="CV17" s="172"/>
      <c r="CW17" s="172"/>
      <c r="CX17" s="172"/>
      <c r="CY17" s="172"/>
      <c r="CZ17" s="172"/>
      <c r="DA17" s="169"/>
    </row>
    <row customHeight="1" ht="12">
      <c r="D18" s="190"/>
      <c r="E18" s="542"/>
      <c r="L18" s="192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4"/>
      <c r="BQ18" s="194"/>
      <c r="BR18" s="194"/>
      <c r="BS18" s="194"/>
      <c r="BT18" s="172"/>
      <c r="BU18" s="172"/>
      <c r="BV18" s="172"/>
      <c r="BW18" s="172"/>
      <c r="BX18" s="172"/>
      <c r="BY18" s="194"/>
      <c r="BZ18" s="194"/>
      <c r="CA18" s="194"/>
      <c r="CB18" s="194"/>
      <c r="CC18" s="172"/>
      <c r="CD18" s="172"/>
      <c r="CE18" s="172"/>
      <c r="CF18" s="172"/>
      <c r="CG18" s="172"/>
      <c r="CH18" s="172"/>
      <c r="CI18" s="172"/>
      <c r="CJ18" s="172"/>
      <c r="CK18" s="193"/>
      <c r="CL18" s="193"/>
      <c r="CM18" s="193"/>
      <c r="CN18" s="193"/>
      <c r="CO18" s="193"/>
      <c r="CP18" s="193"/>
      <c r="CQ18" s="193"/>
      <c r="CR18" s="193"/>
      <c r="CS18" s="193"/>
      <c r="CT18" s="195"/>
      <c r="CU18" s="172"/>
      <c r="CV18" s="172"/>
      <c r="CW18" s="172"/>
      <c r="CX18" s="172"/>
      <c r="CY18" s="172"/>
      <c r="CZ18" s="172"/>
      <c r="DA18" s="169"/>
    </row>
    <row customHeight="1" ht="12">
      <c r="C19" s="165"/>
      <c r="D19" s="671" t="s">
        <v>137</v>
      </c>
      <c r="E19" s="605" t="s">
        <v>137</v>
      </c>
      <c r="L19" s="174"/>
      <c r="M19" s="175"/>
      <c r="N19" s="176">
        <v>2</v>
      </c>
      <c r="O19" s="674" t="s">
        <v>137</v>
      </c>
      <c r="P19" s="675"/>
      <c r="Q19" s="675"/>
      <c r="R19" s="675"/>
      <c r="S19" s="675"/>
      <c r="T19" s="675"/>
      <c r="U19" s="675"/>
      <c r="V19" s="675"/>
      <c r="W19" s="675"/>
      <c r="X19" s="675"/>
      <c r="Y19" s="675"/>
      <c r="Z19" s="675"/>
      <c r="AA19" s="675"/>
      <c r="AB19" s="675"/>
      <c r="AC19" s="675"/>
      <c r="AD19" s="675"/>
      <c r="AE19" s="675"/>
      <c r="AF19" s="675"/>
      <c r="AG19" s="675"/>
      <c r="AH19" s="675"/>
      <c r="AI19" s="675"/>
      <c r="AJ19" s="675"/>
      <c r="AK19" s="675"/>
      <c r="AL19" s="675"/>
      <c r="AM19" s="675"/>
      <c r="AN19" s="675"/>
      <c r="AO19" s="675"/>
      <c r="AP19" s="675"/>
      <c r="AQ19" s="675"/>
      <c r="AR19" s="675"/>
      <c r="AS19" s="675"/>
      <c r="AT19" s="675"/>
      <c r="AU19" s="675"/>
      <c r="AV19" s="675"/>
      <c r="AW19" s="675"/>
      <c r="AX19" s="675"/>
      <c r="AY19" s="675"/>
      <c r="AZ19" s="675"/>
      <c r="BA19" s="675"/>
      <c r="BB19" s="675"/>
      <c r="BC19" s="675"/>
      <c r="BD19" s="675"/>
      <c r="BE19" s="675"/>
      <c r="BF19" s="675"/>
      <c r="BG19" s="675"/>
      <c r="BH19" s="675"/>
      <c r="BI19" s="675"/>
      <c r="BJ19" s="675"/>
      <c r="BK19" s="675"/>
      <c r="BL19" s="675"/>
      <c r="BM19" s="675"/>
      <c r="BN19" s="675"/>
      <c r="BO19" s="675"/>
      <c r="BP19" s="675"/>
      <c r="BQ19" s="675"/>
      <c r="BR19" s="675"/>
      <c r="BS19" s="676"/>
      <c r="BT19" s="172"/>
      <c r="BU19" s="172"/>
      <c r="BV19" s="172"/>
      <c r="BW19" s="172"/>
      <c r="BX19" s="172"/>
      <c r="BY19" s="177"/>
      <c r="BZ19" s="177"/>
      <c r="CA19" s="177"/>
      <c r="CB19" s="177"/>
      <c r="CC19" s="172"/>
      <c r="CD19" s="172"/>
      <c r="CE19" s="172"/>
      <c r="CF19" s="172"/>
      <c r="CG19" s="172"/>
      <c r="CH19" s="172"/>
      <c r="CI19" s="172"/>
      <c r="CJ19" s="172"/>
      <c r="CK19" s="178"/>
      <c r="CL19" s="178"/>
      <c r="CM19" s="178"/>
      <c r="CN19" s="178"/>
      <c r="CO19" s="178"/>
      <c r="CP19" s="178"/>
      <c r="CQ19" s="178"/>
      <c r="CR19" s="178"/>
      <c r="CS19" s="178"/>
      <c r="CT19" s="179"/>
      <c r="CU19" s="172"/>
      <c r="CV19" s="172"/>
      <c r="CW19" s="172"/>
      <c r="CX19" s="172"/>
      <c r="CY19" s="172"/>
      <c r="CZ19" s="172"/>
      <c r="DA19" s="169"/>
    </row>
    <row customHeight="1" ht="12" hidden="1">
      <c r="C20" s="165"/>
      <c r="D20" s="672"/>
      <c r="E20" s="673"/>
      <c r="K20" s="180"/>
      <c r="L20" s="181"/>
      <c r="M20" s="182"/>
      <c r="N20" s="183" t="s">
        <v>1304</v>
      </c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.75">
      <c r="C21" s="165"/>
      <c r="D21" s="672"/>
      <c r="E21" s="673"/>
      <c r="L21" s="186"/>
      <c r="M21" s="187"/>
      <c r="N21" s="188"/>
      <c r="O21" s="189" t="s">
        <v>1305</v>
      </c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72"/>
      <c r="BU21" s="172"/>
      <c r="BV21" s="172"/>
      <c r="BW21" s="172"/>
      <c r="BX21" s="172"/>
      <c r="BY21" s="184"/>
      <c r="BZ21" s="184"/>
      <c r="CA21" s="184"/>
      <c r="CB21" s="184"/>
      <c r="CC21" s="172"/>
      <c r="CD21" s="172"/>
      <c r="CE21" s="172"/>
      <c r="CF21" s="172"/>
      <c r="CG21" s="172"/>
      <c r="CH21" s="172"/>
      <c r="CI21" s="172"/>
      <c r="CJ21" s="172"/>
      <c r="CK21" s="184"/>
      <c r="CL21" s="184"/>
      <c r="CM21" s="184"/>
      <c r="CN21" s="184"/>
      <c r="CO21" s="184"/>
      <c r="CP21" s="184"/>
      <c r="CQ21" s="184"/>
      <c r="CR21" s="184"/>
      <c r="CS21" s="184"/>
      <c r="CT21" s="185"/>
      <c r="CU21" s="172"/>
      <c r="CV21" s="172"/>
      <c r="CW21" s="172"/>
      <c r="CX21" s="172"/>
      <c r="CY21" s="172"/>
      <c r="CZ21" s="172"/>
      <c r="DA21" s="169"/>
    </row>
    <row customHeight="1" ht="12">
      <c r="D22" s="190"/>
      <c r="E22" s="542"/>
      <c r="L22" s="192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4"/>
      <c r="BQ22" s="194"/>
      <c r="BR22" s="194"/>
      <c r="BS22" s="194"/>
      <c r="BT22" s="172"/>
      <c r="BU22" s="172"/>
      <c r="BV22" s="172"/>
      <c r="BW22" s="172"/>
      <c r="BX22" s="172"/>
      <c r="BY22" s="194"/>
      <c r="BZ22" s="194"/>
      <c r="CA22" s="194"/>
      <c r="CB22" s="194"/>
      <c r="CC22" s="172"/>
      <c r="CD22" s="172"/>
      <c r="CE22" s="172"/>
      <c r="CF22" s="172"/>
      <c r="CG22" s="172"/>
      <c r="CH22" s="172"/>
      <c r="CI22" s="172"/>
      <c r="CJ22" s="172"/>
      <c r="CK22" s="193"/>
      <c r="CL22" s="193"/>
      <c r="CM22" s="193"/>
      <c r="CN22" s="193"/>
      <c r="CO22" s="193"/>
      <c r="CP22" s="193"/>
      <c r="CQ22" s="193"/>
      <c r="CR22" s="193"/>
      <c r="CS22" s="193"/>
      <c r="CT22" s="195"/>
      <c r="CU22" s="172"/>
      <c r="CV22" s="172"/>
      <c r="CW22" s="172"/>
      <c r="CX22" s="172"/>
      <c r="CY22" s="172"/>
      <c r="CZ22" s="172"/>
      <c r="DA22" s="169"/>
    </row>
    <row customHeight="1" ht="12">
      <c r="C23" s="165"/>
      <c r="D23" s="689" t="s">
        <v>144</v>
      </c>
      <c r="E23" s="537" t="s">
        <v>144</v>
      </c>
      <c r="L23" s="196"/>
      <c r="M23" s="197"/>
      <c r="N23" s="198" t="s">
        <v>1151</v>
      </c>
      <c r="O23" s="692" t="s">
        <v>144</v>
      </c>
      <c r="P23" s="693"/>
      <c r="Q23" s="693"/>
      <c r="R23" s="693"/>
      <c r="S23" s="693"/>
      <c r="T23" s="693"/>
      <c r="U23" s="693"/>
      <c r="V23" s="693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693"/>
      <c r="AJ23" s="693"/>
      <c r="AK23" s="693"/>
      <c r="AL23" s="693"/>
      <c r="AM23" s="693"/>
      <c r="AN23" s="693"/>
      <c r="AO23" s="693"/>
      <c r="AP23" s="693"/>
      <c r="AQ23" s="693"/>
      <c r="AR23" s="693"/>
      <c r="AS23" s="693"/>
      <c r="AT23" s="693"/>
      <c r="AU23" s="693"/>
      <c r="AV23" s="693"/>
      <c r="AW23" s="693"/>
      <c r="AX23" s="693"/>
      <c r="AY23" s="693"/>
      <c r="AZ23" s="693"/>
      <c r="BA23" s="693"/>
      <c r="BB23" s="693"/>
      <c r="BC23" s="693"/>
      <c r="BD23" s="693"/>
      <c r="BE23" s="693"/>
      <c r="BF23" s="693"/>
      <c r="BG23" s="693"/>
      <c r="BH23" s="693"/>
      <c r="BI23" s="693"/>
      <c r="BJ23" s="693"/>
      <c r="BK23" s="693"/>
      <c r="BL23" s="693"/>
      <c r="BM23" s="693"/>
      <c r="BN23" s="693"/>
      <c r="BO23" s="693"/>
      <c r="BP23" s="693"/>
      <c r="BQ23" s="693"/>
      <c r="BR23" s="693"/>
      <c r="BS23" s="694"/>
      <c r="BT23" s="172"/>
      <c r="BU23" s="172"/>
      <c r="BV23" s="172"/>
      <c r="BW23" s="172"/>
      <c r="BX23" s="172"/>
      <c r="BY23" s="177"/>
      <c r="BZ23" s="177"/>
      <c r="CA23" s="177"/>
      <c r="CB23" s="177"/>
      <c r="CC23" s="172"/>
      <c r="CD23" s="172"/>
      <c r="CE23" s="172"/>
      <c r="CF23" s="172"/>
      <c r="CG23" s="172"/>
      <c r="CH23" s="172"/>
      <c r="CI23" s="172"/>
      <c r="CJ23" s="172"/>
      <c r="CK23" s="178"/>
      <c r="CL23" s="178"/>
      <c r="CM23" s="178"/>
      <c r="CN23" s="178"/>
      <c r="CO23" s="178"/>
      <c r="CP23" s="178"/>
      <c r="CQ23" s="178"/>
      <c r="CR23" s="178"/>
      <c r="CS23" s="178"/>
      <c r="CT23" s="179"/>
      <c r="CU23" s="172"/>
      <c r="CV23" s="172"/>
      <c r="CW23" s="172"/>
      <c r="CX23" s="172"/>
      <c r="CY23" s="172"/>
      <c r="CZ23" s="172"/>
      <c r="DA23" s="169"/>
    </row>
    <row customHeight="1" ht="11.25" hidden="1">
      <c r="C24" s="165"/>
      <c r="D24" s="690"/>
      <c r="E24" s="190"/>
      <c r="L24" s="181"/>
      <c r="M24" s="182"/>
      <c r="N24" s="199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72"/>
      <c r="BU24" s="172"/>
      <c r="BV24" s="172"/>
      <c r="BW24" s="172"/>
      <c r="BX24" s="172"/>
      <c r="BY24" s="184"/>
      <c r="BZ24" s="184"/>
      <c r="CA24" s="184"/>
      <c r="CB24" s="184"/>
      <c r="CC24" s="172"/>
      <c r="CD24" s="172"/>
      <c r="CE24" s="172"/>
      <c r="CF24" s="172"/>
      <c r="CG24" s="172"/>
      <c r="CH24" s="172"/>
      <c r="CI24" s="172"/>
      <c r="CJ24" s="172"/>
      <c r="CK24" s="184"/>
      <c r="CL24" s="184"/>
      <c r="CM24" s="184"/>
      <c r="CN24" s="184"/>
      <c r="CO24" s="184"/>
      <c r="CP24" s="184"/>
      <c r="CQ24" s="184"/>
      <c r="CR24" s="184"/>
      <c r="CS24" s="184"/>
      <c r="CT24" s="185"/>
      <c r="CU24" s="172"/>
      <c r="CV24" s="172"/>
      <c r="CW24" s="172"/>
      <c r="CX24" s="172"/>
      <c r="CY24" s="172"/>
      <c r="CZ24" s="172"/>
      <c r="DA24" s="169"/>
    </row>
    <row customHeight="1" ht="12">
      <c r="C25" s="165"/>
      <c r="D25" s="690"/>
      <c r="E25" s="605" t="s">
        <v>1306</v>
      </c>
      <c r="L25" s="174"/>
      <c r="M25" s="175"/>
      <c r="N25" s="176" t="s">
        <v>1307</v>
      </c>
      <c r="O25" s="695" t="s">
        <v>1306</v>
      </c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  <c r="AN25" s="696"/>
      <c r="AO25" s="696"/>
      <c r="AP25" s="696"/>
      <c r="AQ25" s="696"/>
      <c r="AR25" s="696"/>
      <c r="AS25" s="696"/>
      <c r="AT25" s="696"/>
      <c r="AU25" s="696"/>
      <c r="AV25" s="696"/>
      <c r="AW25" s="696"/>
      <c r="AX25" s="696"/>
      <c r="AY25" s="696"/>
      <c r="AZ25" s="696"/>
      <c r="BA25" s="696"/>
      <c r="BB25" s="696"/>
      <c r="BC25" s="696"/>
      <c r="BD25" s="696"/>
      <c r="BE25" s="696"/>
      <c r="BF25" s="696"/>
      <c r="BG25" s="696"/>
      <c r="BH25" s="696"/>
      <c r="BI25" s="696"/>
      <c r="BJ25" s="696"/>
      <c r="BK25" s="696"/>
      <c r="BL25" s="696"/>
      <c r="BM25" s="696"/>
      <c r="BN25" s="696"/>
      <c r="BO25" s="696"/>
      <c r="BP25" s="696"/>
      <c r="BQ25" s="696"/>
      <c r="BR25" s="696"/>
      <c r="BS25" s="697"/>
      <c r="BT25" s="172"/>
      <c r="BU25" s="172"/>
      <c r="BV25" s="172"/>
      <c r="BW25" s="172"/>
      <c r="BX25" s="172"/>
      <c r="BY25" s="177"/>
      <c r="BZ25" s="177"/>
      <c r="CA25" s="177"/>
      <c r="CB25" s="177"/>
      <c r="CC25" s="172"/>
      <c r="CD25" s="172"/>
      <c r="CE25" s="172"/>
      <c r="CF25" s="172"/>
      <c r="CG25" s="172"/>
      <c r="CH25" s="172"/>
      <c r="CI25" s="172"/>
      <c r="CJ25" s="172"/>
      <c r="CK25" s="178"/>
      <c r="CL25" s="178"/>
      <c r="CM25" s="178"/>
      <c r="CN25" s="178"/>
      <c r="CO25" s="178"/>
      <c r="CP25" s="178"/>
      <c r="CQ25" s="178"/>
      <c r="CR25" s="178"/>
      <c r="CS25" s="178"/>
      <c r="CT25" s="179"/>
      <c r="CU25" s="172"/>
      <c r="CV25" s="172"/>
      <c r="CW25" s="172"/>
      <c r="CX25" s="172"/>
      <c r="CY25" s="172"/>
      <c r="CZ25" s="172"/>
      <c r="DA25" s="169"/>
    </row>
    <row customHeight="1" ht="12" hidden="1">
      <c r="C26" s="165"/>
      <c r="D26" s="690"/>
      <c r="E26" s="673"/>
      <c r="K26" s="180"/>
      <c r="L26" s="181"/>
      <c r="M26" s="182"/>
      <c r="N26" s="183" t="s">
        <v>1307</v>
      </c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.75">
      <c r="C27" s="165"/>
      <c r="D27" s="690"/>
      <c r="E27" s="673"/>
      <c r="L27" s="186"/>
      <c r="M27" s="187"/>
      <c r="N27" s="188"/>
      <c r="O27" s="189" t="s">
        <v>1308</v>
      </c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72"/>
      <c r="BU27" s="172"/>
      <c r="BV27" s="172"/>
      <c r="BW27" s="172"/>
      <c r="BX27" s="172"/>
      <c r="BY27" s="184"/>
      <c r="BZ27" s="184"/>
      <c r="CA27" s="184"/>
      <c r="CB27" s="184"/>
      <c r="CC27" s="172"/>
      <c r="CD27" s="172"/>
      <c r="CE27" s="172"/>
      <c r="CF27" s="172"/>
      <c r="CG27" s="172"/>
      <c r="CH27" s="172"/>
      <c r="CI27" s="172"/>
      <c r="CJ27" s="172"/>
      <c r="CK27" s="184"/>
      <c r="CL27" s="184"/>
      <c r="CM27" s="184"/>
      <c r="CN27" s="184"/>
      <c r="CO27" s="184"/>
      <c r="CP27" s="184"/>
      <c r="CQ27" s="184"/>
      <c r="CR27" s="184"/>
      <c r="CS27" s="184"/>
      <c r="CT27" s="185"/>
      <c r="CU27" s="172"/>
      <c r="CV27" s="172"/>
      <c r="CW27" s="172"/>
      <c r="CX27" s="172"/>
      <c r="CY27" s="172"/>
      <c r="CZ27" s="172"/>
      <c r="DA27" s="169"/>
    </row>
    <row customHeight="1" ht="12">
      <c r="C28" s="165"/>
      <c r="D28" s="690"/>
      <c r="E28" s="605" t="s">
        <v>1309</v>
      </c>
      <c r="L28" s="174"/>
      <c r="M28" s="175"/>
      <c r="N28" s="176" t="s">
        <v>1310</v>
      </c>
      <c r="O28" s="698" t="s">
        <v>1309</v>
      </c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699"/>
      <c r="BJ28" s="699"/>
      <c r="BK28" s="699"/>
      <c r="BL28" s="699"/>
      <c r="BM28" s="699"/>
      <c r="BN28" s="699"/>
      <c r="BO28" s="699"/>
      <c r="BP28" s="699"/>
      <c r="BQ28" s="699"/>
      <c r="BR28" s="699"/>
      <c r="BS28" s="700"/>
      <c r="BT28" s="172"/>
      <c r="BU28" s="172"/>
      <c r="BV28" s="172"/>
      <c r="BW28" s="172"/>
      <c r="BX28" s="172"/>
      <c r="BY28" s="177"/>
      <c r="BZ28" s="177"/>
      <c r="CA28" s="177"/>
      <c r="CB28" s="177"/>
      <c r="CC28" s="172"/>
      <c r="CD28" s="172"/>
      <c r="CE28" s="172"/>
      <c r="CF28" s="172"/>
      <c r="CG28" s="172"/>
      <c r="CH28" s="172"/>
      <c r="CI28" s="172"/>
      <c r="CJ28" s="172"/>
      <c r="CK28" s="178"/>
      <c r="CL28" s="178"/>
      <c r="CM28" s="178"/>
      <c r="CN28" s="178"/>
      <c r="CO28" s="178"/>
      <c r="CP28" s="178"/>
      <c r="CQ28" s="178"/>
      <c r="CR28" s="178"/>
      <c r="CS28" s="178"/>
      <c r="CT28" s="179"/>
      <c r="CU28" s="172"/>
      <c r="CV28" s="172"/>
      <c r="CW28" s="172"/>
      <c r="CX28" s="172"/>
      <c r="CY28" s="172"/>
      <c r="CZ28" s="172"/>
      <c r="DA28" s="169"/>
    </row>
    <row customHeight="1" ht="12" hidden="1">
      <c r="C29" s="165"/>
      <c r="D29" s="690"/>
      <c r="E29" s="673"/>
      <c r="K29" s="180"/>
      <c r="L29" s="181"/>
      <c r="M29" s="182"/>
      <c r="N29" s="183" t="s">
        <v>1311</v>
      </c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.75">
      <c r="C30" s="165"/>
      <c r="D30" s="690"/>
      <c r="E30" s="673"/>
      <c r="L30" s="186"/>
      <c r="M30" s="187"/>
      <c r="N30" s="188"/>
      <c r="O30" s="189" t="s">
        <v>1312</v>
      </c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72"/>
      <c r="BU30" s="172"/>
      <c r="BV30" s="172"/>
      <c r="BW30" s="172"/>
      <c r="BX30" s="172"/>
      <c r="BY30" s="184"/>
      <c r="BZ30" s="184"/>
      <c r="CA30" s="184"/>
      <c r="CB30" s="184"/>
      <c r="CC30" s="172"/>
      <c r="CD30" s="172"/>
      <c r="CE30" s="172"/>
      <c r="CF30" s="172"/>
      <c r="CG30" s="172"/>
      <c r="CH30" s="172"/>
      <c r="CI30" s="172"/>
      <c r="CJ30" s="172"/>
      <c r="CK30" s="184"/>
      <c r="CL30" s="184"/>
      <c r="CM30" s="184"/>
      <c r="CN30" s="184"/>
      <c r="CO30" s="184"/>
      <c r="CP30" s="184"/>
      <c r="CQ30" s="184"/>
      <c r="CR30" s="184"/>
      <c r="CS30" s="184"/>
      <c r="CT30" s="185"/>
      <c r="CU30" s="172"/>
      <c r="CV30" s="172"/>
      <c r="CW30" s="172"/>
      <c r="CX30" s="172"/>
      <c r="CY30" s="172"/>
      <c r="CZ30" s="172"/>
      <c r="DA30" s="169"/>
    </row>
    <row customHeight="1" ht="12">
      <c r="C31" s="165"/>
      <c r="D31" s="690"/>
      <c r="E31" s="605" t="s">
        <v>1313</v>
      </c>
      <c r="L31" s="174"/>
      <c r="M31" s="175"/>
      <c r="N31" s="176" t="s">
        <v>1314</v>
      </c>
      <c r="O31" s="701" t="s">
        <v>1313</v>
      </c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3"/>
      <c r="BT31" s="172"/>
      <c r="BU31" s="172"/>
      <c r="BV31" s="172"/>
      <c r="BW31" s="172"/>
      <c r="BX31" s="172"/>
      <c r="BY31" s="177"/>
      <c r="BZ31" s="177"/>
      <c r="CA31" s="177"/>
      <c r="CB31" s="177"/>
      <c r="CC31" s="172"/>
      <c r="CD31" s="172"/>
      <c r="CE31" s="172"/>
      <c r="CF31" s="172"/>
      <c r="CG31" s="172"/>
      <c r="CH31" s="172"/>
      <c r="CI31" s="172"/>
      <c r="CJ31" s="172"/>
      <c r="CK31" s="178"/>
      <c r="CL31" s="178"/>
      <c r="CM31" s="178"/>
      <c r="CN31" s="178"/>
      <c r="CO31" s="178"/>
      <c r="CP31" s="178"/>
      <c r="CQ31" s="178"/>
      <c r="CR31" s="178"/>
      <c r="CS31" s="178"/>
      <c r="CT31" s="179"/>
      <c r="CU31" s="172"/>
      <c r="CV31" s="172"/>
      <c r="CW31" s="172"/>
      <c r="CX31" s="172"/>
      <c r="CY31" s="172"/>
      <c r="CZ31" s="172"/>
      <c r="DA31" s="169"/>
    </row>
    <row customHeight="1" ht="12" hidden="1">
      <c r="C32" s="165"/>
      <c r="D32" s="690"/>
      <c r="E32" s="673"/>
      <c r="K32" s="180"/>
      <c r="L32" s="181"/>
      <c r="M32" s="182"/>
      <c r="N32" s="183" t="s">
        <v>1315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.75">
      <c r="C33" s="165"/>
      <c r="D33" s="691"/>
      <c r="E33" s="673"/>
      <c r="L33" s="186"/>
      <c r="M33" s="187"/>
      <c r="N33" s="188"/>
      <c r="O33" s="189" t="s">
        <v>1316</v>
      </c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72"/>
      <c r="BU33" s="172"/>
      <c r="BV33" s="172"/>
      <c r="BW33" s="172"/>
      <c r="BX33" s="172"/>
      <c r="BY33" s="184"/>
      <c r="BZ33" s="184"/>
      <c r="CA33" s="184"/>
      <c r="CB33" s="184"/>
      <c r="CC33" s="172"/>
      <c r="CD33" s="172"/>
      <c r="CE33" s="172"/>
      <c r="CF33" s="172"/>
      <c r="CG33" s="172"/>
      <c r="CH33" s="172"/>
      <c r="CI33" s="172"/>
      <c r="CJ33" s="172"/>
      <c r="CK33" s="184"/>
      <c r="CL33" s="184"/>
      <c r="CM33" s="184"/>
      <c r="CN33" s="184"/>
      <c r="CO33" s="184"/>
      <c r="CP33" s="184"/>
      <c r="CQ33" s="184"/>
      <c r="CR33" s="184"/>
      <c r="CS33" s="184"/>
      <c r="CT33" s="185"/>
      <c r="CU33" s="172"/>
      <c r="CV33" s="172"/>
      <c r="CW33" s="172"/>
      <c r="CX33" s="172"/>
      <c r="CY33" s="172"/>
      <c r="CZ33" s="172"/>
      <c r="DA33" s="169"/>
    </row>
    <row customHeight="1" ht="12">
      <c r="D34" s="190"/>
      <c r="E34" s="542"/>
      <c r="L34" s="192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4"/>
      <c r="BR34" s="194"/>
      <c r="BS34" s="194"/>
      <c r="BT34" s="172"/>
      <c r="BU34" s="172"/>
      <c r="BV34" s="172"/>
      <c r="BW34" s="172"/>
      <c r="BX34" s="172"/>
      <c r="BY34" s="194"/>
      <c r="BZ34" s="194"/>
      <c r="CA34" s="194"/>
      <c r="CB34" s="194"/>
      <c r="CC34" s="172"/>
      <c r="CD34" s="172"/>
      <c r="CE34" s="172"/>
      <c r="CF34" s="172"/>
      <c r="CG34" s="172"/>
      <c r="CH34" s="172"/>
      <c r="CI34" s="172"/>
      <c r="CJ34" s="172"/>
      <c r="CK34" s="193"/>
      <c r="CL34" s="193"/>
      <c r="CM34" s="193"/>
      <c r="CN34" s="193"/>
      <c r="CO34" s="193"/>
      <c r="CP34" s="193"/>
      <c r="CQ34" s="193"/>
      <c r="CR34" s="193"/>
      <c r="CS34" s="193"/>
      <c r="CT34" s="195"/>
      <c r="CU34" s="172"/>
      <c r="CV34" s="172"/>
      <c r="CW34" s="172"/>
      <c r="CX34" s="172"/>
      <c r="CY34" s="172"/>
      <c r="CZ34" s="172"/>
      <c r="DA34" s="169"/>
    </row>
    <row customHeight="1" ht="12">
      <c r="C35" s="165"/>
      <c r="D35" s="671" t="s">
        <v>164</v>
      </c>
      <c r="E35" s="605" t="s">
        <v>164</v>
      </c>
      <c r="L35" s="174"/>
      <c r="M35" s="175"/>
      <c r="N35" s="176">
        <v>4</v>
      </c>
      <c r="O35" s="677" t="s">
        <v>164</v>
      </c>
      <c r="P35" s="678"/>
      <c r="Q35" s="678"/>
      <c r="R35" s="678"/>
      <c r="S35" s="678"/>
      <c r="T35" s="678"/>
      <c r="U35" s="678"/>
      <c r="V35" s="678"/>
      <c r="W35" s="678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78"/>
      <c r="AJ35" s="678"/>
      <c r="AK35" s="678"/>
      <c r="AL35" s="678"/>
      <c r="AM35" s="678"/>
      <c r="AN35" s="678"/>
      <c r="AO35" s="678"/>
      <c r="AP35" s="678"/>
      <c r="AQ35" s="678"/>
      <c r="AR35" s="678"/>
      <c r="AS35" s="678"/>
      <c r="AT35" s="678"/>
      <c r="AU35" s="678"/>
      <c r="AV35" s="678"/>
      <c r="AW35" s="678"/>
      <c r="AX35" s="678"/>
      <c r="AY35" s="678"/>
      <c r="AZ35" s="678"/>
      <c r="BA35" s="678"/>
      <c r="BB35" s="678"/>
      <c r="BC35" s="678"/>
      <c r="BD35" s="678"/>
      <c r="BE35" s="678"/>
      <c r="BF35" s="678"/>
      <c r="BG35" s="678"/>
      <c r="BH35" s="678"/>
      <c r="BI35" s="678"/>
      <c r="BJ35" s="678"/>
      <c r="BK35" s="678"/>
      <c r="BL35" s="678"/>
      <c r="BM35" s="678"/>
      <c r="BN35" s="678"/>
      <c r="BO35" s="678"/>
      <c r="BP35" s="678"/>
      <c r="BQ35" s="678"/>
      <c r="BR35" s="678"/>
      <c r="BS35" s="679"/>
      <c r="BT35" s="172"/>
      <c r="BU35" s="172"/>
      <c r="BV35" s="172"/>
      <c r="BW35" s="172"/>
      <c r="BX35" s="172"/>
      <c r="BY35" s="177"/>
      <c r="BZ35" s="177"/>
      <c r="CA35" s="177"/>
      <c r="CB35" s="177"/>
      <c r="CC35" s="172"/>
      <c r="CD35" s="172"/>
      <c r="CE35" s="172"/>
      <c r="CF35" s="172"/>
      <c r="CG35" s="172"/>
      <c r="CH35" s="172"/>
      <c r="CI35" s="172"/>
      <c r="CJ35" s="172"/>
      <c r="CK35" s="178"/>
      <c r="CL35" s="178"/>
      <c r="CM35" s="178"/>
      <c r="CN35" s="178"/>
      <c r="CO35" s="178"/>
      <c r="CP35" s="178"/>
      <c r="CQ35" s="178"/>
      <c r="CR35" s="178"/>
      <c r="CS35" s="178"/>
      <c r="CT35" s="179"/>
      <c r="CU35" s="172"/>
      <c r="CV35" s="172"/>
      <c r="CW35" s="172"/>
      <c r="CX35" s="172"/>
      <c r="CY35" s="172"/>
      <c r="CZ35" s="172"/>
      <c r="DA35" s="169"/>
    </row>
    <row customHeight="1" ht="12" hidden="1">
      <c r="C36" s="165"/>
      <c r="D36" s="672"/>
      <c r="E36" s="673"/>
      <c r="K36" s="180"/>
      <c r="L36" s="181"/>
      <c r="M36" s="182"/>
      <c r="N36" s="183" t="s">
        <v>1317</v>
      </c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A37" s="326" t="s">
        <v>1318</v>
      </c>
      <c r="B37" s="993"/>
      <c r="C37" s="321"/>
      <c r="D37" s="719"/>
      <c r="E37" s="721"/>
      <c r="F37" s="993"/>
      <c r="G37" s="993"/>
      <c r="H37" s="993"/>
      <c r="I37" s="993"/>
      <c r="J37" s="993"/>
      <c r="K37" s="993"/>
      <c r="L37" s="449"/>
      <c r="M37" s="500" t="s">
        <v>1281</v>
      </c>
      <c r="N37" s="770" t="s">
        <v>1318</v>
      </c>
      <c r="O37" s="630" t="s">
        <v>1282</v>
      </c>
      <c r="P37" s="452"/>
      <c r="Q37" s="453" t="s">
        <v>1283</v>
      </c>
      <c r="R37" s="453" t="s">
        <v>1284</v>
      </c>
      <c r="S37" s="630" t="s">
        <v>1285</v>
      </c>
      <c r="T37" s="630"/>
      <c r="U37" s="630" t="s">
        <v>1319</v>
      </c>
      <c r="V37" s="630" t="s">
        <v>1320</v>
      </c>
      <c r="W37" s="452"/>
      <c r="X37" s="452"/>
      <c r="Y37" s="444" t="s">
        <v>1321</v>
      </c>
      <c r="Z37" s="798"/>
      <c r="AA37" s="798"/>
      <c r="AB37" s="798"/>
      <c r="AC37" s="452"/>
      <c r="AD37" s="452"/>
      <c r="AE37" s="452"/>
      <c r="AF37" s="798"/>
      <c r="AG37" s="445" t="s">
        <v>1289</v>
      </c>
      <c r="AH37" s="798"/>
      <c r="AI37" s="630" t="s">
        <v>1282</v>
      </c>
      <c r="AJ37" s="452"/>
      <c r="AK37" s="453" t="s">
        <v>1283</v>
      </c>
      <c r="AL37" s="453" t="s">
        <v>1284</v>
      </c>
      <c r="AM37" s="630" t="s">
        <v>1290</v>
      </c>
      <c r="AN37" s="630"/>
      <c r="AO37" s="630" t="s">
        <v>1319</v>
      </c>
      <c r="AP37" s="630" t="s">
        <v>1322</v>
      </c>
      <c r="AQ37" s="452"/>
      <c r="AR37" s="452"/>
      <c r="AS37" s="444" t="s">
        <v>1321</v>
      </c>
      <c r="AT37" s="798"/>
      <c r="AU37" s="798"/>
      <c r="AV37" s="798"/>
      <c r="AW37" s="452"/>
      <c r="AX37" s="452"/>
      <c r="AY37" s="452"/>
      <c r="AZ37" s="798"/>
      <c r="BA37" s="445" t="s">
        <v>1289</v>
      </c>
      <c r="BB37" s="798"/>
      <c r="BC37" s="329" t="s">
        <v>1292</v>
      </c>
      <c r="BD37" s="330" t="str">
        <f>BE37&amp;"::"&amp;N37</f>
        <v>ACTI::4.1</v>
      </c>
      <c r="BE37" s="799" t="s">
        <v>1293</v>
      </c>
      <c r="BF37" s="798"/>
      <c r="BG37" s="798"/>
      <c r="BH37" s="798"/>
      <c r="BI37" s="798"/>
      <c r="BJ37" s="798"/>
      <c r="BK37" s="798"/>
      <c r="BL37" s="798"/>
      <c r="BM37" s="798"/>
      <c r="BN37" s="426"/>
      <c r="BO37" s="426"/>
      <c r="BP37" s="446">
        <v>25393.13</v>
      </c>
      <c r="BQ37" s="994">
        <v>1948.93</v>
      </c>
      <c r="BR37" s="446">
        <v>25816.35</v>
      </c>
      <c r="BS37" s="994">
        <v>1981.41</v>
      </c>
      <c r="BT37" s="455">
        <v>25393.13</v>
      </c>
      <c r="BU37" s="455">
        <v>1838.62</v>
      </c>
      <c r="BV37" s="455">
        <v>25816.35</v>
      </c>
      <c r="BW37" s="455">
        <v>1869.26</v>
      </c>
      <c r="BX37" s="110"/>
      <c r="BY37" s="456" t="s">
        <v>1294</v>
      </c>
      <c r="BZ37" s="457"/>
      <c r="CA37" s="447">
        <f>(BR37-BS37)/1.22*'СРЕД 1'!CT44/1000</f>
        <v>3215.81596585082</v>
      </c>
      <c r="CB37" s="448">
        <v>21417.9220154026</v>
      </c>
      <c r="CC37" s="604"/>
      <c r="CD37" s="110"/>
      <c r="CE37" s="333"/>
      <c r="CF37" s="110"/>
      <c r="CG37" s="333"/>
      <c r="CH37" s="110"/>
      <c r="CI37" s="110"/>
      <c r="CJ37" s="110"/>
      <c r="CK37" s="458" t="s">
        <v>1323</v>
      </c>
      <c r="CL37" s="459" t="s">
        <v>1296</v>
      </c>
      <c r="CM37" s="459" t="s">
        <v>1297</v>
      </c>
      <c r="CN37" s="460" t="s">
        <v>1324</v>
      </c>
      <c r="CO37" s="460" t="s">
        <v>1299</v>
      </c>
      <c r="CP37" s="458" t="s">
        <v>1325</v>
      </c>
      <c r="CQ37" s="459" t="s">
        <v>1296</v>
      </c>
      <c r="CR37" s="459" t="s">
        <v>1297</v>
      </c>
      <c r="CS37" s="460" t="s">
        <v>1326</v>
      </c>
      <c r="CT37" s="460" t="s">
        <v>1302</v>
      </c>
      <c r="CU37" s="92"/>
      <c r="CV37" s="92"/>
      <c r="CW37" s="92"/>
      <c r="CX37" s="92"/>
      <c r="CY37" s="92"/>
      <c r="CZ37" s="92"/>
      <c r="DA37" s="461"/>
    </row>
    <row customHeight="1" ht="12.75">
      <c r="C38" s="165"/>
      <c r="D38" s="672"/>
      <c r="E38" s="673"/>
      <c r="L38" s="186"/>
      <c r="M38" s="187"/>
      <c r="N38" s="188"/>
      <c r="O38" s="189" t="s">
        <v>1327</v>
      </c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72"/>
      <c r="BU38" s="172"/>
      <c r="BV38" s="172"/>
      <c r="BW38" s="172"/>
      <c r="BX38" s="172"/>
      <c r="BY38" s="184"/>
      <c r="BZ38" s="184"/>
      <c r="CA38" s="184"/>
      <c r="CB38" s="184"/>
      <c r="CC38" s="172"/>
      <c r="CD38" s="172"/>
      <c r="CE38" s="172"/>
      <c r="CF38" s="172"/>
      <c r="CG38" s="172"/>
      <c r="CH38" s="172"/>
      <c r="CI38" s="172"/>
      <c r="CJ38" s="172"/>
      <c r="CK38" s="184"/>
      <c r="CL38" s="184"/>
      <c r="CM38" s="184"/>
      <c r="CN38" s="184"/>
      <c r="CO38" s="184"/>
      <c r="CP38" s="184"/>
      <c r="CQ38" s="184"/>
      <c r="CR38" s="184"/>
      <c r="CS38" s="184"/>
      <c r="CT38" s="185"/>
      <c r="CU38" s="172"/>
      <c r="CV38" s="172"/>
      <c r="CW38" s="172"/>
      <c r="CX38" s="172"/>
      <c r="CY38" s="172"/>
      <c r="CZ38" s="172"/>
      <c r="DA38" s="169"/>
    </row>
    <row customHeight="1" ht="12">
      <c r="D39" s="190"/>
      <c r="E39" s="542"/>
      <c r="L39" s="192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4"/>
      <c r="BR39" s="194"/>
      <c r="BS39" s="194"/>
      <c r="BT39" s="172"/>
      <c r="BU39" s="172"/>
      <c r="BV39" s="172"/>
      <c r="BW39" s="172"/>
      <c r="BX39" s="172"/>
      <c r="BY39" s="194"/>
      <c r="BZ39" s="194"/>
      <c r="CA39" s="194"/>
      <c r="CB39" s="194"/>
      <c r="CC39" s="172"/>
      <c r="CD39" s="172"/>
      <c r="CE39" s="172"/>
      <c r="CF39" s="172"/>
      <c r="CG39" s="172"/>
      <c r="CH39" s="172"/>
      <c r="CI39" s="172"/>
      <c r="CJ39" s="172"/>
      <c r="CK39" s="193"/>
      <c r="CL39" s="193"/>
      <c r="CM39" s="193"/>
      <c r="CN39" s="193"/>
      <c r="CO39" s="193"/>
      <c r="CP39" s="193"/>
      <c r="CQ39" s="193"/>
      <c r="CR39" s="193"/>
      <c r="CS39" s="193"/>
      <c r="CT39" s="19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1" t="s">
        <v>170</v>
      </c>
      <c r="E40" s="537" t="s">
        <v>170</v>
      </c>
      <c r="L40" s="196"/>
      <c r="M40" s="197"/>
      <c r="N40" s="198">
        <v>5</v>
      </c>
      <c r="O40" s="680" t="s">
        <v>170</v>
      </c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81"/>
      <c r="AA40" s="681"/>
      <c r="AB40" s="681"/>
      <c r="AC40" s="681"/>
      <c r="AD40" s="681"/>
      <c r="AE40" s="681"/>
      <c r="AF40" s="681"/>
      <c r="AG40" s="681"/>
      <c r="AH40" s="681"/>
      <c r="AI40" s="681"/>
      <c r="AJ40" s="681"/>
      <c r="AK40" s="681"/>
      <c r="AL40" s="681"/>
      <c r="AM40" s="681"/>
      <c r="AN40" s="681"/>
      <c r="AO40" s="681"/>
      <c r="AP40" s="681"/>
      <c r="AQ40" s="681"/>
      <c r="AR40" s="681"/>
      <c r="AS40" s="681"/>
      <c r="AT40" s="681"/>
      <c r="AU40" s="681"/>
      <c r="AV40" s="681"/>
      <c r="AW40" s="681"/>
      <c r="AX40" s="681"/>
      <c r="AY40" s="681"/>
      <c r="AZ40" s="681"/>
      <c r="BA40" s="681"/>
      <c r="BB40" s="681"/>
      <c r="BC40" s="681"/>
      <c r="BD40" s="681"/>
      <c r="BE40" s="681"/>
      <c r="BF40" s="681"/>
      <c r="BG40" s="681"/>
      <c r="BH40" s="681"/>
      <c r="BI40" s="681"/>
      <c r="BJ40" s="681"/>
      <c r="BK40" s="681"/>
      <c r="BL40" s="681"/>
      <c r="BM40" s="681"/>
      <c r="BN40" s="681"/>
      <c r="BO40" s="681"/>
      <c r="BP40" s="681"/>
      <c r="BQ40" s="681"/>
      <c r="BR40" s="681"/>
      <c r="BS40" s="682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1.25" hidden="1">
      <c r="C41" s="165"/>
      <c r="D41" s="672"/>
      <c r="E41" s="190"/>
      <c r="L41" s="181"/>
      <c r="M41" s="182"/>
      <c r="N41" s="199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">
      <c r="C42" s="165"/>
      <c r="D42" s="672"/>
      <c r="E42" s="605" t="s">
        <v>1328</v>
      </c>
      <c r="L42" s="174"/>
      <c r="M42" s="175"/>
      <c r="N42" s="176" t="s">
        <v>1329</v>
      </c>
      <c r="O42" s="683" t="s">
        <v>1328</v>
      </c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684"/>
      <c r="AC42" s="684"/>
      <c r="AD42" s="684"/>
      <c r="AE42" s="684"/>
      <c r="AF42" s="684"/>
      <c r="AG42" s="684"/>
      <c r="AH42" s="684"/>
      <c r="AI42" s="684"/>
      <c r="AJ42" s="684"/>
      <c r="AK42" s="684"/>
      <c r="AL42" s="684"/>
      <c r="AM42" s="684"/>
      <c r="AN42" s="684"/>
      <c r="AO42" s="684"/>
      <c r="AP42" s="684"/>
      <c r="AQ42" s="684"/>
      <c r="AR42" s="684"/>
      <c r="AS42" s="684"/>
      <c r="AT42" s="684"/>
      <c r="AU42" s="684"/>
      <c r="AV42" s="684"/>
      <c r="AW42" s="684"/>
      <c r="AX42" s="684"/>
      <c r="AY42" s="684"/>
      <c r="AZ42" s="684"/>
      <c r="BA42" s="684"/>
      <c r="BB42" s="684"/>
      <c r="BC42" s="684"/>
      <c r="BD42" s="684"/>
      <c r="BE42" s="684"/>
      <c r="BF42" s="684"/>
      <c r="BG42" s="684"/>
      <c r="BH42" s="684"/>
      <c r="BI42" s="684"/>
      <c r="BJ42" s="684"/>
      <c r="BK42" s="684"/>
      <c r="BL42" s="684"/>
      <c r="BM42" s="684"/>
      <c r="BN42" s="684"/>
      <c r="BO42" s="684"/>
      <c r="BP42" s="684"/>
      <c r="BQ42" s="684"/>
      <c r="BR42" s="684"/>
      <c r="BS42" s="685"/>
      <c r="BT42" s="172"/>
      <c r="BU42" s="172"/>
      <c r="BV42" s="172"/>
      <c r="BW42" s="172"/>
      <c r="BX42" s="172"/>
      <c r="BY42" s="177"/>
      <c r="BZ42" s="177"/>
      <c r="CA42" s="177"/>
      <c r="CB42" s="177"/>
      <c r="CC42" s="172"/>
      <c r="CD42" s="172"/>
      <c r="CE42" s="172"/>
      <c r="CF42" s="172"/>
      <c r="CG42" s="172"/>
      <c r="CH42" s="172"/>
      <c r="CI42" s="172"/>
      <c r="CJ42" s="172"/>
      <c r="CK42" s="178"/>
      <c r="CL42" s="178"/>
      <c r="CM42" s="178"/>
      <c r="CN42" s="178"/>
      <c r="CO42" s="178"/>
      <c r="CP42" s="178"/>
      <c r="CQ42" s="178"/>
      <c r="CR42" s="178"/>
      <c r="CS42" s="178"/>
      <c r="CT42" s="179"/>
      <c r="CU42" s="172"/>
      <c r="CV42" s="172"/>
      <c r="CW42" s="172"/>
      <c r="CX42" s="172"/>
      <c r="CY42" s="172"/>
      <c r="CZ42" s="172"/>
      <c r="DA42" s="169"/>
    </row>
    <row customHeight="1" ht="12" hidden="1">
      <c r="C43" s="165"/>
      <c r="D43" s="672"/>
      <c r="E43" s="673"/>
      <c r="K43" s="180"/>
      <c r="L43" s="181"/>
      <c r="M43" s="182"/>
      <c r="N43" s="183" t="s">
        <v>1330</v>
      </c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72"/>
      <c r="BU43" s="172"/>
      <c r="BV43" s="172"/>
      <c r="BW43" s="172"/>
      <c r="BX43" s="172"/>
      <c r="BY43" s="184"/>
      <c r="BZ43" s="184"/>
      <c r="CA43" s="184"/>
      <c r="CB43" s="184"/>
      <c r="CC43" s="172"/>
      <c r="CD43" s="172"/>
      <c r="CE43" s="172"/>
      <c r="CF43" s="172"/>
      <c r="CG43" s="172"/>
      <c r="CH43" s="172"/>
      <c r="CI43" s="172"/>
      <c r="CJ43" s="172"/>
      <c r="CK43" s="184"/>
      <c r="CL43" s="184"/>
      <c r="CM43" s="184"/>
      <c r="CN43" s="184"/>
      <c r="CO43" s="184"/>
      <c r="CP43" s="184"/>
      <c r="CQ43" s="184"/>
      <c r="CR43" s="184"/>
      <c r="CS43" s="184"/>
      <c r="CT43" s="185"/>
      <c r="CU43" s="172"/>
      <c r="CV43" s="172"/>
      <c r="CW43" s="172"/>
      <c r="CX43" s="172"/>
      <c r="CY43" s="172"/>
      <c r="CZ43" s="172"/>
      <c r="DA43" s="169"/>
    </row>
    <row customHeight="1" ht="12">
      <c r="A44" s="326" t="s">
        <v>1331</v>
      </c>
      <c r="B44" s="993"/>
      <c r="C44" s="321"/>
      <c r="D44" s="719"/>
      <c r="E44" s="721"/>
      <c r="F44" s="993"/>
      <c r="G44" s="993"/>
      <c r="H44" s="993"/>
      <c r="I44" s="993"/>
      <c r="J44" s="993"/>
      <c r="K44" s="993"/>
      <c r="L44" s="449"/>
      <c r="M44" s="500" t="s">
        <v>1281</v>
      </c>
      <c r="N44" s="770" t="s">
        <v>1331</v>
      </c>
      <c r="O44" s="630" t="s">
        <v>1282</v>
      </c>
      <c r="P44" s="452"/>
      <c r="Q44" s="453" t="s">
        <v>1283</v>
      </c>
      <c r="R44" s="453" t="s">
        <v>1284</v>
      </c>
      <c r="S44" s="630" t="s">
        <v>1285</v>
      </c>
      <c r="T44" s="630"/>
      <c r="U44" s="630"/>
      <c r="V44" s="630"/>
      <c r="W44" s="452"/>
      <c r="X44" s="630" t="s">
        <v>40</v>
      </c>
      <c r="Y44" s="444" t="s">
        <v>1332</v>
      </c>
      <c r="Z44" s="798"/>
      <c r="AA44" s="798"/>
      <c r="AB44" s="798"/>
      <c r="AC44" s="630" t="s">
        <v>64</v>
      </c>
      <c r="AD44" s="630" t="s">
        <v>85</v>
      </c>
      <c r="AE44" s="630" t="s">
        <v>95</v>
      </c>
      <c r="AF44" s="798"/>
      <c r="AG44" s="445" t="s">
        <v>1289</v>
      </c>
      <c r="AH44" s="798"/>
      <c r="AI44" s="630" t="s">
        <v>1282</v>
      </c>
      <c r="AJ44" s="452"/>
      <c r="AK44" s="453" t="s">
        <v>1283</v>
      </c>
      <c r="AL44" s="453" t="s">
        <v>1284</v>
      </c>
      <c r="AM44" s="630" t="s">
        <v>1290</v>
      </c>
      <c r="AN44" s="630"/>
      <c r="AO44" s="630"/>
      <c r="AP44" s="630"/>
      <c r="AQ44" s="452"/>
      <c r="AR44" s="630" t="s">
        <v>40</v>
      </c>
      <c r="AS44" s="444" t="s">
        <v>1332</v>
      </c>
      <c r="AT44" s="798"/>
      <c r="AU44" s="798"/>
      <c r="AV44" s="798"/>
      <c r="AW44" s="630" t="s">
        <v>64</v>
      </c>
      <c r="AX44" s="630" t="s">
        <v>85</v>
      </c>
      <c r="AY44" s="630" t="s">
        <v>95</v>
      </c>
      <c r="AZ44" s="798"/>
      <c r="BA44" s="445" t="s">
        <v>1289</v>
      </c>
      <c r="BB44" s="798"/>
      <c r="BC44" s="329" t="s">
        <v>1333</v>
      </c>
      <c r="BD44" s="330" t="str">
        <f>BE44&amp;"::"&amp;N44</f>
        <v>ACTI::5.1.1</v>
      </c>
      <c r="BE44" s="799" t="s">
        <v>1293</v>
      </c>
      <c r="BF44" s="798"/>
      <c r="BG44" s="798"/>
      <c r="BH44" s="798"/>
      <c r="BI44" s="798"/>
      <c r="BJ44" s="798"/>
      <c r="BK44" s="798"/>
      <c r="BL44" s="798"/>
      <c r="BM44" s="798"/>
      <c r="BN44" s="426"/>
      <c r="BO44" s="426"/>
      <c r="BP44" s="446">
        <v>89.09</v>
      </c>
      <c r="BQ44" s="446">
        <v>5.43</v>
      </c>
      <c r="BR44" s="446">
        <v>90.57</v>
      </c>
      <c r="BS44" s="446">
        <v>5.52</v>
      </c>
      <c r="BT44" s="455">
        <v>89.09</v>
      </c>
      <c r="BU44" s="455">
        <v>5.43</v>
      </c>
      <c r="BV44" s="455">
        <v>90.57</v>
      </c>
      <c r="BW44" s="455">
        <v>5.52</v>
      </c>
      <c r="BX44" s="110"/>
      <c r="BY44" s="456" t="s">
        <v>1294</v>
      </c>
      <c r="BZ44" s="457"/>
      <c r="CA44" s="447">
        <f>(BR44-BS44)/1.22*'СРЕД 1'!CT56/1000</f>
        <v>6320.67897540984</v>
      </c>
      <c r="CB44" s="448">
        <v>28504.1589344263</v>
      </c>
      <c r="CC44" s="604"/>
      <c r="CD44" s="110"/>
      <c r="CE44" s="333"/>
      <c r="CF44" s="110"/>
      <c r="CG44" s="333"/>
      <c r="CH44" s="110"/>
      <c r="CI44" s="110"/>
      <c r="CJ44" s="110"/>
      <c r="CK44" s="458" t="s">
        <v>1334</v>
      </c>
      <c r="CL44" s="459" t="s">
        <v>1335</v>
      </c>
      <c r="CM44" s="459" t="s">
        <v>1297</v>
      </c>
      <c r="CN44" s="460" t="s">
        <v>1336</v>
      </c>
      <c r="CO44" s="460" t="s">
        <v>1337</v>
      </c>
      <c r="CP44" s="458" t="s">
        <v>1338</v>
      </c>
      <c r="CQ44" s="459" t="s">
        <v>1335</v>
      </c>
      <c r="CR44" s="459" t="s">
        <v>1297</v>
      </c>
      <c r="CS44" s="460" t="s">
        <v>1339</v>
      </c>
      <c r="CT44" s="460" t="s">
        <v>1340</v>
      </c>
      <c r="CU44" s="92"/>
      <c r="CV44" s="92"/>
      <c r="CW44" s="92"/>
      <c r="CX44" s="92"/>
      <c r="CY44" s="92"/>
      <c r="CZ44" s="92"/>
      <c r="DA44" s="461"/>
    </row>
    <row customHeight="1" ht="12.75">
      <c r="C45" s="165"/>
      <c r="D45" s="672"/>
      <c r="E45" s="673"/>
      <c r="L45" s="200"/>
      <c r="M45" s="201"/>
      <c r="N45" s="202"/>
      <c r="O45" s="189" t="s">
        <v>1341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C46" s="165"/>
      <c r="D46" s="672"/>
      <c r="E46" s="605" t="s">
        <v>1342</v>
      </c>
      <c r="L46" s="544"/>
      <c r="M46" s="544"/>
      <c r="N46" s="204" t="s">
        <v>1343</v>
      </c>
      <c r="O46" s="686" t="s">
        <v>1342</v>
      </c>
      <c r="P46" s="687"/>
      <c r="Q46" s="687"/>
      <c r="R46" s="687"/>
      <c r="S46" s="687"/>
      <c r="T46" s="687"/>
      <c r="U46" s="687"/>
      <c r="V46" s="687"/>
      <c r="W46" s="687"/>
      <c r="X46" s="687"/>
      <c r="Y46" s="687"/>
      <c r="Z46" s="687"/>
      <c r="AA46" s="687"/>
      <c r="AB46" s="687"/>
      <c r="AC46" s="687"/>
      <c r="AD46" s="687"/>
      <c r="AE46" s="687"/>
      <c r="AF46" s="687"/>
      <c r="AG46" s="687"/>
      <c r="AH46" s="687"/>
      <c r="AI46" s="687"/>
      <c r="AJ46" s="687"/>
      <c r="AK46" s="687"/>
      <c r="AL46" s="687"/>
      <c r="AM46" s="687"/>
      <c r="AN46" s="687"/>
      <c r="AO46" s="687"/>
      <c r="AP46" s="687"/>
      <c r="AQ46" s="687"/>
      <c r="AR46" s="687"/>
      <c r="AS46" s="687"/>
      <c r="AT46" s="687"/>
      <c r="AU46" s="687"/>
      <c r="AV46" s="687"/>
      <c r="AW46" s="687"/>
      <c r="AX46" s="687"/>
      <c r="AY46" s="687"/>
      <c r="AZ46" s="687"/>
      <c r="BA46" s="687"/>
      <c r="BB46" s="687"/>
      <c r="BC46" s="687"/>
      <c r="BD46" s="687"/>
      <c r="BE46" s="687"/>
      <c r="BF46" s="687"/>
      <c r="BG46" s="687"/>
      <c r="BH46" s="687"/>
      <c r="BI46" s="687"/>
      <c r="BJ46" s="687"/>
      <c r="BK46" s="687"/>
      <c r="BL46" s="687"/>
      <c r="BM46" s="687"/>
      <c r="BN46" s="687"/>
      <c r="BO46" s="687"/>
      <c r="BP46" s="687"/>
      <c r="BQ46" s="687"/>
      <c r="BR46" s="687"/>
      <c r="BS46" s="688"/>
      <c r="BT46" s="172"/>
      <c r="BU46" s="172"/>
      <c r="BV46" s="172"/>
      <c r="BW46" s="172"/>
      <c r="BX46" s="172"/>
      <c r="BY46" s="177"/>
      <c r="BZ46" s="177"/>
      <c r="CA46" s="177"/>
      <c r="CB46" s="177"/>
      <c r="CC46" s="172"/>
      <c r="CD46" s="172"/>
      <c r="CE46" s="172"/>
      <c r="CF46" s="172"/>
      <c r="CG46" s="172"/>
      <c r="CH46" s="172"/>
      <c r="CI46" s="172"/>
      <c r="CJ46" s="172"/>
      <c r="CK46" s="178"/>
      <c r="CL46" s="178"/>
      <c r="CM46" s="178"/>
      <c r="CN46" s="178"/>
      <c r="CO46" s="178"/>
      <c r="CP46" s="178"/>
      <c r="CQ46" s="178"/>
      <c r="CR46" s="178"/>
      <c r="CS46" s="178"/>
      <c r="CT46" s="179"/>
      <c r="CU46" s="172"/>
      <c r="CV46" s="172"/>
      <c r="CW46" s="172"/>
      <c r="CX46" s="172"/>
      <c r="CY46" s="172"/>
      <c r="CZ46" s="172"/>
      <c r="DA46" s="169"/>
    </row>
    <row customHeight="1" ht="12" hidden="1">
      <c r="C47" s="165"/>
      <c r="D47" s="672"/>
      <c r="E47" s="673"/>
      <c r="L47" s="200"/>
      <c r="M47" s="201"/>
      <c r="N47" s="205" t="s">
        <v>1344</v>
      </c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72"/>
      <c r="BU47" s="172"/>
      <c r="BV47" s="172"/>
      <c r="BW47" s="172"/>
      <c r="BX47" s="172"/>
      <c r="BY47" s="184"/>
      <c r="BZ47" s="184"/>
      <c r="CA47" s="184"/>
      <c r="CB47" s="184"/>
      <c r="CC47" s="172"/>
      <c r="CD47" s="172"/>
      <c r="CE47" s="172"/>
      <c r="CF47" s="172"/>
      <c r="CG47" s="172"/>
      <c r="CH47" s="172"/>
      <c r="CI47" s="172"/>
      <c r="CJ47" s="172"/>
      <c r="CK47" s="184"/>
      <c r="CL47" s="184"/>
      <c r="CM47" s="184"/>
      <c r="CN47" s="184"/>
      <c r="CO47" s="184"/>
      <c r="CP47" s="184"/>
      <c r="CQ47" s="184"/>
      <c r="CR47" s="184"/>
      <c r="CS47" s="184"/>
      <c r="CT47" s="185"/>
      <c r="CU47" s="172"/>
      <c r="CV47" s="172"/>
      <c r="CW47" s="172"/>
      <c r="CX47" s="172"/>
      <c r="CY47" s="172"/>
      <c r="CZ47" s="172"/>
      <c r="DA47" s="169"/>
    </row>
    <row customHeight="1" ht="12">
      <c r="C48" s="165"/>
      <c r="D48" s="672"/>
      <c r="E48" s="673"/>
      <c r="L48" s="186"/>
      <c r="M48" s="187"/>
      <c r="N48" s="188"/>
      <c r="O48" s="189" t="s">
        <v>1345</v>
      </c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D49" s="190"/>
      <c r="E49" s="542"/>
      <c r="L49" s="192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4"/>
      <c r="BR49" s="194"/>
      <c r="BS49" s="194"/>
      <c r="BT49" s="172"/>
      <c r="BU49" s="172"/>
      <c r="BV49" s="172"/>
      <c r="BW49" s="172"/>
      <c r="BX49" s="172"/>
      <c r="BY49" s="194"/>
      <c r="BZ49" s="194"/>
      <c r="CA49" s="194"/>
      <c r="CB49" s="194"/>
      <c r="CC49" s="172"/>
      <c r="CD49" s="172"/>
      <c r="CE49" s="172"/>
      <c r="CF49" s="172"/>
      <c r="CG49" s="172"/>
      <c r="CH49" s="172"/>
      <c r="CI49" s="172"/>
      <c r="CJ49" s="172"/>
      <c r="CK49" s="193"/>
      <c r="CL49" s="193"/>
      <c r="CM49" s="193"/>
      <c r="CN49" s="193"/>
      <c r="CO49" s="193"/>
      <c r="CP49" s="193"/>
      <c r="CQ49" s="193"/>
      <c r="CR49" s="193"/>
      <c r="CS49" s="193"/>
      <c r="CT49" s="195"/>
      <c r="CU49" s="172"/>
      <c r="CV49" s="172"/>
      <c r="CW49" s="172"/>
      <c r="CX49" s="172"/>
      <c r="CY49" s="172"/>
      <c r="CZ49" s="172"/>
      <c r="DA49" s="169"/>
    </row>
    <row customHeight="1" ht="12">
      <c r="C50" s="165"/>
      <c r="D50" s="671" t="s">
        <v>176</v>
      </c>
      <c r="E50" s="537" t="s">
        <v>176</v>
      </c>
      <c r="L50" s="196"/>
      <c r="M50" s="197"/>
      <c r="N50" s="198">
        <v>6</v>
      </c>
      <c r="O50" s="680" t="s">
        <v>176</v>
      </c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81"/>
      <c r="AA50" s="681"/>
      <c r="AB50" s="681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1"/>
      <c r="AN50" s="681"/>
      <c r="AO50" s="681"/>
      <c r="AP50" s="681"/>
      <c r="AQ50" s="681"/>
      <c r="AR50" s="681"/>
      <c r="AS50" s="681"/>
      <c r="AT50" s="681"/>
      <c r="AU50" s="681"/>
      <c r="AV50" s="681"/>
      <c r="AW50" s="681"/>
      <c r="AX50" s="681"/>
      <c r="AY50" s="681"/>
      <c r="AZ50" s="681"/>
      <c r="BA50" s="681"/>
      <c r="BB50" s="681"/>
      <c r="BC50" s="681"/>
      <c r="BD50" s="681"/>
      <c r="BE50" s="681"/>
      <c r="BF50" s="681"/>
      <c r="BG50" s="681"/>
      <c r="BH50" s="681"/>
      <c r="BI50" s="681"/>
      <c r="BJ50" s="681"/>
      <c r="BK50" s="681"/>
      <c r="BL50" s="681"/>
      <c r="BM50" s="681"/>
      <c r="BN50" s="681"/>
      <c r="BO50" s="681"/>
      <c r="BP50" s="681"/>
      <c r="BQ50" s="681"/>
      <c r="BR50" s="681"/>
      <c r="BS50" s="682"/>
      <c r="BT50" s="172"/>
      <c r="BU50" s="172"/>
      <c r="BV50" s="172"/>
      <c r="BW50" s="172"/>
      <c r="BX50" s="172"/>
      <c r="BY50" s="177"/>
      <c r="BZ50" s="177"/>
      <c r="CA50" s="177"/>
      <c r="CB50" s="177"/>
      <c r="CC50" s="172"/>
      <c r="CD50" s="172"/>
      <c r="CE50" s="172"/>
      <c r="CF50" s="172"/>
      <c r="CG50" s="172"/>
      <c r="CH50" s="172"/>
      <c r="CI50" s="172"/>
      <c r="CJ50" s="172"/>
      <c r="CK50" s="178"/>
      <c r="CL50" s="178"/>
      <c r="CM50" s="178"/>
      <c r="CN50" s="178"/>
      <c r="CO50" s="178"/>
      <c r="CP50" s="178"/>
      <c r="CQ50" s="178"/>
      <c r="CR50" s="178"/>
      <c r="CS50" s="178"/>
      <c r="CT50" s="179"/>
      <c r="CU50" s="172"/>
      <c r="CV50" s="172"/>
      <c r="CW50" s="172"/>
      <c r="CX50" s="172"/>
      <c r="CY50" s="172"/>
      <c r="CZ50" s="172"/>
      <c r="DA50" s="169"/>
    </row>
    <row customHeight="1" ht="11.25" hidden="1">
      <c r="C51" s="165"/>
      <c r="D51" s="672"/>
      <c r="E51" s="190"/>
      <c r="L51" s="181"/>
      <c r="M51" s="182"/>
      <c r="N51" s="199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1346</v>
      </c>
      <c r="L52" s="174"/>
      <c r="M52" s="175"/>
      <c r="N52" s="176" t="s">
        <v>1347</v>
      </c>
      <c r="O52" s="712" t="s">
        <v>1346</v>
      </c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  <c r="AJ52" s="713"/>
      <c r="AK52" s="713"/>
      <c r="AL52" s="713"/>
      <c r="AM52" s="713"/>
      <c r="AN52" s="713"/>
      <c r="AO52" s="713"/>
      <c r="AP52" s="713"/>
      <c r="AQ52" s="713"/>
      <c r="AR52" s="713"/>
      <c r="AS52" s="713"/>
      <c r="AT52" s="713"/>
      <c r="AU52" s="713"/>
      <c r="AV52" s="713"/>
      <c r="AW52" s="713"/>
      <c r="AX52" s="713"/>
      <c r="AY52" s="713"/>
      <c r="AZ52" s="713"/>
      <c r="BA52" s="713"/>
      <c r="BB52" s="713"/>
      <c r="BC52" s="713"/>
      <c r="BD52" s="713"/>
      <c r="BE52" s="713"/>
      <c r="BF52" s="713"/>
      <c r="BG52" s="713"/>
      <c r="BH52" s="713"/>
      <c r="BI52" s="713"/>
      <c r="BJ52" s="713"/>
      <c r="BK52" s="713"/>
      <c r="BL52" s="713"/>
      <c r="BM52" s="713"/>
      <c r="BN52" s="713"/>
      <c r="BO52" s="713"/>
      <c r="BP52" s="713"/>
      <c r="BQ52" s="713"/>
      <c r="BR52" s="713"/>
      <c r="BS52" s="714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1348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1349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C55" s="165"/>
      <c r="D55" s="672"/>
      <c r="E55" s="605" t="s">
        <v>1350</v>
      </c>
      <c r="L55" s="174"/>
      <c r="M55" s="175"/>
      <c r="N55" s="176" t="s">
        <v>1351</v>
      </c>
      <c r="O55" s="715" t="s">
        <v>1350</v>
      </c>
      <c r="P55" s="716"/>
      <c r="Q55" s="716"/>
      <c r="R55" s="716"/>
      <c r="S55" s="716"/>
      <c r="T55" s="716"/>
      <c r="U55" s="716"/>
      <c r="V55" s="716"/>
      <c r="W55" s="716"/>
      <c r="X55" s="716"/>
      <c r="Y55" s="716"/>
      <c r="Z55" s="716"/>
      <c r="AA55" s="716"/>
      <c r="AB55" s="716"/>
      <c r="AC55" s="716"/>
      <c r="AD55" s="716"/>
      <c r="AE55" s="716"/>
      <c r="AF55" s="716"/>
      <c r="AG55" s="716"/>
      <c r="AH55" s="716"/>
      <c r="AI55" s="716"/>
      <c r="AJ55" s="716"/>
      <c r="AK55" s="716"/>
      <c r="AL55" s="716"/>
      <c r="AM55" s="716"/>
      <c r="AN55" s="716"/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7"/>
      <c r="BT55" s="172"/>
      <c r="BU55" s="172"/>
      <c r="BV55" s="172"/>
      <c r="BW55" s="172"/>
      <c r="BX55" s="172"/>
      <c r="BY55" s="177"/>
      <c r="BZ55" s="177"/>
      <c r="CA55" s="177"/>
      <c r="CB55" s="177"/>
      <c r="CC55" s="172"/>
      <c r="CD55" s="172"/>
      <c r="CE55" s="172"/>
      <c r="CF55" s="172"/>
      <c r="CG55" s="172"/>
      <c r="CH55" s="172"/>
      <c r="CI55" s="172"/>
      <c r="CJ55" s="172"/>
      <c r="CK55" s="178"/>
      <c r="CL55" s="178"/>
      <c r="CM55" s="178"/>
      <c r="CN55" s="178"/>
      <c r="CO55" s="178"/>
      <c r="CP55" s="178"/>
      <c r="CQ55" s="178"/>
      <c r="CR55" s="178"/>
      <c r="CS55" s="178"/>
      <c r="CT55" s="179"/>
      <c r="CU55" s="172"/>
      <c r="CV55" s="172"/>
      <c r="CW55" s="172"/>
      <c r="CX55" s="172"/>
      <c r="CY55" s="172"/>
      <c r="CZ55" s="172"/>
      <c r="DA55" s="169"/>
    </row>
    <row customHeight="1" ht="12" hidden="1">
      <c r="C56" s="165"/>
      <c r="D56" s="672"/>
      <c r="E56" s="673"/>
      <c r="K56" s="180"/>
      <c r="L56" s="181"/>
      <c r="M56" s="182"/>
      <c r="N56" s="183" t="s">
        <v>1352</v>
      </c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72"/>
      <c r="BU56" s="172"/>
      <c r="BV56" s="172"/>
      <c r="BW56" s="172"/>
      <c r="BX56" s="172"/>
      <c r="BY56" s="184"/>
      <c r="BZ56" s="184"/>
      <c r="CA56" s="184"/>
      <c r="CB56" s="184"/>
      <c r="CC56" s="172"/>
      <c r="CD56" s="172"/>
      <c r="CE56" s="172"/>
      <c r="CF56" s="172"/>
      <c r="CG56" s="172"/>
      <c r="CH56" s="172"/>
      <c r="CI56" s="172"/>
      <c r="CJ56" s="172"/>
      <c r="CK56" s="184"/>
      <c r="CL56" s="184"/>
      <c r="CM56" s="184"/>
      <c r="CN56" s="184"/>
      <c r="CO56" s="184"/>
      <c r="CP56" s="184"/>
      <c r="CQ56" s="184"/>
      <c r="CR56" s="184"/>
      <c r="CS56" s="184"/>
      <c r="CT56" s="185"/>
      <c r="CU56" s="172"/>
      <c r="CV56" s="172"/>
      <c r="CW56" s="172"/>
      <c r="CX56" s="172"/>
      <c r="CY56" s="172"/>
      <c r="CZ56" s="172"/>
      <c r="DA56" s="169"/>
    </row>
    <row customHeight="1" ht="12.75">
      <c r="C57" s="165"/>
      <c r="D57" s="672"/>
      <c r="E57" s="673"/>
      <c r="L57" s="186"/>
      <c r="M57" s="187"/>
      <c r="N57" s="188"/>
      <c r="O57" s="189" t="s">
        <v>1353</v>
      </c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">
      <c r="D58" s="190"/>
      <c r="E58" s="542"/>
      <c r="L58" s="1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4"/>
      <c r="BQ58" s="194"/>
      <c r="BR58" s="194"/>
      <c r="BS58" s="194"/>
      <c r="BT58" s="172"/>
      <c r="BU58" s="172"/>
      <c r="BV58" s="172"/>
      <c r="BW58" s="172"/>
      <c r="BX58" s="172"/>
      <c r="BY58" s="194"/>
      <c r="BZ58" s="194"/>
      <c r="CA58" s="194"/>
      <c r="CB58" s="194"/>
      <c r="CC58" s="172"/>
      <c r="CD58" s="172"/>
      <c r="CE58" s="172"/>
      <c r="CF58" s="172"/>
      <c r="CG58" s="172"/>
      <c r="CH58" s="172"/>
      <c r="CI58" s="172"/>
      <c r="CJ58" s="172"/>
      <c r="CK58" s="193"/>
      <c r="CL58" s="193"/>
      <c r="CM58" s="193"/>
      <c r="CN58" s="193"/>
      <c r="CO58" s="193"/>
      <c r="CP58" s="193"/>
      <c r="CQ58" s="193"/>
      <c r="CR58" s="193"/>
      <c r="CS58" s="193"/>
      <c r="CT58" s="195"/>
      <c r="CU58" s="172"/>
      <c r="CV58" s="172"/>
      <c r="CW58" s="172"/>
      <c r="CX58" s="172"/>
      <c r="CY58" s="172"/>
      <c r="CZ58" s="172"/>
      <c r="DA58" s="169"/>
    </row>
    <row customHeight="1" ht="12">
      <c r="C59" s="165"/>
      <c r="D59" s="671" t="s">
        <v>183</v>
      </c>
      <c r="E59" s="605" t="s">
        <v>183</v>
      </c>
      <c r="L59" s="174"/>
      <c r="M59" s="175"/>
      <c r="N59" s="176">
        <v>7</v>
      </c>
      <c r="O59" s="706" t="s">
        <v>183</v>
      </c>
      <c r="P59" s="707"/>
      <c r="Q59" s="707"/>
      <c r="R59" s="707"/>
      <c r="S59" s="707"/>
      <c r="T59" s="707"/>
      <c r="U59" s="707"/>
      <c r="V59" s="707"/>
      <c r="W59" s="707"/>
      <c r="X59" s="707"/>
      <c r="Y59" s="707"/>
      <c r="Z59" s="707"/>
      <c r="AA59" s="707"/>
      <c r="AB59" s="707"/>
      <c r="AC59" s="707"/>
      <c r="AD59" s="707"/>
      <c r="AE59" s="707"/>
      <c r="AF59" s="707"/>
      <c r="AG59" s="707"/>
      <c r="AH59" s="707"/>
      <c r="AI59" s="707"/>
      <c r="AJ59" s="707"/>
      <c r="AK59" s="707"/>
      <c r="AL59" s="707"/>
      <c r="AM59" s="707"/>
      <c r="AN59" s="707"/>
      <c r="AO59" s="707"/>
      <c r="AP59" s="707"/>
      <c r="AQ59" s="707"/>
      <c r="AR59" s="707"/>
      <c r="AS59" s="707"/>
      <c r="AT59" s="707"/>
      <c r="AU59" s="707"/>
      <c r="AV59" s="707"/>
      <c r="AW59" s="707"/>
      <c r="AX59" s="707"/>
      <c r="AY59" s="707"/>
      <c r="AZ59" s="707"/>
      <c r="BA59" s="707"/>
      <c r="BB59" s="707"/>
      <c r="BC59" s="707"/>
      <c r="BD59" s="707"/>
      <c r="BE59" s="707"/>
      <c r="BF59" s="707"/>
      <c r="BG59" s="707"/>
      <c r="BH59" s="707"/>
      <c r="BI59" s="707"/>
      <c r="BJ59" s="707"/>
      <c r="BK59" s="707"/>
      <c r="BL59" s="707"/>
      <c r="BM59" s="707"/>
      <c r="BN59" s="707"/>
      <c r="BO59" s="707"/>
      <c r="BP59" s="707"/>
      <c r="BQ59" s="707"/>
      <c r="BR59" s="707"/>
      <c r="BS59" s="708"/>
      <c r="BT59" s="172"/>
      <c r="BU59" s="172"/>
      <c r="BV59" s="172"/>
      <c r="BW59" s="172"/>
      <c r="BX59" s="172"/>
      <c r="BY59" s="177"/>
      <c r="BZ59" s="177"/>
      <c r="CA59" s="177"/>
      <c r="CB59" s="177"/>
      <c r="CC59" s="172"/>
      <c r="CD59" s="172"/>
      <c r="CE59" s="172"/>
      <c r="CF59" s="172"/>
      <c r="CG59" s="172"/>
      <c r="CH59" s="172"/>
      <c r="CI59" s="172"/>
      <c r="CJ59" s="172"/>
      <c r="CK59" s="178"/>
      <c r="CL59" s="178"/>
      <c r="CM59" s="178"/>
      <c r="CN59" s="178"/>
      <c r="CO59" s="178"/>
      <c r="CP59" s="178"/>
      <c r="CQ59" s="178"/>
      <c r="CR59" s="178"/>
      <c r="CS59" s="178"/>
      <c r="CT59" s="179"/>
      <c r="CU59" s="172"/>
      <c r="CV59" s="172"/>
      <c r="CW59" s="172"/>
      <c r="CX59" s="172"/>
      <c r="CY59" s="172"/>
      <c r="CZ59" s="172"/>
      <c r="DA59" s="169"/>
    </row>
    <row customHeight="1" ht="12" hidden="1">
      <c r="C60" s="165"/>
      <c r="D60" s="672"/>
      <c r="E60" s="673"/>
      <c r="K60" s="180"/>
      <c r="L60" s="181"/>
      <c r="M60" s="182"/>
      <c r="N60" s="183" t="s">
        <v>1354</v>
      </c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72"/>
      <c r="BU60" s="172"/>
      <c r="BV60" s="172"/>
      <c r="BW60" s="172"/>
      <c r="BX60" s="172"/>
      <c r="BY60" s="184"/>
      <c r="BZ60" s="184"/>
      <c r="CA60" s="184"/>
      <c r="CB60" s="184"/>
      <c r="CC60" s="172"/>
      <c r="CD60" s="172"/>
      <c r="CE60" s="172"/>
      <c r="CF60" s="172"/>
      <c r="CG60" s="172"/>
      <c r="CH60" s="172"/>
      <c r="CI60" s="172"/>
      <c r="CJ60" s="172"/>
      <c r="CK60" s="184"/>
      <c r="CL60" s="184"/>
      <c r="CM60" s="184"/>
      <c r="CN60" s="184"/>
      <c r="CO60" s="184"/>
      <c r="CP60" s="184"/>
      <c r="CQ60" s="184"/>
      <c r="CR60" s="184"/>
      <c r="CS60" s="184"/>
      <c r="CT60" s="185"/>
      <c r="CU60" s="172"/>
      <c r="CV60" s="172"/>
      <c r="CW60" s="172"/>
      <c r="CX60" s="172"/>
      <c r="CY60" s="172"/>
      <c r="CZ60" s="172"/>
      <c r="DA60" s="169"/>
    </row>
    <row customHeight="1" ht="12">
      <c r="A61" s="326" t="s">
        <v>1355</v>
      </c>
      <c r="B61" s="993"/>
      <c r="C61" s="321"/>
      <c r="D61" s="719"/>
      <c r="E61" s="721"/>
      <c r="F61" s="993"/>
      <c r="G61" s="993"/>
      <c r="H61" s="993"/>
      <c r="I61" s="993"/>
      <c r="J61" s="993"/>
      <c r="K61" s="993"/>
      <c r="L61" s="449"/>
      <c r="M61" s="500" t="s">
        <v>1281</v>
      </c>
      <c r="N61" s="770" t="s">
        <v>1355</v>
      </c>
      <c r="O61" s="630" t="s">
        <v>1282</v>
      </c>
      <c r="P61" s="452"/>
      <c r="Q61" s="453" t="s">
        <v>1283</v>
      </c>
      <c r="R61" s="453" t="s">
        <v>1284</v>
      </c>
      <c r="S61" s="630" t="s">
        <v>1285</v>
      </c>
      <c r="T61" s="630"/>
      <c r="U61" s="630"/>
      <c r="V61" s="630"/>
      <c r="W61" s="630" t="s">
        <v>1356</v>
      </c>
      <c r="X61" s="452"/>
      <c r="Y61" s="450" t="s">
        <v>1357</v>
      </c>
      <c r="Z61" s="798"/>
      <c r="AA61" s="798"/>
      <c r="AB61" s="798"/>
      <c r="AC61" s="452"/>
      <c r="AD61" s="452"/>
      <c r="AE61" s="452"/>
      <c r="AF61" s="798"/>
      <c r="AG61" s="445" t="s">
        <v>1289</v>
      </c>
      <c r="AH61" s="798"/>
      <c r="AI61" s="630" t="s">
        <v>1282</v>
      </c>
      <c r="AJ61" s="452"/>
      <c r="AK61" s="453" t="s">
        <v>1283</v>
      </c>
      <c r="AL61" s="453" t="s">
        <v>1284</v>
      </c>
      <c r="AM61" s="630" t="s">
        <v>1290</v>
      </c>
      <c r="AN61" s="630"/>
      <c r="AO61" s="630"/>
      <c r="AP61" s="630"/>
      <c r="AQ61" s="630" t="s">
        <v>1356</v>
      </c>
      <c r="AR61" s="452"/>
      <c r="AS61" s="450" t="s">
        <v>1357</v>
      </c>
      <c r="AT61" s="798"/>
      <c r="AU61" s="798"/>
      <c r="AV61" s="798"/>
      <c r="AW61" s="452"/>
      <c r="AX61" s="452"/>
      <c r="AY61" s="452"/>
      <c r="AZ61" s="798"/>
      <c r="BA61" s="445" t="s">
        <v>1289</v>
      </c>
      <c r="BB61" s="798"/>
      <c r="BC61" s="329" t="s">
        <v>1333</v>
      </c>
      <c r="BD61" s="330" t="str">
        <f>BE61&amp;"::"&amp;N61</f>
        <v>ACTI::7.1</v>
      </c>
      <c r="BE61" s="799" t="s">
        <v>1293</v>
      </c>
      <c r="BF61" s="798"/>
      <c r="BG61" s="798"/>
      <c r="BH61" s="798"/>
      <c r="BI61" s="798"/>
      <c r="BJ61" s="798"/>
      <c r="BK61" s="798"/>
      <c r="BL61" s="798"/>
      <c r="BM61" s="798"/>
      <c r="BN61" s="426"/>
      <c r="BO61" s="426"/>
      <c r="BP61" s="446">
        <v>41638.67</v>
      </c>
      <c r="BQ61" s="446">
        <v>3627.99</v>
      </c>
      <c r="BR61" s="446">
        <v>42332.65</v>
      </c>
      <c r="BS61" s="446">
        <v>3688.46</v>
      </c>
      <c r="BT61" s="455">
        <v>41638.67</v>
      </c>
      <c r="BU61" s="455">
        <v>3627.99</v>
      </c>
      <c r="BV61" s="455">
        <v>42332.65</v>
      </c>
      <c r="BW61" s="455">
        <v>3688.46</v>
      </c>
      <c r="BX61" s="110"/>
      <c r="BY61" s="456" t="s">
        <v>1294</v>
      </c>
      <c r="BZ61" s="457"/>
      <c r="CA61" s="447">
        <v>4789.35</v>
      </c>
      <c r="CB61" s="448">
        <v>20657.6001957214</v>
      </c>
      <c r="CC61" s="604"/>
      <c r="CD61" s="110"/>
      <c r="CE61" s="333"/>
      <c r="CF61" s="110"/>
      <c r="CG61" s="333"/>
      <c r="CH61" s="110"/>
      <c r="CI61" s="110"/>
      <c r="CJ61" s="110"/>
      <c r="CK61" s="458" t="s">
        <v>1358</v>
      </c>
      <c r="CL61" s="459" t="s">
        <v>1335</v>
      </c>
      <c r="CM61" s="459" t="s">
        <v>1297</v>
      </c>
      <c r="CN61" s="460" t="s">
        <v>1359</v>
      </c>
      <c r="CO61" s="460" t="s">
        <v>1360</v>
      </c>
      <c r="CP61" s="458" t="s">
        <v>1361</v>
      </c>
      <c r="CQ61" s="459" t="s">
        <v>1335</v>
      </c>
      <c r="CR61" s="459" t="s">
        <v>1297</v>
      </c>
      <c r="CS61" s="460" t="s">
        <v>1362</v>
      </c>
      <c r="CT61" s="460" t="s">
        <v>1363</v>
      </c>
      <c r="CU61" s="92"/>
      <c r="CV61" s="92"/>
      <c r="CW61" s="92"/>
      <c r="CX61" s="92"/>
      <c r="CY61" s="92"/>
      <c r="CZ61" s="92"/>
      <c r="DA61" s="461"/>
    </row>
    <row customHeight="1" ht="12">
      <c r="A62" s="326" t="s">
        <v>1364</v>
      </c>
      <c r="B62" s="993"/>
      <c r="C62" s="321"/>
      <c r="D62" s="719"/>
      <c r="E62" s="721"/>
      <c r="F62" s="993"/>
      <c r="G62" s="993"/>
      <c r="H62" s="993"/>
      <c r="I62" s="993"/>
      <c r="J62" s="993"/>
      <c r="K62" s="993"/>
      <c r="L62" s="449"/>
      <c r="M62" s="500" t="s">
        <v>1281</v>
      </c>
      <c r="N62" s="770" t="s">
        <v>1364</v>
      </c>
      <c r="O62" s="630" t="s">
        <v>1282</v>
      </c>
      <c r="P62" s="452"/>
      <c r="Q62" s="453" t="s">
        <v>1283</v>
      </c>
      <c r="R62" s="453" t="s">
        <v>1284</v>
      </c>
      <c r="S62" s="630" t="s">
        <v>1285</v>
      </c>
      <c r="T62" s="630"/>
      <c r="U62" s="630"/>
      <c r="V62" s="630"/>
      <c r="W62" s="630" t="s">
        <v>1365</v>
      </c>
      <c r="X62" s="452"/>
      <c r="Y62" s="450" t="s">
        <v>1366</v>
      </c>
      <c r="Z62" s="798"/>
      <c r="AA62" s="798"/>
      <c r="AB62" s="798"/>
      <c r="AC62" s="452"/>
      <c r="AD62" s="452"/>
      <c r="AE62" s="452"/>
      <c r="AF62" s="798"/>
      <c r="AG62" s="445" t="s">
        <v>1289</v>
      </c>
      <c r="AH62" s="798"/>
      <c r="AI62" s="630" t="s">
        <v>1282</v>
      </c>
      <c r="AJ62" s="452"/>
      <c r="AK62" s="453" t="s">
        <v>1283</v>
      </c>
      <c r="AL62" s="453" t="s">
        <v>1284</v>
      </c>
      <c r="AM62" s="630" t="s">
        <v>1290</v>
      </c>
      <c r="AN62" s="630"/>
      <c r="AO62" s="630"/>
      <c r="AP62" s="630"/>
      <c r="AQ62" s="630" t="s">
        <v>1365</v>
      </c>
      <c r="AR62" s="452"/>
      <c r="AS62" s="450" t="s">
        <v>1366</v>
      </c>
      <c r="AT62" s="798"/>
      <c r="AU62" s="798"/>
      <c r="AV62" s="798"/>
      <c r="AW62" s="452"/>
      <c r="AX62" s="452"/>
      <c r="AY62" s="452"/>
      <c r="AZ62" s="798"/>
      <c r="BA62" s="445" t="s">
        <v>1289</v>
      </c>
      <c r="BB62" s="798"/>
      <c r="BC62" s="329" t="s">
        <v>1333</v>
      </c>
      <c r="BD62" s="330" t="str">
        <f>BE62&amp;"::"&amp;N62</f>
        <v>ACTI::7.2</v>
      </c>
      <c r="BE62" s="799" t="s">
        <v>1293</v>
      </c>
      <c r="BF62" s="798"/>
      <c r="BG62" s="798"/>
      <c r="BH62" s="798"/>
      <c r="BI62" s="798"/>
      <c r="BJ62" s="798"/>
      <c r="BK62" s="798"/>
      <c r="BL62" s="798"/>
      <c r="BM62" s="798"/>
      <c r="BN62" s="426"/>
      <c r="BO62" s="426"/>
      <c r="BP62" s="446">
        <v>30318.17</v>
      </c>
      <c r="BQ62" s="446">
        <v>2123.19</v>
      </c>
      <c r="BR62" s="446">
        <v>30823.47</v>
      </c>
      <c r="BS62" s="446">
        <v>2158.58</v>
      </c>
      <c r="BT62" s="455">
        <v>30318.17</v>
      </c>
      <c r="BU62" s="455">
        <v>2123.19</v>
      </c>
      <c r="BV62" s="455">
        <v>30823.47</v>
      </c>
      <c r="BW62" s="455">
        <v>2158.58</v>
      </c>
      <c r="BX62" s="110"/>
      <c r="BY62" s="456" t="s">
        <v>1294</v>
      </c>
      <c r="BZ62" s="457"/>
      <c r="CA62" s="447">
        <v>2316.69</v>
      </c>
      <c r="CB62" s="448">
        <v>9968.8968760328</v>
      </c>
      <c r="CC62" s="604"/>
      <c r="CD62" s="110"/>
      <c r="CE62" s="333"/>
      <c r="CF62" s="110"/>
      <c r="CG62" s="333"/>
      <c r="CH62" s="110"/>
      <c r="CI62" s="110"/>
      <c r="CJ62" s="110"/>
      <c r="CK62" s="458" t="s">
        <v>1358</v>
      </c>
      <c r="CL62" s="459" t="s">
        <v>1335</v>
      </c>
      <c r="CM62" s="459" t="s">
        <v>1297</v>
      </c>
      <c r="CN62" s="460" t="s">
        <v>1359</v>
      </c>
      <c r="CO62" s="460" t="s">
        <v>1360</v>
      </c>
      <c r="CP62" s="458" t="s">
        <v>1361</v>
      </c>
      <c r="CQ62" s="459" t="s">
        <v>1335</v>
      </c>
      <c r="CR62" s="459" t="s">
        <v>1297</v>
      </c>
      <c r="CS62" s="460" t="s">
        <v>1362</v>
      </c>
      <c r="CT62" s="460" t="s">
        <v>1363</v>
      </c>
      <c r="CU62" s="92"/>
      <c r="CV62" s="92"/>
      <c r="CW62" s="92"/>
      <c r="CX62" s="92"/>
      <c r="CY62" s="92"/>
      <c r="CZ62" s="92"/>
      <c r="DA62" s="461"/>
    </row>
    <row customHeight="1" ht="12">
      <c r="A63" s="326" t="s">
        <v>1367</v>
      </c>
      <c r="B63" s="993"/>
      <c r="C63" s="321"/>
      <c r="D63" s="719"/>
      <c r="E63" s="721"/>
      <c r="F63" s="993"/>
      <c r="G63" s="993"/>
      <c r="H63" s="993"/>
      <c r="I63" s="993"/>
      <c r="J63" s="993"/>
      <c r="K63" s="993"/>
      <c r="L63" s="449"/>
      <c r="M63" s="500" t="s">
        <v>1281</v>
      </c>
      <c r="N63" s="770" t="s">
        <v>1367</v>
      </c>
      <c r="O63" s="630" t="s">
        <v>1282</v>
      </c>
      <c r="P63" s="452"/>
      <c r="Q63" s="453" t="s">
        <v>1283</v>
      </c>
      <c r="R63" s="453" t="s">
        <v>1284</v>
      </c>
      <c r="S63" s="630" t="s">
        <v>1285</v>
      </c>
      <c r="T63" s="630"/>
      <c r="U63" s="630"/>
      <c r="V63" s="630"/>
      <c r="W63" s="630" t="s">
        <v>1368</v>
      </c>
      <c r="X63" s="452"/>
      <c r="Y63" s="450" t="s">
        <v>1369</v>
      </c>
      <c r="Z63" s="798"/>
      <c r="AA63" s="798"/>
      <c r="AB63" s="798"/>
      <c r="AC63" s="452"/>
      <c r="AD63" s="452"/>
      <c r="AE63" s="452"/>
      <c r="AF63" s="798"/>
      <c r="AG63" s="445" t="s">
        <v>1289</v>
      </c>
      <c r="AH63" s="798"/>
      <c r="AI63" s="630" t="s">
        <v>1282</v>
      </c>
      <c r="AJ63" s="452"/>
      <c r="AK63" s="453" t="s">
        <v>1283</v>
      </c>
      <c r="AL63" s="453" t="s">
        <v>1284</v>
      </c>
      <c r="AM63" s="630" t="s">
        <v>1290</v>
      </c>
      <c r="AN63" s="630"/>
      <c r="AO63" s="630"/>
      <c r="AP63" s="630"/>
      <c r="AQ63" s="630" t="s">
        <v>1368</v>
      </c>
      <c r="AR63" s="452"/>
      <c r="AS63" s="450" t="s">
        <v>1369</v>
      </c>
      <c r="AT63" s="798"/>
      <c r="AU63" s="798"/>
      <c r="AV63" s="798"/>
      <c r="AW63" s="452"/>
      <c r="AX63" s="452"/>
      <c r="AY63" s="452"/>
      <c r="AZ63" s="798"/>
      <c r="BA63" s="445" t="s">
        <v>1289</v>
      </c>
      <c r="BB63" s="798"/>
      <c r="BC63" s="329" t="s">
        <v>1333</v>
      </c>
      <c r="BD63" s="330" t="str">
        <f>BE63&amp;"::"&amp;N63</f>
        <v>ACTI::7.3</v>
      </c>
      <c r="BE63" s="799" t="s">
        <v>1293</v>
      </c>
      <c r="BF63" s="798"/>
      <c r="BG63" s="798"/>
      <c r="BH63" s="798"/>
      <c r="BI63" s="798"/>
      <c r="BJ63" s="798"/>
      <c r="BK63" s="798"/>
      <c r="BL63" s="798"/>
      <c r="BM63" s="798"/>
      <c r="BN63" s="426"/>
      <c r="BO63" s="426"/>
      <c r="BP63" s="446">
        <v>41.39</v>
      </c>
      <c r="BQ63" s="446">
        <v>5.45</v>
      </c>
      <c r="BR63" s="446">
        <v>42.08</v>
      </c>
      <c r="BS63" s="446">
        <v>5.54</v>
      </c>
      <c r="BT63" s="455">
        <v>41.39</v>
      </c>
      <c r="BU63" s="455">
        <v>5.45</v>
      </c>
      <c r="BV63" s="455">
        <v>42.08</v>
      </c>
      <c r="BW63" s="455">
        <v>5.54</v>
      </c>
      <c r="BX63" s="110"/>
      <c r="BY63" s="456" t="s">
        <v>1294</v>
      </c>
      <c r="BZ63" s="457"/>
      <c r="CA63" s="447">
        <v>440.28</v>
      </c>
      <c r="CB63" s="448">
        <v>1599.3737704918</v>
      </c>
      <c r="CC63" s="604"/>
      <c r="CD63" s="110"/>
      <c r="CE63" s="333"/>
      <c r="CF63" s="110"/>
      <c r="CG63" s="333"/>
      <c r="CH63" s="110"/>
      <c r="CI63" s="110"/>
      <c r="CJ63" s="110"/>
      <c r="CK63" s="458" t="s">
        <v>1358</v>
      </c>
      <c r="CL63" s="459" t="s">
        <v>1335</v>
      </c>
      <c r="CM63" s="459" t="s">
        <v>1297</v>
      </c>
      <c r="CN63" s="460" t="s">
        <v>1359</v>
      </c>
      <c r="CO63" s="460" t="s">
        <v>1360</v>
      </c>
      <c r="CP63" s="458" t="s">
        <v>1361</v>
      </c>
      <c r="CQ63" s="459" t="s">
        <v>1335</v>
      </c>
      <c r="CR63" s="459" t="s">
        <v>1297</v>
      </c>
      <c r="CS63" s="460" t="s">
        <v>1362</v>
      </c>
      <c r="CT63" s="460" t="s">
        <v>1363</v>
      </c>
      <c r="CU63" s="92"/>
      <c r="CV63" s="92"/>
      <c r="CW63" s="92"/>
      <c r="CX63" s="92"/>
      <c r="CY63" s="92"/>
      <c r="CZ63" s="92"/>
      <c r="DA63" s="461"/>
    </row>
    <row customHeight="1" ht="12.75">
      <c r="C64" s="165"/>
      <c r="D64" s="704"/>
      <c r="E64" s="705"/>
      <c r="L64" s="186"/>
      <c r="M64" s="187"/>
      <c r="N64" s="188"/>
      <c r="O64" s="189" t="s">
        <v>1370</v>
      </c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72"/>
      <c r="BU64" s="172"/>
      <c r="BV64" s="172"/>
      <c r="BW64" s="172"/>
      <c r="BX64" s="172"/>
      <c r="BY64" s="184"/>
      <c r="BZ64" s="184"/>
      <c r="CA64" s="184"/>
      <c r="CB64" s="184"/>
      <c r="CC64" s="172"/>
      <c r="CD64" s="172"/>
      <c r="CE64" s="172"/>
      <c r="CF64" s="172"/>
      <c r="CG64" s="172"/>
      <c r="CH64" s="172"/>
      <c r="CI64" s="172"/>
      <c r="CJ64" s="172"/>
      <c r="CK64" s="184"/>
      <c r="CL64" s="184"/>
      <c r="CM64" s="184"/>
      <c r="CN64" s="184"/>
      <c r="CO64" s="184"/>
      <c r="CP64" s="184"/>
      <c r="CQ64" s="184"/>
      <c r="CR64" s="184"/>
      <c r="CS64" s="184"/>
      <c r="CT64" s="185"/>
      <c r="CU64" s="172"/>
      <c r="CV64" s="172"/>
      <c r="CW64" s="172"/>
      <c r="CX64" s="172"/>
      <c r="CY64" s="172"/>
      <c r="CZ64" s="172"/>
      <c r="DA64" s="169"/>
    </row>
    <row customHeight="1" ht="12">
      <c r="D65" s="190"/>
      <c r="E65" s="542"/>
      <c r="L65" s="192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4"/>
      <c r="BQ65" s="194"/>
      <c r="BR65" s="194"/>
      <c r="BS65" s="194"/>
      <c r="BT65" s="172"/>
      <c r="BU65" s="172"/>
      <c r="BV65" s="172"/>
      <c r="BW65" s="172"/>
      <c r="BX65" s="172"/>
      <c r="BY65" s="194"/>
      <c r="BZ65" s="194"/>
      <c r="CA65" s="194"/>
      <c r="CB65" s="194"/>
      <c r="CC65" s="172"/>
      <c r="CD65" s="172"/>
      <c r="CE65" s="172"/>
      <c r="CF65" s="172"/>
      <c r="CG65" s="172"/>
      <c r="CH65" s="172"/>
      <c r="CI65" s="172"/>
      <c r="CJ65" s="172"/>
      <c r="CK65" s="193"/>
      <c r="CL65" s="193"/>
      <c r="CM65" s="193"/>
      <c r="CN65" s="193"/>
      <c r="CO65" s="193"/>
      <c r="CP65" s="193"/>
      <c r="CQ65" s="193"/>
      <c r="CR65" s="193"/>
      <c r="CS65" s="193"/>
      <c r="CT65" s="195"/>
      <c r="CU65" s="172"/>
      <c r="CV65" s="172"/>
      <c r="CW65" s="172"/>
      <c r="CX65" s="172"/>
      <c r="CY65" s="172"/>
      <c r="CZ65" s="172"/>
      <c r="DA65" s="169"/>
    </row>
    <row customHeight="1" ht="12">
      <c r="C66" s="165"/>
      <c r="D66" s="671" t="s">
        <v>189</v>
      </c>
      <c r="E66" s="605" t="s">
        <v>189</v>
      </c>
      <c r="L66" s="174"/>
      <c r="M66" s="175"/>
      <c r="N66" s="176" t="s">
        <v>1156</v>
      </c>
      <c r="O66" s="709" t="s">
        <v>189</v>
      </c>
      <c r="P66" s="710"/>
      <c r="Q66" s="710"/>
      <c r="R66" s="710"/>
      <c r="S66" s="710"/>
      <c r="T66" s="710"/>
      <c r="U66" s="710"/>
      <c r="V66" s="710"/>
      <c r="W66" s="710"/>
      <c r="X66" s="710"/>
      <c r="Y66" s="710"/>
      <c r="Z66" s="710"/>
      <c r="AA66" s="710"/>
      <c r="AB66" s="710"/>
      <c r="AC66" s="710"/>
      <c r="AD66" s="710"/>
      <c r="AE66" s="710"/>
      <c r="AF66" s="710"/>
      <c r="AG66" s="710"/>
      <c r="AH66" s="710"/>
      <c r="AI66" s="710"/>
      <c r="AJ66" s="710"/>
      <c r="AK66" s="710"/>
      <c r="AL66" s="710"/>
      <c r="AM66" s="710"/>
      <c r="AN66" s="710"/>
      <c r="AO66" s="710"/>
      <c r="AP66" s="710"/>
      <c r="AQ66" s="710"/>
      <c r="AR66" s="710"/>
      <c r="AS66" s="710"/>
      <c r="AT66" s="710"/>
      <c r="AU66" s="710"/>
      <c r="AV66" s="710"/>
      <c r="AW66" s="710"/>
      <c r="AX66" s="710"/>
      <c r="AY66" s="710"/>
      <c r="AZ66" s="710"/>
      <c r="BA66" s="710"/>
      <c r="BB66" s="710"/>
      <c r="BC66" s="710"/>
      <c r="BD66" s="710"/>
      <c r="BE66" s="710"/>
      <c r="BF66" s="710"/>
      <c r="BG66" s="710"/>
      <c r="BH66" s="710"/>
      <c r="BI66" s="710"/>
      <c r="BJ66" s="710"/>
      <c r="BK66" s="710"/>
      <c r="BL66" s="710"/>
      <c r="BM66" s="710"/>
      <c r="BN66" s="710"/>
      <c r="BO66" s="710"/>
      <c r="BP66" s="710"/>
      <c r="BQ66" s="710"/>
      <c r="BR66" s="710"/>
      <c r="BS66" s="711"/>
      <c r="BT66" s="172"/>
      <c r="BU66" s="172"/>
      <c r="BV66" s="172"/>
      <c r="BW66" s="172"/>
      <c r="BX66" s="172"/>
      <c r="BY66" s="177"/>
      <c r="BZ66" s="177"/>
      <c r="CA66" s="177"/>
      <c r="CB66" s="177"/>
      <c r="CC66" s="172"/>
      <c r="CD66" s="172"/>
      <c r="CE66" s="172"/>
      <c r="CF66" s="172"/>
      <c r="CG66" s="172"/>
      <c r="CH66" s="172"/>
      <c r="CI66" s="172"/>
      <c r="CJ66" s="172"/>
      <c r="CK66" s="178"/>
      <c r="CL66" s="178"/>
      <c r="CM66" s="178"/>
      <c r="CN66" s="178"/>
      <c r="CO66" s="178"/>
      <c r="CP66" s="178"/>
      <c r="CQ66" s="178"/>
      <c r="CR66" s="178"/>
      <c r="CS66" s="178"/>
      <c r="CT66" s="179"/>
      <c r="CU66" s="172"/>
      <c r="CV66" s="172"/>
      <c r="CW66" s="172"/>
      <c r="CX66" s="172"/>
      <c r="CY66" s="172"/>
      <c r="CZ66" s="172"/>
      <c r="DA66" s="169"/>
    </row>
    <row customHeight="1" ht="10.5" hidden="1">
      <c r="C67" s="165"/>
      <c r="D67" s="672"/>
      <c r="E67" s="673"/>
      <c r="K67" s="180"/>
      <c r="L67" s="181"/>
      <c r="M67" s="182"/>
      <c r="N67" s="183" t="s">
        <v>1371</v>
      </c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72"/>
      <c r="BU67" s="172"/>
      <c r="BV67" s="172"/>
      <c r="BW67" s="172"/>
      <c r="BX67" s="172"/>
      <c r="BY67" s="184"/>
      <c r="BZ67" s="184"/>
      <c r="CA67" s="184"/>
      <c r="CB67" s="184"/>
      <c r="CC67" s="172"/>
      <c r="CD67" s="172"/>
      <c r="CE67" s="172"/>
      <c r="CF67" s="172"/>
      <c r="CG67" s="172"/>
      <c r="CH67" s="172"/>
      <c r="CI67" s="172"/>
      <c r="CJ67" s="172"/>
      <c r="CK67" s="184"/>
      <c r="CL67" s="184"/>
      <c r="CM67" s="184"/>
      <c r="CN67" s="184"/>
      <c r="CO67" s="184"/>
      <c r="CP67" s="184"/>
      <c r="CQ67" s="184"/>
      <c r="CR67" s="184"/>
      <c r="CS67" s="184"/>
      <c r="CT67" s="185"/>
      <c r="CU67" s="172"/>
      <c r="CV67" s="172"/>
      <c r="CW67" s="172"/>
      <c r="CX67" s="172"/>
      <c r="CY67" s="172"/>
      <c r="CZ67" s="172"/>
      <c r="DA67" s="169"/>
    </row>
    <row customHeight="1" ht="12">
      <c r="A68" s="326" t="s">
        <v>1372</v>
      </c>
      <c r="B68" s="993"/>
      <c r="C68" s="321"/>
      <c r="D68" s="719"/>
      <c r="E68" s="721"/>
      <c r="F68" s="993"/>
      <c r="G68" s="993"/>
      <c r="H68" s="993"/>
      <c r="I68" s="993"/>
      <c r="J68" s="993"/>
      <c r="K68" s="993"/>
      <c r="L68" s="449"/>
      <c r="M68" s="500" t="s">
        <v>1281</v>
      </c>
      <c r="N68" s="770" t="s">
        <v>1372</v>
      </c>
      <c r="O68" s="630" t="s">
        <v>1282</v>
      </c>
      <c r="P68" s="452"/>
      <c r="Q68" s="453" t="s">
        <v>1283</v>
      </c>
      <c r="R68" s="453" t="s">
        <v>1284</v>
      </c>
      <c r="S68" s="630" t="s">
        <v>34</v>
      </c>
      <c r="T68" s="630"/>
      <c r="U68" s="630" t="s">
        <v>1373</v>
      </c>
      <c r="V68" s="630" t="s">
        <v>1374</v>
      </c>
      <c r="W68" s="452"/>
      <c r="X68" s="452"/>
      <c r="Y68" s="450" t="s">
        <v>1366</v>
      </c>
      <c r="Z68" s="798"/>
      <c r="AA68" s="798"/>
      <c r="AB68" s="798"/>
      <c r="AC68" s="452"/>
      <c r="AD68" s="452"/>
      <c r="AE68" s="452"/>
      <c r="AF68" s="798"/>
      <c r="AG68" s="445" t="s">
        <v>1289</v>
      </c>
      <c r="AH68" s="798"/>
      <c r="AI68" s="630" t="s">
        <v>1282</v>
      </c>
      <c r="AJ68" s="452"/>
      <c r="AK68" s="453" t="s">
        <v>1283</v>
      </c>
      <c r="AL68" s="453" t="s">
        <v>1284</v>
      </c>
      <c r="AM68" s="630" t="s">
        <v>34</v>
      </c>
      <c r="AN68" s="630"/>
      <c r="AO68" s="630" t="s">
        <v>1373</v>
      </c>
      <c r="AP68" s="630" t="s">
        <v>1374</v>
      </c>
      <c r="AQ68" s="452"/>
      <c r="AR68" s="452"/>
      <c r="AS68" s="450" t="s">
        <v>1366</v>
      </c>
      <c r="AT68" s="798"/>
      <c r="AU68" s="798"/>
      <c r="AV68" s="798"/>
      <c r="AW68" s="452"/>
      <c r="AX68" s="452"/>
      <c r="AY68" s="452"/>
      <c r="AZ68" s="798"/>
      <c r="BA68" s="445" t="s">
        <v>1289</v>
      </c>
      <c r="BB68" s="798"/>
      <c r="BC68" s="329" t="s">
        <v>1292</v>
      </c>
      <c r="BD68" s="330" t="str">
        <f>BE68&amp;"::"&amp;N68</f>
        <v>ACTI::8.1</v>
      </c>
      <c r="BE68" s="799" t="s">
        <v>1293</v>
      </c>
      <c r="BF68" s="798"/>
      <c r="BG68" s="798"/>
      <c r="BH68" s="798"/>
      <c r="BI68" s="798"/>
      <c r="BJ68" s="798"/>
      <c r="BK68" s="798"/>
      <c r="BL68" s="798"/>
      <c r="BM68" s="798"/>
      <c r="BN68" s="426"/>
      <c r="BO68" s="426"/>
      <c r="BP68" s="446">
        <v>15441.36</v>
      </c>
      <c r="BQ68" s="446">
        <v>711.28</v>
      </c>
      <c r="BR68" s="446">
        <v>15698.72</v>
      </c>
      <c r="BS68" s="446">
        <v>723.13</v>
      </c>
      <c r="BT68" s="455">
        <v>15441.36</v>
      </c>
      <c r="BU68" s="455">
        <v>711.28</v>
      </c>
      <c r="BV68" s="455">
        <v>15698.72</v>
      </c>
      <c r="BW68" s="455">
        <v>723.13</v>
      </c>
      <c r="BX68" s="110"/>
      <c r="BY68" s="456" t="s">
        <v>1294</v>
      </c>
      <c r="BZ68" s="457"/>
      <c r="CA68" s="447">
        <f>(BR68-BS68)/1.22*'СРЕД 1'!CT90/1000</f>
        <v>1505.78329994547</v>
      </c>
      <c r="CB68" s="448">
        <v>6023.133199782</v>
      </c>
      <c r="CC68" s="604"/>
      <c r="CD68" s="110"/>
      <c r="CE68" s="333"/>
      <c r="CF68" s="110"/>
      <c r="CG68" s="333"/>
      <c r="CH68" s="110"/>
      <c r="CI68" s="110"/>
      <c r="CJ68" s="110"/>
      <c r="CK68" s="458" t="s">
        <v>1375</v>
      </c>
      <c r="CL68" s="459" t="s">
        <v>1376</v>
      </c>
      <c r="CM68" s="459" t="s">
        <v>1297</v>
      </c>
      <c r="CN68" s="460" t="s">
        <v>1377</v>
      </c>
      <c r="CO68" s="460" t="s">
        <v>1378</v>
      </c>
      <c r="CP68" s="458" t="s">
        <v>1379</v>
      </c>
      <c r="CQ68" s="459" t="s">
        <v>1376</v>
      </c>
      <c r="CR68" s="459" t="s">
        <v>1297</v>
      </c>
      <c r="CS68" s="460" t="s">
        <v>1380</v>
      </c>
      <c r="CT68" s="460" t="s">
        <v>1381</v>
      </c>
      <c r="CU68" s="92"/>
      <c r="CV68" s="92"/>
      <c r="CW68" s="92"/>
      <c r="CX68" s="92"/>
      <c r="CY68" s="92"/>
      <c r="CZ68" s="92"/>
      <c r="DA68" s="461"/>
    </row>
    <row customHeight="1" ht="12.75">
      <c r="C69" s="165"/>
      <c r="D69" s="704"/>
      <c r="E69" s="705"/>
      <c r="L69" s="186"/>
      <c r="M69" s="187"/>
      <c r="N69" s="188"/>
      <c r="O69" s="189" t="s">
        <v>1382</v>
      </c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72"/>
      <c r="BU69" s="172"/>
      <c r="BV69" s="172"/>
      <c r="BW69" s="172"/>
      <c r="BX69" s="172"/>
      <c r="BY69" s="184"/>
      <c r="BZ69" s="184"/>
      <c r="CA69" s="184"/>
      <c r="CB69" s="184"/>
      <c r="CC69" s="172"/>
      <c r="CD69" s="172"/>
      <c r="CE69" s="172"/>
      <c r="CF69" s="172"/>
      <c r="CG69" s="172"/>
      <c r="CH69" s="172"/>
      <c r="CI69" s="172"/>
      <c r="CJ69" s="172"/>
      <c r="CK69" s="184"/>
      <c r="CL69" s="184"/>
      <c r="CM69" s="184"/>
      <c r="CN69" s="184"/>
      <c r="CO69" s="184"/>
      <c r="CP69" s="184"/>
      <c r="CQ69" s="184"/>
      <c r="CR69" s="184"/>
      <c r="CS69" s="184"/>
      <c r="CT69" s="185"/>
      <c r="CU69" s="172"/>
      <c r="CV69" s="172"/>
      <c r="CW69" s="172"/>
      <c r="CX69" s="172"/>
      <c r="CY69" s="172"/>
      <c r="CZ69" s="172"/>
      <c r="DA69" s="169"/>
    </row>
    <row customHeight="1" ht="12">
      <c r="C70" s="161"/>
      <c r="L70" s="206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8"/>
      <c r="BQ70" s="208"/>
      <c r="BR70" s="208"/>
      <c r="BS70" s="208"/>
      <c r="BT70" s="209"/>
      <c r="BU70" s="209"/>
      <c r="BV70" s="209"/>
      <c r="BW70" s="209"/>
      <c r="BX70" s="209"/>
      <c r="BY70" s="207"/>
      <c r="BZ70" s="207"/>
      <c r="CA70" s="207"/>
      <c r="CB70" s="207"/>
      <c r="CC70" s="209"/>
      <c r="CD70" s="209"/>
      <c r="CE70" s="209"/>
      <c r="CF70" s="209"/>
      <c r="CG70" s="209"/>
      <c r="CH70" s="209"/>
      <c r="CI70" s="209"/>
      <c r="CJ70" s="209"/>
      <c r="CK70" s="207"/>
      <c r="CL70" s="207"/>
      <c r="CM70" s="207"/>
      <c r="CN70" s="207"/>
      <c r="CO70" s="207"/>
      <c r="CP70" s="207"/>
      <c r="CQ70" s="207"/>
      <c r="CR70" s="207"/>
      <c r="CS70" s="207"/>
      <c r="CT70" s="210"/>
      <c r="CU70" s="209"/>
      <c r="CV70" s="209"/>
      <c r="CW70" s="209"/>
      <c r="CX70" s="209"/>
      <c r="CY70" s="209"/>
      <c r="CZ70" s="209"/>
      <c r="DA70" s="211"/>
    </row>
    <row customHeight="1" ht="11.25">
      <c r="C71" s="13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N71" s="157"/>
      <c r="BO71" s="157"/>
      <c r="BP71" s="157"/>
      <c r="BQ71" s="157"/>
      <c r="BR71" s="546"/>
      <c r="BS71" s="546"/>
      <c r="BT71" s="546"/>
      <c r="BU71" s="546"/>
      <c r="BV71" s="546"/>
      <c r="BW71" s="546"/>
      <c r="BX71" s="546"/>
      <c r="BY71" s="546"/>
      <c r="BZ71" s="546"/>
      <c r="CA71" s="546"/>
      <c r="CB71" s="546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</row>
  </sheetData>
  <sheetProtection formatColumns="0" formatRows="0" sort="0" autoFilter="0" insertRows="0" deleteRows="0" deleteColumns="0"/>
  <mergeCells count="147">
    <mergeCell ref="D59:D64"/>
    <mergeCell ref="E59:E64"/>
    <mergeCell ref="O59:BS59"/>
    <mergeCell ref="D66:D69"/>
    <mergeCell ref="E66:E69"/>
    <mergeCell ref="O66:BS66"/>
    <mergeCell ref="D50:D57"/>
    <mergeCell ref="O50:BS50"/>
    <mergeCell ref="E52:E54"/>
    <mergeCell ref="O52:BS52"/>
    <mergeCell ref="E55:E57"/>
    <mergeCell ref="O55:BS55"/>
    <mergeCell ref="D35:D38"/>
    <mergeCell ref="E35:E38"/>
    <mergeCell ref="O35:BS35"/>
    <mergeCell ref="D40:D48"/>
    <mergeCell ref="O40:BS40"/>
    <mergeCell ref="E42:E45"/>
    <mergeCell ref="O42:BS42"/>
    <mergeCell ref="E46:E48"/>
    <mergeCell ref="O46:BS46"/>
    <mergeCell ref="D23:D33"/>
    <mergeCell ref="O23:BS23"/>
    <mergeCell ref="E25:E27"/>
    <mergeCell ref="O25:BS25"/>
    <mergeCell ref="E28:E30"/>
    <mergeCell ref="O28:BS28"/>
    <mergeCell ref="E31:E33"/>
    <mergeCell ref="O31:BS31"/>
    <mergeCell ref="CB8:CB10"/>
    <mergeCell ref="D14:D17"/>
    <mergeCell ref="E14:E17"/>
    <mergeCell ref="O14:BS14"/>
    <mergeCell ref="D19:D21"/>
    <mergeCell ref="E19:E21"/>
    <mergeCell ref="O19:BS19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dataValidations count="7">
    <dataValidation type="list" allowBlank="1" showInputMessage="1" showErrorMessage="1" promptTitle="Внимание" prompt="Пожалуйста, выберите значение из списка" sqref="BY1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37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44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68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90BFDF8-3BE8-9B98-F86D-CE8881131D08}" mc:Ignorable="x14ac xr xr2 xr3">
  <sheetPr>
    <tabColor rgb="FFFF00FF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МО'!$E$35="","Не определено",'Список МО'!$E$35)</f>
        <v>Не определено</v>
      </c>
    </row>
    <row customHeight="1" ht="15">
      <c r="B3" s="0" t="str">
        <f>IF('Список МО'!$F$35="","Не определено",'Список МО'!$F$35)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МО'!$G$35="","Не определено",'Список МО'!$G$35)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ПИ'!$J$196</f>
        <v>0</v>
      </c>
      <c r="DV15" s="268">
        <f>'СУБС ПИ'!$L$196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ПИ'!$N$196</f>
        <v>0</v>
      </c>
      <c r="FZ15" s="268">
        <f>'СУБС ПИ'!$P$196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ПИ'!$J$197</f>
        <v>0</v>
      </c>
      <c r="DV21" s="268">
        <f>'СУБС ПИ'!$L$197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ПИ'!$N$197</f>
        <v>0</v>
      </c>
      <c r="FZ21" s="268">
        <f>'СУБС ПИ'!$P$197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ПИ'!$J$198</f>
        <v>0</v>
      </c>
      <c r="DV29" s="268">
        <f>'СУБС ПИ'!$L$198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ПИ'!$N$198</f>
        <v>0</v>
      </c>
      <c r="FZ29" s="268">
        <f>'СУБС ПИ'!$P$198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ПИ'!$J$199</f>
        <v>0</v>
      </c>
      <c r="DV33" s="268">
        <f>'СУБС ПИ'!$L$199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ПИ'!$N$199</f>
        <v>0</v>
      </c>
      <c r="FZ33" s="268">
        <f>'СУБС ПИ'!$P$199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ПИ'!$J$200</f>
        <v>0</v>
      </c>
      <c r="DV37" s="268">
        <f>'СУБС ПИ'!$L$200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ПИ'!$N$200</f>
        <v>0</v>
      </c>
      <c r="FZ37" s="268">
        <f>'СУБС ПИ'!$P$200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ПИ'!$J$201</f>
        <v>0</v>
      </c>
      <c r="DV43" s="268">
        <f>'СУБС ПИ'!$L$201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ПИ'!$N$201</f>
        <v>0</v>
      </c>
      <c r="FZ43" s="268">
        <f>'СУБС ПИ'!$P$201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ПИ'!$J$202</f>
        <v>0</v>
      </c>
      <c r="DV51" s="268">
        <f>'СУБС ПИ'!$L$202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ПИ'!$N$202</f>
        <v>0</v>
      </c>
      <c r="FZ51" s="268">
        <f>'СУБС ПИ'!$P$202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ПИ'!$J$203</f>
        <v>0</v>
      </c>
      <c r="DV55" s="268">
        <f>'СУБС ПИ'!$L$203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ПИ'!$N$203</f>
        <v>0</v>
      </c>
      <c r="FZ55" s="268">
        <f>'СУБС ПИ'!$P$203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ПИ'!$J$204</f>
        <v>0</v>
      </c>
      <c r="DV63" s="268">
        <f>'СУБС ПИ'!$L$204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ПИ'!$N$204</f>
        <v>0</v>
      </c>
      <c r="FZ63" s="268">
        <f>'СУБС ПИ'!$P$204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ПИ'!$J$205</f>
        <v>0</v>
      </c>
      <c r="DV67" s="268">
        <f>'СУБС ПИ'!$L$205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ПИ'!$N$205</f>
        <v>0</v>
      </c>
      <c r="FZ67" s="268">
        <f>'СУБС ПИ'!$P$205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ПИ'!$J$206</f>
        <v>0</v>
      </c>
      <c r="DV73" s="268">
        <f>'СУБС ПИ'!$L$206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ПИ'!$N$206</f>
        <v>0</v>
      </c>
      <c r="FZ73" s="268">
        <f>'СУБС ПИ'!$P$206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ПИ'!$J$207</f>
        <v>0</v>
      </c>
      <c r="DV79" s="268">
        <f>'СУБС ПИ'!$L$207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ПИ'!$N$207</f>
        <v>0</v>
      </c>
      <c r="FZ79" s="268">
        <f>'СУБС ПИ'!$P$207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78" priority="1" stopIfTrue="1">
      <formula>$N$3=0</formula>
    </cfRule>
  </conditionalFormatting>
  <conditionalFormatting sqref="M3">
    <cfRule type="expression" dxfId="79" priority="2" stopIfTrue="1">
      <formula>$N$3&lt;=(100+REGION_IDX_VALUE_MIRROR)</formula>
    </cfRule>
  </conditionalFormatting>
  <conditionalFormatting sqref="M3">
    <cfRule type="expression" dxfId="80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AAF7888-A3C6-50E8-BBEC-009AD4C49778}" mc:Ignorable="x14ac xr xr2 xr3">
  <sheetPr>
    <tabColor rgb="FFFF00FF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МО'!$E$35="","Не определено",'Список МО'!$E$35)</f>
        <v>Не определено</v>
      </c>
    </row>
    <row customHeight="1" ht="15">
      <c r="B3" s="0" t="str">
        <f>IF('Список МО'!$F$35="","Не определено",'Список МО'!$F$35)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МО'!$G$35="","Не определено",'Список МО'!$G$35)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ПИ'!$S$196</f>
        <v>0</v>
      </c>
      <c r="DV15" s="268">
        <f>'СУБС ПИ'!$U$196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ПИ'!$S$197</f>
        <v>0</v>
      </c>
      <c r="DV21" s="268">
        <f>'СУБС ПИ'!$U$197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ПИ'!$S$198</f>
        <v>0</v>
      </c>
      <c r="DV29" s="268">
        <f>'СУБС ПИ'!$U$198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ПИ'!$S$199</f>
        <v>0</v>
      </c>
      <c r="DV33" s="268">
        <f>'СУБС ПИ'!$U$199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ПИ'!$S$200</f>
        <v>0</v>
      </c>
      <c r="DV37" s="268">
        <f>'СУБС ПИ'!$U$200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ПИ'!$S$201</f>
        <v>0</v>
      </c>
      <c r="DV43" s="268">
        <f>'СУБС ПИ'!$U$201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ПИ'!$S$202</f>
        <v>0</v>
      </c>
      <c r="DV51" s="268">
        <f>'СУБС ПИ'!$U$202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ПИ'!$S$203</f>
        <v>0</v>
      </c>
      <c r="DV55" s="268">
        <f>'СУБС ПИ'!$U$203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ПИ'!$S$204</f>
        <v>0</v>
      </c>
      <c r="DV63" s="268">
        <f>'СУБС ПИ'!$U$204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ПИ'!$S$205</f>
        <v>0</v>
      </c>
      <c r="DV67" s="268">
        <f>'СУБС ПИ'!$U$205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ПИ'!$S$206</f>
        <v>0</v>
      </c>
      <c r="DV73" s="268">
        <f>'СУБС ПИ'!$U$206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ПИ'!$S$207</f>
        <v>0</v>
      </c>
      <c r="DV79" s="268">
        <f>'СУБС ПИ'!$U$207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81" priority="1" stopIfTrue="1">
      <formula>$N$3=0</formula>
    </cfRule>
  </conditionalFormatting>
  <conditionalFormatting sqref="M3">
    <cfRule type="expression" dxfId="82" priority="2" stopIfTrue="1">
      <formula>$N$3&lt;=(100+REGION_IDX_VALUE_MIRROR)</formula>
    </cfRule>
  </conditionalFormatting>
  <conditionalFormatting sqref="M3">
    <cfRule type="expression" dxfId="83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066AE38-B4B8-D588-ABFB-FDE33AA738F8}" mc:Ignorable="x14ac xr xr2 xr3">
  <sheetPr>
    <tabColor rgb="FF00FFFF"/>
  </sheetPr>
  <dimension ref="A1:DL64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1.7109375" customWidth="1"/>
    <col min="4" max="5" style="993" width="22.7109375" hidden="1" customWidth="1"/>
    <col min="6" max="11" style="993" width="1.8515625" hidden="1" customWidth="1"/>
    <col min="12" max="12" style="993" width="4.7109375" customWidth="1"/>
    <col min="13" max="13" style="993" width="2.7109375" customWidth="1"/>
    <col min="14" max="14" style="993" width="7.57421875" customWidth="1"/>
    <col min="15" max="15" style="993" width="15.7109375" customWidth="1"/>
    <col min="16" max="16" style="993" width="0.140625" hidden="1" customWidth="1"/>
    <col min="17" max="18" style="993" width="12.57421875" hidden="1" customWidth="1"/>
    <col min="19" max="19" style="993" width="11.7109375" hidden="1" customWidth="1"/>
    <col min="20" max="21" style="993" width="15.7109375" hidden="1" customWidth="1"/>
    <col min="22" max="22" style="993" width="19.57421875" hidden="1" customWidth="1"/>
    <col min="23" max="23" style="993" width="28.7109375" customWidth="1"/>
    <col min="24" max="24" style="993" width="17.7109375" hidden="1" customWidth="1"/>
    <col min="25" max="25" style="993" width="10.8515625" hidden="1" customWidth="1"/>
    <col min="26" max="28" style="993" width="0.140625" hidden="1" customWidth="1"/>
    <col min="29" max="31" style="993" width="15.57421875" hidden="1" customWidth="1"/>
    <col min="32" max="32" style="993" width="0.140625" hidden="1" customWidth="1"/>
    <col min="33" max="33" style="993" width="15.7109375" hidden="1" customWidth="1"/>
    <col min="34" max="34" style="993" width="0.140625" hidden="1" customWidth="1"/>
    <col min="35" max="35" style="993" width="15.7109375" customWidth="1"/>
    <col min="36" max="36" style="993" width="0.140625" hidden="1" customWidth="1"/>
    <col min="37" max="38" style="993" width="12.57421875" hidden="1" customWidth="1"/>
    <col min="39" max="39" style="993" width="11.7109375" hidden="1" customWidth="1"/>
    <col min="40" max="41" style="993" width="15.7109375" hidden="1" customWidth="1"/>
    <col min="42" max="42" style="993" width="19.7109375" hidden="1" customWidth="1"/>
    <col min="43" max="43" style="993" width="28.8515625" customWidth="1"/>
    <col min="44" max="44" style="993" width="17.7109375" hidden="1" customWidth="1"/>
    <col min="45" max="45" style="993" width="10.7109375" hidden="1" customWidth="1"/>
    <col min="46" max="48" style="993" width="0.140625" hidden="1" customWidth="1"/>
    <col min="49" max="51" style="993" width="15.7109375" hidden="1" customWidth="1"/>
    <col min="52" max="52" style="993" width="0.140625" hidden="1" customWidth="1"/>
    <col min="53" max="53" style="993" width="15.8515625" hidden="1" customWidth="1"/>
    <col min="54" max="54" style="993" width="0.140625" hidden="1" customWidth="1"/>
    <col min="55" max="57" style="993" width="8.7109375" hidden="1" customWidth="1"/>
    <col min="58" max="61" style="993" width="0.8515625" hidden="1" customWidth="1"/>
    <col min="62" max="62" style="92" width="0.140625" hidden="1" customWidth="1"/>
    <col min="63" max="65" style="92" width="0.8515625" hidden="1" customWidth="1"/>
    <col min="66" max="67" style="993" width="0.8515625" hidden="1" customWidth="1"/>
    <col min="68" max="69" style="993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993" width="24.7109375" customWidth="1"/>
    <col min="90" max="90" style="993" width="22.7109375" customWidth="1"/>
    <col min="91" max="91" style="993" width="14.7109375" customWidth="1"/>
    <col min="92" max="93" style="993" width="12.7109375" customWidth="1"/>
    <col min="94" max="94" style="993" width="24.7109375" customWidth="1"/>
    <col min="95" max="95" style="993" width="22.7109375" customWidth="1"/>
    <col min="96" max="96" style="993" width="14.7109375" customWidth="1"/>
    <col min="97" max="98" style="993" width="12.7109375" customWidth="1"/>
    <col min="99" max="104" style="92" width="0.8515625" hidden="1" customWidth="1"/>
    <col min="105" max="105" style="993" width="30.7109375" customWidth="1"/>
    <col min="106" max="106" style="993" width="2.7109375" customWidth="1"/>
    <col min="107" max="116" style="993" width="9.140625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>
      <c r="B2" s="0" t="str">
        <f>IF('Список МО'!$E$36="","Не определено",'Список МО'!$E$36)</f>
        <v>Не определено</v>
      </c>
    </row>
    <row customHeight="1" ht="3">
      <c r="B3" s="0" t="str">
        <f>IF('Список МО'!$F$36="","Не определено",'Список МО'!$F$36)</f>
        <v>Не определено</v>
      </c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B4" s="0" t="str">
        <f>IF('Список МО'!$G$36="","Не определено",'Список МО'!$G$36)</f>
        <v>Не определено</v>
      </c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546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545"/>
      <c r="M12" s="538"/>
      <c r="N12" s="538"/>
      <c r="O12" s="538"/>
      <c r="P12" s="536"/>
      <c r="Q12" s="538"/>
      <c r="R12" s="538"/>
      <c r="S12" s="538"/>
      <c r="T12" s="538"/>
      <c r="U12" s="538"/>
      <c r="V12" s="538"/>
      <c r="W12" s="538"/>
      <c r="X12" s="538"/>
      <c r="Y12" s="538"/>
      <c r="Z12" s="536"/>
      <c r="AA12" s="536"/>
      <c r="AB12" s="536"/>
      <c r="AC12" s="538"/>
      <c r="AD12" s="538"/>
      <c r="AE12" s="538"/>
      <c r="AF12" s="536"/>
      <c r="AG12" s="538"/>
      <c r="AH12" s="536"/>
      <c r="AI12" s="538"/>
      <c r="AJ12" s="536"/>
      <c r="AK12" s="538"/>
      <c r="AL12" s="538"/>
      <c r="AM12" s="538"/>
      <c r="AN12" s="538"/>
      <c r="AO12" s="538"/>
      <c r="AP12" s="538"/>
      <c r="AQ12" s="538"/>
      <c r="AR12" s="538"/>
      <c r="AS12" s="538"/>
      <c r="AT12" s="536"/>
      <c r="AU12" s="536"/>
      <c r="AV12" s="536"/>
      <c r="AW12" s="538"/>
      <c r="AX12" s="538"/>
      <c r="AY12" s="538"/>
      <c r="AZ12" s="536"/>
      <c r="BA12" s="538"/>
      <c r="BB12" s="536"/>
      <c r="BC12" s="536"/>
      <c r="BD12" s="536"/>
      <c r="BE12" s="536"/>
      <c r="BF12" s="536"/>
      <c r="BG12" s="536"/>
      <c r="BH12" s="536"/>
      <c r="BI12" s="536"/>
      <c r="BJ12" s="538"/>
      <c r="BK12" s="536"/>
      <c r="BL12" s="536"/>
      <c r="BM12" s="536"/>
      <c r="BN12" s="536"/>
      <c r="BO12" s="536"/>
      <c r="BP12" s="538"/>
      <c r="BQ12" s="538"/>
      <c r="BR12" s="538"/>
      <c r="BS12" s="538"/>
      <c r="BT12" s="536"/>
      <c r="BU12" s="536"/>
      <c r="BV12" s="536"/>
      <c r="BW12" s="536"/>
      <c r="BX12" s="536"/>
      <c r="BY12" s="538"/>
      <c r="BZ12" s="538"/>
      <c r="CA12" s="538"/>
      <c r="CB12" s="538"/>
      <c r="CC12" s="536"/>
      <c r="CD12" s="536"/>
      <c r="CE12" s="536"/>
      <c r="CF12" s="536"/>
      <c r="CG12" s="536"/>
      <c r="CH12" s="536"/>
      <c r="CI12" s="536"/>
      <c r="CJ12" s="536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542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542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537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542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542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537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544"/>
      <c r="M43" s="544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542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537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542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542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546"/>
      <c r="BS64" s="546"/>
      <c r="BT64" s="546"/>
      <c r="BU64" s="546"/>
      <c r="BV64" s="546"/>
      <c r="BW64" s="546"/>
      <c r="BX64" s="546"/>
      <c r="BY64" s="546"/>
      <c r="BZ64" s="546"/>
      <c r="CA64" s="546"/>
      <c r="CB64" s="546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D22:D32"/>
    <mergeCell ref="O22:BS22"/>
    <mergeCell ref="E24:E26"/>
    <mergeCell ref="O24:BS24"/>
    <mergeCell ref="E27:E29"/>
    <mergeCell ref="O27:BS27"/>
    <mergeCell ref="E30:E32"/>
    <mergeCell ref="O30:BS30"/>
    <mergeCell ref="CB8:CB10"/>
    <mergeCell ref="D14:D16"/>
    <mergeCell ref="E14:E16"/>
    <mergeCell ref="O14:BS14"/>
    <mergeCell ref="D18:D20"/>
    <mergeCell ref="E18:E20"/>
    <mergeCell ref="O18:BS18"/>
    <mergeCell ref="CO7:CO10"/>
    <mergeCell ref="CP7:CP10"/>
    <mergeCell ref="CQ7:CQ10"/>
    <mergeCell ref="CR7:CR10"/>
    <mergeCell ref="CS7:CS10"/>
    <mergeCell ref="CT7:CT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AO7:AO10"/>
    <mergeCell ref="AP7:AP10"/>
    <mergeCell ref="AQ7:AQ10"/>
    <mergeCell ref="AR7:AR10"/>
    <mergeCell ref="AS7:AS10"/>
    <mergeCell ref="AT7:AT10"/>
    <mergeCell ref="AI7:AI10"/>
    <mergeCell ref="AJ7:AJ10"/>
    <mergeCell ref="AK7:AK10"/>
    <mergeCell ref="AL7:AL10"/>
    <mergeCell ref="AM7:AM10"/>
    <mergeCell ref="AN7:AN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U7:U10"/>
    <mergeCell ref="V7:V10"/>
    <mergeCell ref="W7:W10"/>
    <mergeCell ref="X7:X10"/>
    <mergeCell ref="Y7:Y10"/>
    <mergeCell ref="Z7:Z10"/>
    <mergeCell ref="CX6:CX10"/>
    <mergeCell ref="CY6:CY10"/>
    <mergeCell ref="CZ6:CZ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BM6:BM10"/>
    <mergeCell ref="BN6:BN10"/>
    <mergeCell ref="BO6:BO10"/>
    <mergeCell ref="BP6:BQ6"/>
    <mergeCell ref="BR6:BS6"/>
    <mergeCell ref="BT6:BT10"/>
    <mergeCell ref="BP7:BP10"/>
    <mergeCell ref="BQ7:BQ10"/>
    <mergeCell ref="BR7:BR10"/>
    <mergeCell ref="BS7:BS10"/>
    <mergeCell ref="BG6:BG10"/>
    <mergeCell ref="BH6:BH10"/>
    <mergeCell ref="BI6:BI10"/>
    <mergeCell ref="BJ6:BJ10"/>
    <mergeCell ref="BK6:BK10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J3:BI3"/>
    <mergeCell ref="D4:BI4"/>
    <mergeCell ref="BY4:CB5"/>
    <mergeCell ref="Q5:V5"/>
    <mergeCell ref="X5:AH5"/>
    <mergeCell ref="AK5:AP5"/>
    <mergeCell ref="AR5:BB5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67A3AED-8FDC-EE2D-4F38-4FD93623F6EF}" mc:Ignorable="x14ac xr xr2 xr3">
  <sheetPr>
    <tabColor rgb="FF00FFFF"/>
  </sheetPr>
  <dimension ref="A1:DB22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  <selection pane="bottomRight"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МО'!$E$36="","Не определено",'Список МО'!$E$36)</f>
        <v>Не определено</v>
      </c>
    </row>
    <row customHeight="1" ht="3">
      <c r="B3" s="805" t="str">
        <f>IF('Список МО'!$F$36="","Не определено",'Список МО'!$F$36)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МО'!$G$36="","Не определено",'Список МО'!$G$36)</f>
        <v>Не определено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043CB1C8-A6F4-28DC-C317-D039ECA996C1}" mc:Ignorable="x14ac xr xr2 xr3">
  <sheetPr>
    <tabColor rgb="FF00FFFF"/>
  </sheetPr>
  <dimension ref="A1:LM103"/>
  <sheetViews>
    <sheetView showGridLines="0" zoomScale="90" workbookViewId="0">
      <pane xSplit="67" ySplit="11" topLeftCell="BP12" activePane="bottomRight" state="frozen"/>
      <selection pane="bottomLeft" activeCell="A12" sqref="A12"/>
      <selection pane="topRight" activeCell="BP1" sqref="BP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МО'!$E$36="","Не определено",'Список МО'!$E$36)</f>
        <v>Не определено</v>
      </c>
    </row>
    <row customHeight="1" ht="15">
      <c r="B3" s="0" t="str">
        <f>IF('Список МО'!$F$36="","Не определено",'Список МО'!$F$36)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МО'!$G$36="","Не определено",'Список МО'!$G$36)</f>
        <v>Не определено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ПИ'!$J$210</f>
        <v>0</v>
      </c>
      <c r="DV15" s="268">
        <f>'СУБС ПИ'!$L$210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>
        <f>'СУБС ПИ'!$N$210</f>
        <v>0</v>
      </c>
      <c r="FZ15" s="268">
        <f>'СУБС ПИ'!$P$210</f>
        <v>0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ПИ'!$J$211</f>
        <v>0</v>
      </c>
      <c r="DV21" s="268">
        <f>'СУБС ПИ'!$L$211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>
        <f>'СУБС ПИ'!$N$211</f>
        <v>0</v>
      </c>
      <c r="FZ21" s="268">
        <f>'СУБС ПИ'!$P$211</f>
        <v>0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ПИ'!$J$212</f>
        <v>0</v>
      </c>
      <c r="DV29" s="268">
        <f>'СУБС ПИ'!$L$212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>
        <f>'СУБС ПИ'!$N$212</f>
        <v>0</v>
      </c>
      <c r="FZ29" s="268">
        <f>'СУБС ПИ'!$P$212</f>
        <v>0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ПИ'!$J$213</f>
        <v>0</v>
      </c>
      <c r="DV33" s="268">
        <f>'СУБС ПИ'!$L$213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>
        <f>'СУБС ПИ'!$N$213</f>
        <v>0</v>
      </c>
      <c r="FZ33" s="268">
        <f>'СУБС ПИ'!$P$213</f>
        <v>0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ПИ'!$J$214</f>
        <v>0</v>
      </c>
      <c r="DV37" s="268">
        <f>'СУБС ПИ'!$L$214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>
        <f>'СУБС ПИ'!$N$214</f>
        <v>0</v>
      </c>
      <c r="FZ37" s="268">
        <f>'СУБС ПИ'!$P$214</f>
        <v>0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ПИ'!$J$215</f>
        <v>0</v>
      </c>
      <c r="DV43" s="268">
        <f>'СУБС ПИ'!$L$215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>
        <f>'СУБС ПИ'!$N$215</f>
        <v>0</v>
      </c>
      <c r="FZ43" s="268">
        <f>'СУБС ПИ'!$P$215</f>
        <v>0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ПИ'!$J$216</f>
        <v>0</v>
      </c>
      <c r="DV51" s="268">
        <f>'СУБС ПИ'!$L$216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>
        <f>'СУБС ПИ'!$N$216</f>
        <v>0</v>
      </c>
      <c r="FZ51" s="268">
        <f>'СУБС ПИ'!$P$216</f>
        <v>0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ПИ'!$J$217</f>
        <v>0</v>
      </c>
      <c r="DV55" s="268">
        <f>'СУБС ПИ'!$L$217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>
        <f>'СУБС ПИ'!$N$217</f>
        <v>0</v>
      </c>
      <c r="FZ55" s="268">
        <f>'СУБС ПИ'!$P$217</f>
        <v>0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ПИ'!$J$218</f>
        <v>0</v>
      </c>
      <c r="DV63" s="268">
        <f>'СУБС ПИ'!$L$218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ПИ'!$N$218</f>
        <v>0</v>
      </c>
      <c r="FZ63" s="268">
        <f>'СУБС ПИ'!$P$218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ПИ'!$J$219</f>
        <v>0</v>
      </c>
      <c r="DV67" s="268">
        <f>'СУБС ПИ'!$L$219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>
        <f>'СУБС ПИ'!$N$219</f>
        <v>0</v>
      </c>
      <c r="FZ67" s="268">
        <f>'СУБС ПИ'!$P$219</f>
        <v>0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ПИ'!$J$220</f>
        <v>0</v>
      </c>
      <c r="DV73" s="268">
        <f>'СУБС ПИ'!$L$220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>
        <f>'СУБС ПИ'!$N$220</f>
        <v>0</v>
      </c>
      <c r="FZ73" s="268">
        <f>'СУБС ПИ'!$P$220</f>
        <v>0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ПИ'!$J$221</f>
        <v>0</v>
      </c>
      <c r="DV79" s="268">
        <f>'СУБС ПИ'!$L$221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>
        <f>'СУБС ПИ'!$N$221</f>
        <v>0</v>
      </c>
      <c r="FZ79" s="268">
        <f>'СУБС ПИ'!$P$221</f>
        <v>0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  <c r="EP89" s="157"/>
      <c r="EQ89" s="546"/>
      <c r="ER89" s="546"/>
      <c r="ES89" s="546"/>
      <c r="ET89" s="546"/>
      <c r="EU89" s="546"/>
      <c r="EV89" s="546"/>
      <c r="EW89" s="546"/>
      <c r="EX89" s="546"/>
      <c r="EY89" s="546"/>
      <c r="EZ89" s="546"/>
      <c r="FA89" s="546"/>
      <c r="FB89" s="546"/>
      <c r="FC89" s="546"/>
      <c r="FD89" s="546"/>
      <c r="FE89" s="546"/>
      <c r="FF89" s="546"/>
      <c r="FG89" s="546"/>
      <c r="FH89" s="546"/>
      <c r="FI89" s="546"/>
      <c r="FJ89" s="546"/>
      <c r="FK89" s="546"/>
      <c r="FL89" s="546"/>
      <c r="FM89" s="546"/>
      <c r="FN89" s="546"/>
      <c r="FO89" s="546"/>
      <c r="FP89" s="546"/>
      <c r="FQ89" s="546"/>
      <c r="FR89" s="546"/>
      <c r="FS89" s="546"/>
      <c r="FT89" s="546"/>
      <c r="FU89" s="546"/>
      <c r="FV89" s="546"/>
      <c r="FW89" s="546"/>
      <c r="FX89" s="546"/>
      <c r="FY89" s="546"/>
      <c r="FZ89" s="546"/>
      <c r="GA89" s="546"/>
      <c r="GB89" s="546"/>
      <c r="GC89" s="546"/>
      <c r="GD89" s="546"/>
      <c r="GE89" s="546"/>
      <c r="GF89" s="546"/>
      <c r="GG89" s="546"/>
      <c r="GH89" s="546"/>
      <c r="GI89" s="546"/>
      <c r="GJ89" s="546"/>
      <c r="GK89" s="546"/>
      <c r="GL89" s="546"/>
      <c r="GM89" s="546"/>
      <c r="GN89" s="546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84" priority="1" stopIfTrue="1">
      <formula>$N$3=0</formula>
    </cfRule>
  </conditionalFormatting>
  <conditionalFormatting sqref="M3">
    <cfRule type="expression" dxfId="85" priority="2" stopIfTrue="1">
      <formula>$N$3&lt;=(100+REGION_IDX_VALUE_MIRROR)</formula>
    </cfRule>
  </conditionalFormatting>
  <conditionalFormatting sqref="M3">
    <cfRule type="expression" dxfId="86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1D346DE-BC38-1618-9701-A845A50C6638}" mc:Ignorable="x14ac xr xr2 xr3">
  <sheetPr>
    <tabColor rgb="FF00FFFF"/>
  </sheetPr>
  <dimension ref="A1:LM103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  <selection pane="bottomRight" activeCell="A1" sqref="A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МО'!$E$36="","Не определено",'Список МО'!$E$36)</f>
        <v>Не определено</v>
      </c>
    </row>
    <row customHeight="1" ht="15">
      <c r="B3" s="0" t="str">
        <f>IF('Список МО'!$F$36="","Не определено",'Список МО'!$F$36)</f>
        <v>Не определено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МО'!$G$36="","Не определено",'Список МО'!$G$36)</f>
        <v>Не определено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ПИ'!$S$210</f>
        <v>0</v>
      </c>
      <c r="DV15" s="268">
        <f>'СУБС ПИ'!$U$210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ПИ'!$S$211</f>
        <v>0</v>
      </c>
      <c r="DV21" s="268">
        <f>'СУБС ПИ'!$U$211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ПИ'!$S$212</f>
        <v>0</v>
      </c>
      <c r="DV29" s="268">
        <f>'СУБС ПИ'!$U$212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ПИ'!$S$213</f>
        <v>0</v>
      </c>
      <c r="DV33" s="268">
        <f>'СУБС ПИ'!$U$213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ПИ'!$S$214</f>
        <v>0</v>
      </c>
      <c r="DV37" s="268">
        <f>'СУБС ПИ'!$U$214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ПИ'!$S$215</f>
        <v>0</v>
      </c>
      <c r="DV43" s="268">
        <f>'СУБС ПИ'!$U$215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>
        <f>'СУБС ПИ'!$S$216</f>
        <v>0</v>
      </c>
      <c r="DV51" s="268">
        <f>'СУБС ПИ'!$U$216</f>
        <v>0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536"/>
      <c r="G53" s="536"/>
      <c r="H53" s="536"/>
      <c r="I53" s="536"/>
      <c r="J53" s="536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545"/>
      <c r="G54" s="545"/>
      <c r="H54" s="545"/>
      <c r="I54" s="545"/>
      <c r="J54" s="54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536"/>
      <c r="G55" s="536"/>
      <c r="H55" s="536"/>
      <c r="I55" s="536"/>
      <c r="J55" s="536"/>
      <c r="K55" s="536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>
        <f>'СУБС ПИ'!$S$217</f>
        <v>0</v>
      </c>
      <c r="DV55" s="268">
        <f>'СУБС ПИ'!$U$217</f>
        <v>0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536"/>
      <c r="G56" s="536"/>
      <c r="H56" s="536"/>
      <c r="I56" s="536"/>
      <c r="J56" s="536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536"/>
      <c r="G57" s="536"/>
      <c r="H57" s="536"/>
      <c r="I57" s="536"/>
      <c r="J57" s="536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545"/>
      <c r="G58" s="545"/>
      <c r="H58" s="545"/>
      <c r="I58" s="545"/>
      <c r="J58" s="54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545"/>
      <c r="G59" s="545"/>
      <c r="H59" s="545"/>
      <c r="I59" s="545"/>
      <c r="J59" s="54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545"/>
      <c r="G60" s="545"/>
      <c r="H60" s="545"/>
      <c r="I60" s="545"/>
      <c r="J60" s="54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541" t="s">
        <v>176</v>
      </c>
      <c r="F61" s="536"/>
      <c r="G61" s="536"/>
      <c r="H61" s="536"/>
      <c r="I61" s="536"/>
      <c r="J61" s="536"/>
      <c r="K61" s="536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536"/>
      <c r="G63" s="536"/>
      <c r="H63" s="536"/>
      <c r="I63" s="536"/>
      <c r="J63" s="536"/>
      <c r="K63" s="536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ПИ'!$S$218</f>
        <v>0</v>
      </c>
      <c r="DV63" s="268">
        <f>'СУБС ПИ'!$U$218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536"/>
      <c r="G67" s="536"/>
      <c r="H67" s="536"/>
      <c r="I67" s="536"/>
      <c r="J67" s="536"/>
      <c r="K67" s="536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>
        <f>'СУБС ПИ'!$S$219</f>
        <v>0</v>
      </c>
      <c r="DV67" s="268">
        <f>'СУБС ПИ'!$U$219</f>
        <v>0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536"/>
      <c r="G68" s="536"/>
      <c r="H68" s="536"/>
      <c r="I68" s="536"/>
      <c r="J68" s="536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536"/>
      <c r="G69" s="536"/>
      <c r="H69" s="536"/>
      <c r="I69" s="536"/>
      <c r="J69" s="536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545"/>
      <c r="G71" s="545"/>
      <c r="H71" s="545"/>
      <c r="I71" s="545"/>
      <c r="J71" s="54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545"/>
      <c r="G72" s="545"/>
      <c r="H72" s="545"/>
      <c r="I72" s="545"/>
      <c r="J72" s="54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536"/>
      <c r="G73" s="536"/>
      <c r="H73" s="536"/>
      <c r="I73" s="536"/>
      <c r="J73" s="536"/>
      <c r="K73" s="536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>
        <f>'СУБС ПИ'!$S$220</f>
        <v>0</v>
      </c>
      <c r="DV73" s="268">
        <f>'СУБС ПИ'!$U$220</f>
        <v>0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536"/>
      <c r="G74" s="536"/>
      <c r="H74" s="536"/>
      <c r="I74" s="536"/>
      <c r="J74" s="536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536"/>
      <c r="G75" s="536"/>
      <c r="H75" s="536"/>
      <c r="I75" s="536"/>
      <c r="J75" s="536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545"/>
      <c r="G76" s="545"/>
      <c r="H76" s="545"/>
      <c r="I76" s="545"/>
      <c r="J76" s="54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545"/>
      <c r="G77" s="545"/>
      <c r="H77" s="545"/>
      <c r="I77" s="545"/>
      <c r="J77" s="54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536"/>
      <c r="G79" s="536"/>
      <c r="H79" s="536"/>
      <c r="I79" s="536"/>
      <c r="J79" s="536"/>
      <c r="K79" s="536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>
        <f>'СУБС ПИ'!$S$221</f>
        <v>0</v>
      </c>
      <c r="DV79" s="268">
        <f>'СУБС ПИ'!$U$221</f>
        <v>0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536"/>
      <c r="G80" s="536"/>
      <c r="H80" s="536"/>
      <c r="I80" s="536"/>
      <c r="J80" s="536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536"/>
      <c r="G81" s="536"/>
      <c r="H81" s="536"/>
      <c r="I81" s="536"/>
      <c r="J81" s="536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545"/>
      <c r="G82" s="545"/>
      <c r="H82" s="545"/>
      <c r="I82" s="545"/>
      <c r="J82" s="54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545"/>
      <c r="G83" s="545"/>
      <c r="H83" s="545"/>
      <c r="I83" s="545"/>
      <c r="J83" s="54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545"/>
      <c r="G84" s="545"/>
      <c r="H84" s="545"/>
      <c r="I84" s="545"/>
      <c r="J84" s="54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545"/>
      <c r="G85" s="545"/>
      <c r="H85" s="545"/>
      <c r="I85" s="545"/>
      <c r="J85" s="54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545"/>
      <c r="G86" s="545"/>
      <c r="H86" s="545"/>
      <c r="I86" s="545"/>
      <c r="J86" s="54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545"/>
      <c r="G88" s="545"/>
      <c r="H88" s="545"/>
      <c r="I88" s="545"/>
      <c r="J88" s="54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546"/>
      <c r="BQ89" s="546"/>
      <c r="BR89" s="546"/>
      <c r="BS89" s="546"/>
      <c r="BT89" s="546"/>
      <c r="BU89" s="546"/>
      <c r="BV89" s="546"/>
      <c r="BW89" s="546"/>
      <c r="BX89" s="157"/>
      <c r="BY89" s="157"/>
      <c r="BZ89" s="157"/>
      <c r="CA89" s="157"/>
      <c r="CB89" s="546"/>
      <c r="CC89" s="546"/>
      <c r="CD89" s="546"/>
      <c r="CE89" s="546"/>
      <c r="CF89" s="546"/>
      <c r="CG89" s="546"/>
      <c r="CH89" s="546"/>
      <c r="CI89" s="546"/>
      <c r="CJ89" s="546"/>
      <c r="CK89" s="546"/>
      <c r="CL89" s="157"/>
      <c r="CM89" s="546"/>
      <c r="CN89" s="546"/>
      <c r="CO89" s="546"/>
      <c r="CP89" s="546"/>
      <c r="CQ89" s="546"/>
      <c r="CR89" s="546"/>
      <c r="CS89" s="546"/>
      <c r="CT89" s="546"/>
      <c r="CU89" s="546"/>
      <c r="CV89" s="546"/>
      <c r="CW89" s="546"/>
      <c r="CX89" s="546"/>
      <c r="CY89" s="546"/>
      <c r="CZ89" s="546"/>
      <c r="DA89" s="546"/>
      <c r="DB89" s="546"/>
      <c r="DC89" s="546"/>
      <c r="DD89" s="546"/>
      <c r="DE89" s="546"/>
      <c r="DF89" s="546"/>
      <c r="DG89" s="546"/>
      <c r="DH89" s="546"/>
      <c r="DI89" s="546"/>
      <c r="DJ89" s="546"/>
      <c r="DK89" s="546"/>
      <c r="DL89" s="546"/>
      <c r="DM89" s="546"/>
      <c r="DN89" s="546"/>
      <c r="DO89" s="546"/>
      <c r="DP89" s="546"/>
      <c r="DQ89" s="546"/>
      <c r="DR89" s="546"/>
      <c r="DS89" s="546"/>
      <c r="DT89" s="546"/>
      <c r="DU89" s="546"/>
      <c r="DV89" s="546"/>
      <c r="DW89" s="546"/>
      <c r="DX89" s="546"/>
      <c r="DY89" s="546"/>
      <c r="DZ89" s="546"/>
      <c r="EA89" s="546"/>
      <c r="EB89" s="546"/>
      <c r="EC89" s="546"/>
      <c r="ED89" s="546"/>
      <c r="EE89" s="546"/>
      <c r="EF89" s="546"/>
      <c r="EG89" s="546"/>
      <c r="EH89" s="546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N37:BO3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87" priority="1" stopIfTrue="1">
      <formula>$N$3=0</formula>
    </cfRule>
  </conditionalFormatting>
  <conditionalFormatting sqref="M3">
    <cfRule type="expression" dxfId="88" priority="2" stopIfTrue="1">
      <formula>$N$3&lt;=(100+REGION_IDX_VALUE_MIRROR)</formula>
    </cfRule>
  </conditionalFormatting>
  <conditionalFormatting sqref="M3">
    <cfRule type="expression" dxfId="89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2900D78-05B5-A1CE-1EE8-D45F877A5CA8}" mc:Ignorable="x14ac xr xr2 xr3">
  <sheetPr>
    <tabColor rgb="FFFFCC99"/>
  </sheetPr>
  <dimension ref="A1:DI137"/>
  <sheetViews>
    <sheetView topLeftCell="A1" showGridLines="0" zoomScale="60" workbookViewId="0">
      <pane ySplit="11" topLeftCell="A52" activePane="bottomLeft" state="frozen"/>
      <selection pane="bottomLeft" activeCell="A1" sqref="A1"/>
    </sheetView>
  </sheetViews>
  <sheetFormatPr customHeight="1" defaultRowHeight="11.25"/>
  <cols>
    <col min="1" max="2" style="840" width="2.7109375" customWidth="1"/>
    <col min="3" max="3" style="840" width="1.7109375" customWidth="1"/>
    <col min="4" max="5" style="840" width="22.7109375" customWidth="1"/>
    <col min="6" max="11" style="840" width="1.8515625" customWidth="1"/>
    <col min="12" max="12" style="840" width="4.7109375" customWidth="1"/>
    <col min="13" max="13" style="840" width="2.7109375" customWidth="1"/>
    <col min="14" max="14" style="840" width="7.57421875" customWidth="1"/>
    <col min="15" max="15" style="840" width="15.7109375" customWidth="1"/>
    <col min="16" max="16" style="840" width="0.140625" customWidth="1"/>
    <col min="17" max="18" style="840" width="12.57421875" customWidth="1"/>
    <col min="19" max="19" style="840" width="11.7109375" customWidth="1"/>
    <col min="20" max="21" style="840" width="15.7109375" customWidth="1"/>
    <col min="22" max="22" style="840" width="19.8515625" customWidth="1"/>
    <col min="23" max="23" style="840" width="28.7109375" customWidth="1"/>
    <col min="24" max="24" style="840" width="17.7109375" customWidth="1"/>
    <col min="25" max="25" style="840" width="10.8515625" customWidth="1"/>
    <col min="26" max="28" style="840" width="0.140625" customWidth="1"/>
    <col min="29" max="31" style="840" width="15.57421875" customWidth="1"/>
    <col min="32" max="32" style="840" width="0.140625" customWidth="1"/>
    <col min="33" max="33" style="840" width="15.7109375" customWidth="1"/>
    <col min="34" max="34" style="840" width="0.140625" customWidth="1"/>
    <col min="35" max="35" style="840" width="15.7109375" customWidth="1"/>
    <col min="36" max="36" style="840" width="0.140625" customWidth="1"/>
    <col min="37" max="38" style="840" width="12.57421875" customWidth="1"/>
    <col min="39" max="39" style="840" width="11.7109375" customWidth="1"/>
    <col min="40" max="41" style="840" width="15.7109375" customWidth="1"/>
    <col min="42" max="42" style="840" width="19.7109375" customWidth="1"/>
    <col min="43" max="43" style="840" width="28.8515625" customWidth="1"/>
    <col min="44" max="44" style="840" width="17.7109375" customWidth="1"/>
    <col min="45" max="45" style="840" width="10.7109375" customWidth="1"/>
    <col min="46" max="48" style="840" width="0.140625" customWidth="1"/>
    <col min="49" max="51" style="840" width="15.7109375" customWidth="1"/>
    <col min="52" max="52" style="840" width="0.140625" customWidth="1"/>
    <col min="53" max="53" style="840" width="15.8515625" customWidth="1"/>
    <col min="54" max="54" style="840" width="0.140625" customWidth="1"/>
    <col min="55" max="57" style="840" width="8.7109375" customWidth="1"/>
    <col min="58" max="61" style="840" width="0.8515625" customWidth="1"/>
    <col min="62" max="62" style="92" width="0.140625" customWidth="1"/>
    <col min="63" max="65" style="92" width="0.8515625" customWidth="1"/>
    <col min="66" max="67" style="840" width="0.8515625" customWidth="1"/>
    <col min="68" max="69" style="840" width="14.7109375" customWidth="1"/>
    <col min="70" max="71" style="753" width="14.7109375" customWidth="1"/>
    <col min="72" max="76" style="753" width="0.8515625" customWidth="1"/>
    <col min="77" max="78" style="92" width="18.8515625" customWidth="1"/>
    <col min="79" max="80" style="92" width="17.7109375" customWidth="1"/>
    <col min="81" max="88" style="92" width="0.8515625" customWidth="1"/>
    <col min="89" max="89" style="840" width="24.7109375" customWidth="1"/>
    <col min="90" max="90" style="840" width="22.7109375" customWidth="1"/>
    <col min="91" max="91" style="840" width="14.7109375" customWidth="1"/>
    <col min="92" max="93" style="840" width="12.7109375" customWidth="1"/>
    <col min="94" max="94" style="840" width="24.7109375" customWidth="1"/>
    <col min="95" max="95" style="840" width="22.7109375" customWidth="1"/>
    <col min="96" max="96" style="840" width="14.7109375" customWidth="1"/>
    <col min="97" max="98" style="840" width="12.7109375" customWidth="1"/>
    <col min="99" max="104" style="92" width="0.8515625" customWidth="1"/>
    <col min="105" max="105" style="840" width="30.7109375" customWidth="1"/>
    <col min="106" max="106" style="840" width="2.7109375" customWidth="1"/>
  </cols>
  <sheetData>
    <row customHeight="1" ht="12">
      <c r="BP1" s="998"/>
      <c r="BQ1" s="998"/>
      <c r="BR1" s="153"/>
      <c r="BS1" s="153"/>
      <c r="CA1" s="153"/>
      <c r="CB1" s="153"/>
    </row>
    <row customHeight="1" ht="12"/>
    <row customHeight="1" ht="3">
      <c r="C3" s="132"/>
      <c r="D3" s="999"/>
      <c r="E3" s="999"/>
      <c r="F3" s="999"/>
      <c r="G3" s="999"/>
      <c r="H3" s="999"/>
      <c r="I3" s="999"/>
      <c r="J3" s="1000"/>
      <c r="K3" s="1000"/>
      <c r="L3" s="1000"/>
      <c r="M3" s="1000"/>
      <c r="N3" s="1000"/>
      <c r="O3" s="1000"/>
      <c r="P3" s="1000"/>
      <c r="Q3" s="1000"/>
      <c r="R3" s="1000"/>
      <c r="S3" s="1000"/>
      <c r="T3" s="1000"/>
      <c r="U3" s="1000"/>
      <c r="V3" s="1000"/>
      <c r="W3" s="1000"/>
      <c r="X3" s="1000"/>
      <c r="Y3" s="1000"/>
      <c r="Z3" s="1000"/>
      <c r="AA3" s="1000"/>
      <c r="AB3" s="1000"/>
      <c r="AC3" s="1000"/>
      <c r="AD3" s="1000"/>
      <c r="AE3" s="1000"/>
      <c r="AF3" s="1000"/>
      <c r="AG3" s="1000"/>
      <c r="AH3" s="1000"/>
      <c r="AI3" s="1000"/>
      <c r="AJ3" s="1000"/>
      <c r="AK3" s="1000"/>
      <c r="AL3" s="1000"/>
      <c r="AM3" s="1000"/>
      <c r="AN3" s="1000"/>
      <c r="AO3" s="1000"/>
      <c r="AP3" s="1000"/>
      <c r="AQ3" s="1000"/>
      <c r="AR3" s="1000"/>
      <c r="AS3" s="1000"/>
      <c r="AT3" s="1000"/>
      <c r="AU3" s="1000"/>
      <c r="AV3" s="1000"/>
      <c r="AW3" s="1000"/>
      <c r="AX3" s="1000"/>
      <c r="AY3" s="1000"/>
      <c r="AZ3" s="1000"/>
      <c r="BA3" s="1000"/>
      <c r="BB3" s="1000"/>
      <c r="BC3" s="1000"/>
      <c r="BD3" s="1000"/>
      <c r="BE3" s="1000"/>
      <c r="BF3" s="1000"/>
      <c r="BG3" s="1000"/>
      <c r="BH3" s="1000"/>
      <c r="BI3" s="1000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001"/>
    </row>
    <row customHeight="1" ht="24">
      <c r="C4" s="132"/>
      <c r="D4" s="1002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003"/>
      <c r="CL4" s="1003"/>
      <c r="CM4" s="1003"/>
      <c r="CN4" s="1003"/>
      <c r="CO4" s="1003"/>
      <c r="CP4" s="1003"/>
      <c r="CQ4" s="1003"/>
      <c r="CR4" s="1003"/>
      <c r="CS4" s="1003"/>
      <c r="CT4" s="1003"/>
      <c r="DA4" s="1001"/>
    </row>
    <row customHeight="1" ht="24">
      <c r="C5" s="132"/>
      <c r="D5" s="85"/>
      <c r="L5" s="1004"/>
      <c r="M5" s="1004"/>
      <c r="N5" s="1004"/>
      <c r="O5" s="1005" t="s">
        <v>203</v>
      </c>
      <c r="P5" s="1006"/>
      <c r="Q5" s="1007"/>
      <c r="R5" s="1007"/>
      <c r="S5" s="1007"/>
      <c r="T5" s="1007"/>
      <c r="U5" s="1007"/>
      <c r="V5" s="1007"/>
      <c r="W5" s="434" t="s">
        <v>203</v>
      </c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 s="434" t="s">
        <v>203</v>
      </c>
      <c r="AJ5" s="1006"/>
      <c r="AK5" s="1007"/>
      <c r="AL5" s="1007"/>
      <c r="AM5" s="1007"/>
      <c r="AN5" s="1007"/>
      <c r="AO5" s="1007"/>
      <c r="AP5" s="1007"/>
      <c r="AQ5" s="434" t="s">
        <v>203</v>
      </c>
      <c r="AR5" s="1007"/>
      <c r="AS5" s="1007"/>
      <c r="AT5" s="1007"/>
      <c r="AU5" s="1007"/>
      <c r="AV5" s="1007"/>
      <c r="AW5" s="1007"/>
      <c r="AX5" s="1007"/>
      <c r="AY5" s="1007"/>
      <c r="AZ5" s="1007"/>
      <c r="BA5" s="1007"/>
      <c r="BB5" s="1007"/>
      <c r="BC5" s="1006"/>
      <c r="BD5" s="1006"/>
      <c r="BE5" s="1006"/>
      <c r="BF5" s="1006"/>
      <c r="BG5" s="1006"/>
      <c r="BH5" s="1006"/>
      <c r="BI5" s="1006"/>
      <c r="BX5" s="160"/>
      <c r="BY5" s="661"/>
      <c r="BZ5" s="661"/>
      <c r="CA5" s="661"/>
      <c r="CB5" s="661"/>
      <c r="CK5" s="1008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009"/>
      <c r="L6" s="1010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1011"/>
      <c r="BG6" s="1011"/>
      <c r="BH6" s="1011"/>
      <c r="BI6" s="1011"/>
      <c r="BJ6" s="666"/>
      <c r="BK6" s="663"/>
      <c r="BL6" s="663"/>
      <c r="BM6" s="663"/>
      <c r="BN6" s="1011"/>
      <c r="BO6" s="1011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009"/>
      <c r="L7" s="1010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1011"/>
      <c r="BG7" s="1011"/>
      <c r="BH7" s="1011"/>
      <c r="BI7" s="1011"/>
      <c r="BJ7" s="666"/>
      <c r="BK7" s="663"/>
      <c r="BL7" s="663"/>
      <c r="BM7" s="663"/>
      <c r="BN7" s="1011"/>
      <c r="BO7" s="1011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009"/>
      <c r="L8" s="1010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1011"/>
      <c r="BG8" s="1011"/>
      <c r="BH8" s="1011"/>
      <c r="BI8" s="1011"/>
      <c r="BJ8" s="666"/>
      <c r="BK8" s="663"/>
      <c r="BL8" s="663"/>
      <c r="BM8" s="663"/>
      <c r="BN8" s="1011"/>
      <c r="BO8" s="1011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009"/>
      <c r="L9" s="1010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1011"/>
      <c r="BG9" s="1011"/>
      <c r="BH9" s="1011"/>
      <c r="BI9" s="1011"/>
      <c r="BJ9" s="666"/>
      <c r="BK9" s="663"/>
      <c r="BL9" s="663"/>
      <c r="BM9" s="663"/>
      <c r="BN9" s="1011"/>
      <c r="BO9" s="1011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009"/>
      <c r="L10" s="1010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1011"/>
      <c r="BG10" s="1011"/>
      <c r="BH10" s="1011"/>
      <c r="BI10" s="1011"/>
      <c r="BJ10" s="666"/>
      <c r="BK10" s="663"/>
      <c r="BL10" s="663"/>
      <c r="BM10" s="663"/>
      <c r="BN10" s="1011"/>
      <c r="BO10" s="1011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>
      <c r="C11" s="133"/>
      <c r="L11" s="1012"/>
      <c r="M11" s="1012"/>
      <c r="N11" s="1012"/>
      <c r="O11" s="162" t="s">
        <v>1232</v>
      </c>
      <c r="P11" s="101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012"/>
      <c r="AA11" s="1012"/>
      <c r="AB11" s="1012"/>
      <c r="AC11" s="162" t="s">
        <v>1242</v>
      </c>
      <c r="AD11" s="162" t="s">
        <v>1243</v>
      </c>
      <c r="AE11" s="162" t="s">
        <v>1244</v>
      </c>
      <c r="AF11" s="1012"/>
      <c r="AG11" s="162" t="s">
        <v>1245</v>
      </c>
      <c r="AH11" s="1012"/>
      <c r="AI11" s="162" t="s">
        <v>1246</v>
      </c>
      <c r="AJ11" s="101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012"/>
      <c r="AU11" s="1012"/>
      <c r="AV11" s="1012"/>
      <c r="AW11" s="162" t="s">
        <v>1256</v>
      </c>
      <c r="AX11" s="162" t="s">
        <v>1257</v>
      </c>
      <c r="AY11" s="162" t="s">
        <v>1258</v>
      </c>
      <c r="AZ11" s="1012"/>
      <c r="BA11" s="162" t="s">
        <v>1259</v>
      </c>
      <c r="BB11" s="1012"/>
      <c r="BC11" s="1012"/>
      <c r="BD11" s="1012"/>
      <c r="BE11" s="1012"/>
      <c r="BF11" s="1013"/>
      <c r="BG11" s="1013"/>
      <c r="BH11" s="1013"/>
      <c r="BI11" s="1013"/>
      <c r="BJ11" s="163"/>
      <c r="BK11" s="162"/>
      <c r="BL11" s="162"/>
      <c r="BM11" s="162"/>
      <c r="BN11" s="1012"/>
      <c r="BO11" s="101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014" t="s">
        <v>1278</v>
      </c>
    </row>
    <row customHeight="1" ht="12">
      <c r="C12" s="1015"/>
      <c r="D12" s="1016"/>
      <c r="E12" s="1017"/>
      <c r="F12" s="1017"/>
      <c r="G12" s="1017"/>
      <c r="H12" s="1017"/>
      <c r="I12" s="1017"/>
      <c r="J12" s="1017"/>
      <c r="K12" s="1017"/>
      <c r="L12" s="95"/>
      <c r="M12" s="104"/>
      <c r="N12" s="104"/>
      <c r="O12" s="104"/>
      <c r="P12" s="168"/>
      <c r="Q12" s="104"/>
      <c r="R12" s="104"/>
      <c r="S12" s="104"/>
      <c r="T12" s="104"/>
      <c r="U12" s="104"/>
      <c r="V12" s="104"/>
      <c r="W12" s="104"/>
      <c r="X12" s="104"/>
      <c r="Y12" s="104"/>
      <c r="Z12" s="168"/>
      <c r="AA12" s="168"/>
      <c r="AB12" s="168"/>
      <c r="AC12" s="104"/>
      <c r="AD12" s="104"/>
      <c r="AE12" s="104"/>
      <c r="AF12" s="168"/>
      <c r="AG12" s="104"/>
      <c r="AH12" s="168"/>
      <c r="AI12" s="104"/>
      <c r="AJ12" s="168"/>
      <c r="AK12" s="104"/>
      <c r="AL12" s="104"/>
      <c r="AM12" s="104"/>
      <c r="AN12" s="104"/>
      <c r="AO12" s="104"/>
      <c r="AP12" s="104"/>
      <c r="AQ12" s="104"/>
      <c r="AR12" s="104"/>
      <c r="AS12" s="104"/>
      <c r="AT12" s="168"/>
      <c r="AU12" s="168"/>
      <c r="AV12" s="168"/>
      <c r="AW12" s="104"/>
      <c r="AX12" s="104"/>
      <c r="AY12" s="104"/>
      <c r="AZ12" s="168"/>
      <c r="BA12" s="104"/>
      <c r="BB12" s="168"/>
      <c r="BC12" s="168"/>
      <c r="BD12" s="168"/>
      <c r="BE12" s="168"/>
      <c r="BF12" s="168"/>
      <c r="BG12" s="168"/>
      <c r="BH12" s="168"/>
      <c r="BI12" s="168"/>
      <c r="BJ12" s="104"/>
      <c r="BK12" s="168"/>
      <c r="BL12" s="168"/>
      <c r="BM12" s="168"/>
      <c r="BN12" s="168"/>
      <c r="BO12" s="168"/>
      <c r="BP12" s="104"/>
      <c r="BQ12" s="104"/>
      <c r="BR12" s="104"/>
      <c r="BS12" s="104"/>
      <c r="BT12" s="168"/>
      <c r="BU12" s="168"/>
      <c r="BV12" s="168"/>
      <c r="BW12" s="168"/>
      <c r="BX12" s="168"/>
      <c r="BY12" s="104"/>
      <c r="BZ12" s="104"/>
      <c r="CA12" s="104"/>
      <c r="CB12" s="104"/>
      <c r="CC12" s="168"/>
      <c r="CD12" s="168"/>
      <c r="CE12" s="168"/>
      <c r="CF12" s="168"/>
      <c r="CG12" s="168"/>
      <c r="CH12" s="168"/>
      <c r="CI12" s="168"/>
      <c r="CJ12" s="168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018"/>
    </row>
    <row customHeight="1" ht="12">
      <c r="D13" s="1019"/>
      <c r="L13" s="1020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71"/>
      <c r="BK13" s="171"/>
      <c r="BL13" s="171"/>
      <c r="BM13" s="171"/>
      <c r="BN13" s="1021"/>
      <c r="BO13" s="1021"/>
      <c r="BP13" s="1021"/>
      <c r="BQ13" s="102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2"/>
      <c r="CU13" s="172"/>
      <c r="CV13" s="172"/>
      <c r="CW13" s="172"/>
      <c r="CX13" s="172"/>
      <c r="CY13" s="172"/>
      <c r="CZ13" s="172"/>
      <c r="DA13" s="1018"/>
    </row>
    <row customHeight="1" ht="12">
      <c r="C14" s="1015"/>
      <c r="D14" s="1023" t="s">
        <v>126</v>
      </c>
      <c r="E14" s="605" t="s">
        <v>126</v>
      </c>
      <c r="L14" s="1024"/>
      <c r="M14" s="1025"/>
      <c r="N14" s="1026">
        <v>1</v>
      </c>
      <c r="O14" s="1027" t="s">
        <v>126</v>
      </c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8"/>
      <c r="BI14" s="1028"/>
      <c r="BJ14" s="669"/>
      <c r="BK14" s="669"/>
      <c r="BL14" s="669"/>
      <c r="BM14" s="669"/>
      <c r="BN14" s="1028"/>
      <c r="BO14" s="1028"/>
      <c r="BP14" s="1028"/>
      <c r="BQ14" s="1028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029"/>
      <c r="CL14" s="1029"/>
      <c r="CM14" s="1029"/>
      <c r="CN14" s="1029"/>
      <c r="CO14" s="1029"/>
      <c r="CP14" s="1029"/>
      <c r="CQ14" s="1029"/>
      <c r="CR14" s="1029"/>
      <c r="CS14" s="1029"/>
      <c r="CT14" s="1030"/>
      <c r="CU14" s="172"/>
      <c r="CV14" s="172"/>
      <c r="CW14" s="172"/>
      <c r="CX14" s="172"/>
      <c r="CY14" s="172"/>
      <c r="CZ14" s="172"/>
      <c r="DA14" s="1018"/>
    </row>
    <row customHeight="1" ht="12" hidden="1">
      <c r="C15" s="1015"/>
      <c r="D15" s="1031"/>
      <c r="E15" s="1032"/>
      <c r="K15" s="1033"/>
      <c r="L15" s="1034"/>
      <c r="M15" s="1035"/>
      <c r="N15" s="1036" t="s">
        <v>1279</v>
      </c>
      <c r="O15" s="1037"/>
      <c r="P15" s="1037"/>
      <c r="Q15" s="1037"/>
      <c r="R15" s="1037"/>
      <c r="S15" s="1037"/>
      <c r="T15" s="1037"/>
      <c r="U15" s="1037"/>
      <c r="V15" s="1037"/>
      <c r="W15" s="1037"/>
      <c r="X15" s="1037"/>
      <c r="Y15" s="1037"/>
      <c r="Z15" s="1037"/>
      <c r="AA15" s="1037"/>
      <c r="AB15" s="1037"/>
      <c r="AC15" s="1037"/>
      <c r="AD15" s="1037"/>
      <c r="AE15" s="1037"/>
      <c r="AF15" s="1037"/>
      <c r="AG15" s="1037"/>
      <c r="AH15" s="1037"/>
      <c r="AI15" s="1037"/>
      <c r="AJ15" s="1037"/>
      <c r="AK15" s="1037"/>
      <c r="AL15" s="1037"/>
      <c r="AM15" s="1037"/>
      <c r="AN15" s="1037"/>
      <c r="AO15" s="1037"/>
      <c r="AP15" s="1037"/>
      <c r="AQ15" s="1037"/>
      <c r="AR15" s="1037"/>
      <c r="AS15" s="1037"/>
      <c r="AT15" s="1037"/>
      <c r="AU15" s="1037"/>
      <c r="AV15" s="1037"/>
      <c r="AW15" s="1037"/>
      <c r="AX15" s="1037"/>
      <c r="AY15" s="1037"/>
      <c r="AZ15" s="1037"/>
      <c r="BA15" s="1037"/>
      <c r="BB15" s="1037"/>
      <c r="BC15" s="1037"/>
      <c r="BD15" s="1037"/>
      <c r="BE15" s="1037"/>
      <c r="BF15" s="1037"/>
      <c r="BG15" s="1037"/>
      <c r="BH15" s="1037"/>
      <c r="BI15" s="1037"/>
      <c r="BJ15" s="184"/>
      <c r="BK15" s="184"/>
      <c r="BL15" s="184"/>
      <c r="BM15" s="184"/>
      <c r="BN15" s="1037"/>
      <c r="BO15" s="1037"/>
      <c r="BP15" s="1037"/>
      <c r="BQ15" s="1037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037"/>
      <c r="CL15" s="1037"/>
      <c r="CM15" s="1037"/>
      <c r="CN15" s="1037"/>
      <c r="CO15" s="1037"/>
      <c r="CP15" s="1037"/>
      <c r="CQ15" s="1037"/>
      <c r="CR15" s="1037"/>
      <c r="CS15" s="1037"/>
      <c r="CT15" s="1038"/>
      <c r="CU15" s="172"/>
      <c r="CV15" s="172"/>
      <c r="CW15" s="172"/>
      <c r="CX15" s="172"/>
      <c r="CY15" s="172"/>
      <c r="CZ15" s="172"/>
      <c r="DA15" s="1018"/>
    </row>
    <row customHeight="1" ht="12.75">
      <c r="C16" s="1015"/>
      <c r="D16" s="1031"/>
      <c r="E16" s="1032"/>
      <c r="L16" s="1039"/>
      <c r="M16" s="1040"/>
      <c r="N16" s="1041"/>
      <c r="O16" s="1042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037"/>
      <c r="CL16" s="1037"/>
      <c r="CM16" s="1037"/>
      <c r="CN16" s="1037"/>
      <c r="CO16" s="1037"/>
      <c r="CP16" s="1037"/>
      <c r="CQ16" s="1037"/>
      <c r="CR16" s="1037"/>
      <c r="CS16" s="1037"/>
      <c r="CT16" s="1038"/>
      <c r="CU16" s="172"/>
      <c r="CV16" s="172"/>
      <c r="CW16" s="172"/>
      <c r="CX16" s="172"/>
      <c r="CY16" s="172"/>
      <c r="CZ16" s="172"/>
      <c r="DA16" s="1018"/>
    </row>
    <row customHeight="1" ht="12">
      <c r="D17" s="1043"/>
      <c r="E17" s="1044"/>
      <c r="L17" s="1045"/>
      <c r="M17" s="1046"/>
      <c r="N17" s="1046"/>
      <c r="O17" s="1046"/>
      <c r="P17" s="1046"/>
      <c r="Q17" s="1046"/>
      <c r="R17" s="1046"/>
      <c r="S17" s="1046"/>
      <c r="T17" s="1046"/>
      <c r="U17" s="1046"/>
      <c r="V17" s="1046"/>
      <c r="W17" s="1046"/>
      <c r="X17" s="1046"/>
      <c r="Y17" s="1046"/>
      <c r="Z17" s="1046"/>
      <c r="AA17" s="1046"/>
      <c r="AB17" s="1046"/>
      <c r="AC17" s="1046"/>
      <c r="AD17" s="1046"/>
      <c r="AE17" s="1046"/>
      <c r="AF17" s="1046"/>
      <c r="AG17" s="1046"/>
      <c r="AH17" s="1046"/>
      <c r="AI17" s="1046"/>
      <c r="AJ17" s="1046"/>
      <c r="AK17" s="1046"/>
      <c r="AL17" s="1046"/>
      <c r="AM17" s="1046"/>
      <c r="AN17" s="1046"/>
      <c r="AO17" s="1046"/>
      <c r="AP17" s="1046"/>
      <c r="AQ17" s="1046"/>
      <c r="AR17" s="1046"/>
      <c r="AS17" s="1046"/>
      <c r="AT17" s="1046"/>
      <c r="AU17" s="1046"/>
      <c r="AV17" s="1046"/>
      <c r="AW17" s="1046"/>
      <c r="AX17" s="1046"/>
      <c r="AY17" s="1046"/>
      <c r="AZ17" s="1046"/>
      <c r="BA17" s="1046"/>
      <c r="BB17" s="1046"/>
      <c r="BC17" s="1046"/>
      <c r="BD17" s="1046"/>
      <c r="BE17" s="1046"/>
      <c r="BF17" s="1046"/>
      <c r="BG17" s="1046"/>
      <c r="BH17" s="1046"/>
      <c r="BI17" s="1046"/>
      <c r="BJ17" s="193"/>
      <c r="BK17" s="193"/>
      <c r="BL17" s="193"/>
      <c r="BM17" s="193"/>
      <c r="BN17" s="1046"/>
      <c r="BO17" s="1046"/>
      <c r="BP17" s="1047"/>
      <c r="BQ17" s="1047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046"/>
      <c r="CL17" s="1046"/>
      <c r="CM17" s="1046"/>
      <c r="CN17" s="1046"/>
      <c r="CO17" s="1046"/>
      <c r="CP17" s="1046"/>
      <c r="CQ17" s="1046"/>
      <c r="CR17" s="1046"/>
      <c r="CS17" s="1046"/>
      <c r="CT17" s="1048"/>
      <c r="CU17" s="172"/>
      <c r="CV17" s="172"/>
      <c r="CW17" s="172"/>
      <c r="CX17" s="172"/>
      <c r="CY17" s="172"/>
      <c r="CZ17" s="172"/>
      <c r="DA17" s="1018"/>
    </row>
    <row customHeight="1" ht="12">
      <c r="C18" s="1015"/>
      <c r="D18" s="671" t="s">
        <v>137</v>
      </c>
      <c r="E18" s="605" t="s">
        <v>137</v>
      </c>
      <c r="L18" s="1024"/>
      <c r="M18" s="1025"/>
      <c r="N18" s="176">
        <v>2</v>
      </c>
      <c r="O18" s="1049" t="s">
        <v>137</v>
      </c>
      <c r="P18" s="1050"/>
      <c r="Q18" s="1050"/>
      <c r="R18" s="1050"/>
      <c r="S18" s="1050"/>
      <c r="T18" s="1050"/>
      <c r="U18" s="1050"/>
      <c r="V18" s="1050"/>
      <c r="W18" s="1050"/>
      <c r="X18" s="1050"/>
      <c r="Y18" s="1050"/>
      <c r="Z18" s="1050"/>
      <c r="AA18" s="1050"/>
      <c r="AB18" s="1050"/>
      <c r="AC18" s="1050"/>
      <c r="AD18" s="1050"/>
      <c r="AE18" s="1050"/>
      <c r="AF18" s="1050"/>
      <c r="AG18" s="1050"/>
      <c r="AH18" s="1050"/>
      <c r="AI18" s="1050"/>
      <c r="AJ18" s="1050"/>
      <c r="AK18" s="1050"/>
      <c r="AL18" s="1050"/>
      <c r="AM18" s="1050"/>
      <c r="AN18" s="1050"/>
      <c r="AO18" s="1050"/>
      <c r="AP18" s="1050"/>
      <c r="AQ18" s="1050"/>
      <c r="AR18" s="1050"/>
      <c r="AS18" s="1050"/>
      <c r="AT18" s="1050"/>
      <c r="AU18" s="1050"/>
      <c r="AV18" s="1050"/>
      <c r="AW18" s="1050"/>
      <c r="AX18" s="1050"/>
      <c r="AY18" s="1050"/>
      <c r="AZ18" s="1050"/>
      <c r="BA18" s="1050"/>
      <c r="BB18" s="1050"/>
      <c r="BC18" s="1050"/>
      <c r="BD18" s="1050"/>
      <c r="BE18" s="1050"/>
      <c r="BF18" s="1050"/>
      <c r="BG18" s="1050"/>
      <c r="BH18" s="1050"/>
      <c r="BI18" s="1050"/>
      <c r="BJ18" s="675"/>
      <c r="BK18" s="675"/>
      <c r="BL18" s="675"/>
      <c r="BM18" s="675"/>
      <c r="BN18" s="1050"/>
      <c r="BO18" s="1050"/>
      <c r="BP18" s="1050"/>
      <c r="BQ18" s="1050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029"/>
      <c r="CL18" s="1029"/>
      <c r="CM18" s="1029"/>
      <c r="CN18" s="1029"/>
      <c r="CO18" s="1029"/>
      <c r="CP18" s="1029"/>
      <c r="CQ18" s="1029"/>
      <c r="CR18" s="1029"/>
      <c r="CS18" s="1029"/>
      <c r="CT18" s="1030"/>
      <c r="CU18" s="172"/>
      <c r="CV18" s="172"/>
      <c r="CW18" s="172"/>
      <c r="CX18" s="172"/>
      <c r="CY18" s="172"/>
      <c r="CZ18" s="172"/>
      <c r="DA18" s="1018"/>
    </row>
    <row customHeight="1" ht="12" hidden="1">
      <c r="C19" s="1015"/>
      <c r="D19" s="1031"/>
      <c r="E19" s="1032"/>
      <c r="K19" s="1033"/>
      <c r="L19" s="1034"/>
      <c r="M19" s="1035"/>
      <c r="N19" s="183" t="s">
        <v>1304</v>
      </c>
      <c r="O19" s="1037"/>
      <c r="P19" s="1037"/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7"/>
      <c r="AB19" s="1037"/>
      <c r="AC19" s="1037"/>
      <c r="AD19" s="1037"/>
      <c r="AE19" s="1037"/>
      <c r="AF19" s="1037"/>
      <c r="AG19" s="1037"/>
      <c r="AH19" s="1037"/>
      <c r="AI19" s="1037"/>
      <c r="AJ19" s="1037"/>
      <c r="AK19" s="1037"/>
      <c r="AL19" s="1037"/>
      <c r="AM19" s="1037"/>
      <c r="AN19" s="1037"/>
      <c r="AO19" s="1037"/>
      <c r="AP19" s="1037"/>
      <c r="AQ19" s="1037"/>
      <c r="AR19" s="1037"/>
      <c r="AS19" s="1037"/>
      <c r="AT19" s="1037"/>
      <c r="AU19" s="1037"/>
      <c r="AV19" s="1037"/>
      <c r="AW19" s="1037"/>
      <c r="AX19" s="1037"/>
      <c r="AY19" s="1037"/>
      <c r="AZ19" s="1037"/>
      <c r="BA19" s="1037"/>
      <c r="BB19" s="1037"/>
      <c r="BC19" s="1037"/>
      <c r="BD19" s="1037"/>
      <c r="BE19" s="1037"/>
      <c r="BF19" s="1037"/>
      <c r="BG19" s="1037"/>
      <c r="BH19" s="1037"/>
      <c r="BI19" s="1037"/>
      <c r="BJ19" s="184"/>
      <c r="BK19" s="184"/>
      <c r="BL19" s="184"/>
      <c r="BM19" s="184"/>
      <c r="BN19" s="1037"/>
      <c r="BO19" s="1037"/>
      <c r="BP19" s="1037"/>
      <c r="BQ19" s="1037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037"/>
      <c r="CL19" s="1037"/>
      <c r="CM19" s="1037"/>
      <c r="CN19" s="1037"/>
      <c r="CO19" s="1037"/>
      <c r="CP19" s="1037"/>
      <c r="CQ19" s="1037"/>
      <c r="CR19" s="1037"/>
      <c r="CS19" s="1037"/>
      <c r="CT19" s="1038"/>
      <c r="CU19" s="172"/>
      <c r="CV19" s="172"/>
      <c r="CW19" s="172"/>
      <c r="CX19" s="172"/>
      <c r="CY19" s="172"/>
      <c r="CZ19" s="172"/>
      <c r="DA19" s="1018"/>
    </row>
    <row customHeight="1" ht="12.75">
      <c r="C20" s="1015"/>
      <c r="D20" s="1031"/>
      <c r="E20" s="1032"/>
      <c r="L20" s="1039"/>
      <c r="M20" s="1040"/>
      <c r="N20" s="1041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037"/>
      <c r="CL20" s="1037"/>
      <c r="CM20" s="1037"/>
      <c r="CN20" s="1037"/>
      <c r="CO20" s="1037"/>
      <c r="CP20" s="1037"/>
      <c r="CQ20" s="1037"/>
      <c r="CR20" s="1037"/>
      <c r="CS20" s="1037"/>
      <c r="CT20" s="1038"/>
      <c r="CU20" s="172"/>
      <c r="CV20" s="172"/>
      <c r="CW20" s="172"/>
      <c r="CX20" s="172"/>
      <c r="CY20" s="172"/>
      <c r="CZ20" s="172"/>
      <c r="DA20" s="1018"/>
    </row>
    <row customHeight="1" ht="12">
      <c r="D21" s="1043"/>
      <c r="E21" s="1044"/>
      <c r="L21" s="1045"/>
      <c r="M21" s="1046"/>
      <c r="N21" s="1046"/>
      <c r="O21" s="1046"/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93"/>
      <c r="BK21" s="193"/>
      <c r="BL21" s="193"/>
      <c r="BM21" s="193"/>
      <c r="BN21" s="1046"/>
      <c r="BO21" s="1046"/>
      <c r="BP21" s="1047"/>
      <c r="BQ21" s="1047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046"/>
      <c r="CL21" s="1046"/>
      <c r="CM21" s="1046"/>
      <c r="CN21" s="1046"/>
      <c r="CO21" s="1046"/>
      <c r="CP21" s="1046"/>
      <c r="CQ21" s="1046"/>
      <c r="CR21" s="1046"/>
      <c r="CS21" s="1046"/>
      <c r="CT21" s="1048"/>
      <c r="CU21" s="172"/>
      <c r="CV21" s="172"/>
      <c r="CW21" s="172"/>
      <c r="CX21" s="172"/>
      <c r="CY21" s="172"/>
      <c r="CZ21" s="172"/>
      <c r="DA21" s="1018"/>
    </row>
    <row customHeight="1" ht="12">
      <c r="C22" s="1015"/>
      <c r="D22" s="1051" t="s">
        <v>144</v>
      </c>
      <c r="E22" s="416" t="s">
        <v>144</v>
      </c>
      <c r="L22" s="1052"/>
      <c r="M22" s="1053"/>
      <c r="N22" s="1054" t="s">
        <v>1151</v>
      </c>
      <c r="O22" s="1055" t="s">
        <v>144</v>
      </c>
      <c r="P22" s="1056"/>
      <c r="Q22" s="1056"/>
      <c r="R22" s="1056"/>
      <c r="S22" s="1056"/>
      <c r="T22" s="1056"/>
      <c r="U22" s="1056"/>
      <c r="V22" s="1056"/>
      <c r="W22" s="1056"/>
      <c r="X22" s="1056"/>
      <c r="Y22" s="1056"/>
      <c r="Z22" s="1056"/>
      <c r="AA22" s="1056"/>
      <c r="AB22" s="1056"/>
      <c r="AC22" s="1056"/>
      <c r="AD22" s="1056"/>
      <c r="AE22" s="1056"/>
      <c r="AF22" s="1056"/>
      <c r="AG22" s="1056"/>
      <c r="AH22" s="1056"/>
      <c r="AI22" s="1056"/>
      <c r="AJ22" s="1056"/>
      <c r="AK22" s="1056"/>
      <c r="AL22" s="1056"/>
      <c r="AM22" s="1056"/>
      <c r="AN22" s="1056"/>
      <c r="AO22" s="1056"/>
      <c r="AP22" s="1056"/>
      <c r="AQ22" s="1056"/>
      <c r="AR22" s="1056"/>
      <c r="AS22" s="1056"/>
      <c r="AT22" s="1056"/>
      <c r="AU22" s="1056"/>
      <c r="AV22" s="1056"/>
      <c r="AW22" s="1056"/>
      <c r="AX22" s="1056"/>
      <c r="AY22" s="1056"/>
      <c r="AZ22" s="1056"/>
      <c r="BA22" s="1056"/>
      <c r="BB22" s="1056"/>
      <c r="BC22" s="1056"/>
      <c r="BD22" s="1056"/>
      <c r="BE22" s="1056"/>
      <c r="BF22" s="1056"/>
      <c r="BG22" s="1056"/>
      <c r="BH22" s="1056"/>
      <c r="BI22" s="1056"/>
      <c r="BJ22" s="693"/>
      <c r="BK22" s="693"/>
      <c r="BL22" s="693"/>
      <c r="BM22" s="693"/>
      <c r="BN22" s="1056"/>
      <c r="BO22" s="1056"/>
      <c r="BP22" s="1056"/>
      <c r="BQ22" s="1056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029"/>
      <c r="CL22" s="1029"/>
      <c r="CM22" s="1029"/>
      <c r="CN22" s="1029"/>
      <c r="CO22" s="1029"/>
      <c r="CP22" s="1029"/>
      <c r="CQ22" s="1029"/>
      <c r="CR22" s="1029"/>
      <c r="CS22" s="1029"/>
      <c r="CT22" s="1030"/>
      <c r="CU22" s="172"/>
      <c r="CV22" s="172"/>
      <c r="CW22" s="172"/>
      <c r="CX22" s="172"/>
      <c r="CY22" s="172"/>
      <c r="CZ22" s="172"/>
      <c r="DA22" s="1018"/>
    </row>
    <row customHeight="1" ht="11.25" hidden="1">
      <c r="C23" s="1015"/>
      <c r="D23" s="1057"/>
      <c r="E23" s="1043"/>
      <c r="L23" s="1034"/>
      <c r="M23" s="1035"/>
      <c r="N23" s="1058"/>
      <c r="O23" s="1037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7"/>
      <c r="AB23" s="1037"/>
      <c r="AC23" s="1037"/>
      <c r="AD23" s="1037"/>
      <c r="AE23" s="1037"/>
      <c r="AF23" s="1037"/>
      <c r="AG23" s="1037"/>
      <c r="AH23" s="1037"/>
      <c r="AI23" s="1037"/>
      <c r="AJ23" s="1037"/>
      <c r="AK23" s="1037"/>
      <c r="AL23" s="1037"/>
      <c r="AM23" s="1037"/>
      <c r="AN23" s="1037"/>
      <c r="AO23" s="1037"/>
      <c r="AP23" s="1037"/>
      <c r="AQ23" s="1037"/>
      <c r="AR23" s="1037"/>
      <c r="AS23" s="1037"/>
      <c r="AT23" s="1037"/>
      <c r="AU23" s="1037"/>
      <c r="AV23" s="1037"/>
      <c r="AW23" s="1037"/>
      <c r="AX23" s="1037"/>
      <c r="AY23" s="1037"/>
      <c r="AZ23" s="1037"/>
      <c r="BA23" s="1037"/>
      <c r="BB23" s="1037"/>
      <c r="BC23" s="1037"/>
      <c r="BD23" s="1037"/>
      <c r="BE23" s="1037"/>
      <c r="BF23" s="1037"/>
      <c r="BG23" s="1037"/>
      <c r="BH23" s="1037"/>
      <c r="BI23" s="1037"/>
      <c r="BJ23" s="184"/>
      <c r="BK23" s="184"/>
      <c r="BL23" s="184"/>
      <c r="BM23" s="184"/>
      <c r="BN23" s="1037"/>
      <c r="BO23" s="1037"/>
      <c r="BP23" s="1037"/>
      <c r="BQ23" s="1037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037"/>
      <c r="CL23" s="1037"/>
      <c r="CM23" s="1037"/>
      <c r="CN23" s="1037"/>
      <c r="CO23" s="1037"/>
      <c r="CP23" s="1037"/>
      <c r="CQ23" s="1037"/>
      <c r="CR23" s="1037"/>
      <c r="CS23" s="1037"/>
      <c r="CT23" s="1038"/>
      <c r="CU23" s="172"/>
      <c r="CV23" s="172"/>
      <c r="CW23" s="172"/>
      <c r="CX23" s="172"/>
      <c r="CY23" s="172"/>
      <c r="CZ23" s="172"/>
      <c r="DA23" s="1018"/>
    </row>
    <row customHeight="1" ht="12">
      <c r="C24" s="1015"/>
      <c r="D24" s="1057"/>
      <c r="E24" s="605" t="s">
        <v>1306</v>
      </c>
      <c r="L24" s="1024"/>
      <c r="M24" s="1025"/>
      <c r="N24" s="176" t="s">
        <v>1307</v>
      </c>
      <c r="O24" s="1059" t="s">
        <v>1306</v>
      </c>
      <c r="P24" s="1060"/>
      <c r="Q24" s="1060"/>
      <c r="R24" s="1060"/>
      <c r="S24" s="1060"/>
      <c r="T24" s="1060"/>
      <c r="U24" s="1060"/>
      <c r="V24" s="1060"/>
      <c r="W24" s="1060"/>
      <c r="X24" s="1060"/>
      <c r="Y24" s="1060"/>
      <c r="Z24" s="1060"/>
      <c r="AA24" s="1060"/>
      <c r="AB24" s="1060"/>
      <c r="AC24" s="1060"/>
      <c r="AD24" s="1060"/>
      <c r="AE24" s="1060"/>
      <c r="AF24" s="1060"/>
      <c r="AG24" s="1060"/>
      <c r="AH24" s="1060"/>
      <c r="AI24" s="1060"/>
      <c r="AJ24" s="1060"/>
      <c r="AK24" s="1060"/>
      <c r="AL24" s="1060"/>
      <c r="AM24" s="1060"/>
      <c r="AN24" s="1060"/>
      <c r="AO24" s="1060"/>
      <c r="AP24" s="1060"/>
      <c r="AQ24" s="1060"/>
      <c r="AR24" s="1060"/>
      <c r="AS24" s="1060"/>
      <c r="AT24" s="1060"/>
      <c r="AU24" s="1060"/>
      <c r="AV24" s="1060"/>
      <c r="AW24" s="1060"/>
      <c r="AX24" s="1060"/>
      <c r="AY24" s="1060"/>
      <c r="AZ24" s="1060"/>
      <c r="BA24" s="1060"/>
      <c r="BB24" s="1060"/>
      <c r="BC24" s="1060"/>
      <c r="BD24" s="1060"/>
      <c r="BE24" s="1060"/>
      <c r="BF24" s="1060"/>
      <c r="BG24" s="1060"/>
      <c r="BH24" s="1060"/>
      <c r="BI24" s="1060"/>
      <c r="BJ24" s="696"/>
      <c r="BK24" s="696"/>
      <c r="BL24" s="696"/>
      <c r="BM24" s="696"/>
      <c r="BN24" s="1060"/>
      <c r="BO24" s="1060"/>
      <c r="BP24" s="1060"/>
      <c r="BQ24" s="1060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029"/>
      <c r="CL24" s="1029"/>
      <c r="CM24" s="1029"/>
      <c r="CN24" s="1029"/>
      <c r="CO24" s="1029"/>
      <c r="CP24" s="1029"/>
      <c r="CQ24" s="1029"/>
      <c r="CR24" s="1029"/>
      <c r="CS24" s="1029"/>
      <c r="CT24" s="1030"/>
      <c r="CU24" s="172"/>
      <c r="CV24" s="172"/>
      <c r="CW24" s="172"/>
      <c r="CX24" s="172"/>
      <c r="CY24" s="172"/>
      <c r="CZ24" s="172"/>
      <c r="DA24" s="1018"/>
    </row>
    <row customHeight="1" ht="12" hidden="1">
      <c r="C25" s="1015"/>
      <c r="D25" s="1057"/>
      <c r="E25" s="1032"/>
      <c r="K25" s="1033"/>
      <c r="L25" s="1034"/>
      <c r="M25" s="1035"/>
      <c r="N25" s="183" t="s">
        <v>1307</v>
      </c>
      <c r="O25" s="1037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7"/>
      <c r="AB25" s="1037"/>
      <c r="AC25" s="1037"/>
      <c r="AD25" s="1037"/>
      <c r="AE25" s="1037"/>
      <c r="AF25" s="1037"/>
      <c r="AG25" s="1037"/>
      <c r="AH25" s="1037"/>
      <c r="AI25" s="1037"/>
      <c r="AJ25" s="1037"/>
      <c r="AK25" s="1037"/>
      <c r="AL25" s="1037"/>
      <c r="AM25" s="1037"/>
      <c r="AN25" s="1037"/>
      <c r="AO25" s="1037"/>
      <c r="AP25" s="1037"/>
      <c r="AQ25" s="1037"/>
      <c r="AR25" s="1037"/>
      <c r="AS25" s="1037"/>
      <c r="AT25" s="1037"/>
      <c r="AU25" s="1037"/>
      <c r="AV25" s="1037"/>
      <c r="AW25" s="1037"/>
      <c r="AX25" s="1037"/>
      <c r="AY25" s="1037"/>
      <c r="AZ25" s="1037"/>
      <c r="BA25" s="1037"/>
      <c r="BB25" s="1037"/>
      <c r="BC25" s="1037"/>
      <c r="BD25" s="1037"/>
      <c r="BE25" s="1037"/>
      <c r="BF25" s="1037"/>
      <c r="BG25" s="1037"/>
      <c r="BH25" s="1037"/>
      <c r="BI25" s="1037"/>
      <c r="BJ25" s="184"/>
      <c r="BK25" s="184"/>
      <c r="BL25" s="184"/>
      <c r="BM25" s="184"/>
      <c r="BN25" s="1037"/>
      <c r="BO25" s="1037"/>
      <c r="BP25" s="1037"/>
      <c r="BQ25" s="1037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037"/>
      <c r="CL25" s="1037"/>
      <c r="CM25" s="1037"/>
      <c r="CN25" s="1037"/>
      <c r="CO25" s="1037"/>
      <c r="CP25" s="1037"/>
      <c r="CQ25" s="1037"/>
      <c r="CR25" s="1037"/>
      <c r="CS25" s="1037"/>
      <c r="CT25" s="1038"/>
      <c r="CU25" s="172"/>
      <c r="CV25" s="172"/>
      <c r="CW25" s="172"/>
      <c r="CX25" s="172"/>
      <c r="CY25" s="172"/>
      <c r="CZ25" s="172"/>
      <c r="DA25" s="1018"/>
    </row>
    <row customHeight="1" ht="12.75">
      <c r="C26" s="1015"/>
      <c r="D26" s="1057"/>
      <c r="E26" s="1032"/>
      <c r="L26" s="1039"/>
      <c r="M26" s="1040"/>
      <c r="N26" s="1041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037"/>
      <c r="CL26" s="1037"/>
      <c r="CM26" s="1037"/>
      <c r="CN26" s="1037"/>
      <c r="CO26" s="1037"/>
      <c r="CP26" s="1037"/>
      <c r="CQ26" s="1037"/>
      <c r="CR26" s="1037"/>
      <c r="CS26" s="1037"/>
      <c r="CT26" s="1038"/>
      <c r="CU26" s="172"/>
      <c r="CV26" s="172"/>
      <c r="CW26" s="172"/>
      <c r="CX26" s="172"/>
      <c r="CY26" s="172"/>
      <c r="CZ26" s="172"/>
      <c r="DA26" s="1018"/>
    </row>
    <row customHeight="1" ht="12">
      <c r="C27" s="1015"/>
      <c r="D27" s="1057"/>
      <c r="E27" s="605" t="s">
        <v>1309</v>
      </c>
      <c r="L27" s="1024"/>
      <c r="M27" s="1025"/>
      <c r="N27" s="176" t="s">
        <v>1310</v>
      </c>
      <c r="O27" s="1061" t="s">
        <v>1309</v>
      </c>
      <c r="P27" s="1062"/>
      <c r="Q27" s="1062"/>
      <c r="R27" s="1062"/>
      <c r="S27" s="1062"/>
      <c r="T27" s="1062"/>
      <c r="U27" s="1062"/>
      <c r="V27" s="1062"/>
      <c r="W27" s="1062"/>
      <c r="X27" s="1062"/>
      <c r="Y27" s="1062"/>
      <c r="Z27" s="1062"/>
      <c r="AA27" s="1062"/>
      <c r="AB27" s="1062"/>
      <c r="AC27" s="1062"/>
      <c r="AD27" s="1062"/>
      <c r="AE27" s="1062"/>
      <c r="AF27" s="1062"/>
      <c r="AG27" s="1062"/>
      <c r="AH27" s="1062"/>
      <c r="AI27" s="1062"/>
      <c r="AJ27" s="1062"/>
      <c r="AK27" s="1062"/>
      <c r="AL27" s="1062"/>
      <c r="AM27" s="1062"/>
      <c r="AN27" s="1062"/>
      <c r="AO27" s="1062"/>
      <c r="AP27" s="1062"/>
      <c r="AQ27" s="1062"/>
      <c r="AR27" s="1062"/>
      <c r="AS27" s="1062"/>
      <c r="AT27" s="1062"/>
      <c r="AU27" s="1062"/>
      <c r="AV27" s="1062"/>
      <c r="AW27" s="1062"/>
      <c r="AX27" s="1062"/>
      <c r="AY27" s="1062"/>
      <c r="AZ27" s="1062"/>
      <c r="BA27" s="1062"/>
      <c r="BB27" s="1062"/>
      <c r="BC27" s="1062"/>
      <c r="BD27" s="1062"/>
      <c r="BE27" s="1062"/>
      <c r="BF27" s="1062"/>
      <c r="BG27" s="1062"/>
      <c r="BH27" s="1062"/>
      <c r="BI27" s="1062"/>
      <c r="BJ27" s="699"/>
      <c r="BK27" s="699"/>
      <c r="BL27" s="699"/>
      <c r="BM27" s="699"/>
      <c r="BN27" s="1062"/>
      <c r="BO27" s="1062"/>
      <c r="BP27" s="1062"/>
      <c r="BQ27" s="1062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029"/>
      <c r="CL27" s="1029"/>
      <c r="CM27" s="1029"/>
      <c r="CN27" s="1029"/>
      <c r="CO27" s="1029"/>
      <c r="CP27" s="1029"/>
      <c r="CQ27" s="1029"/>
      <c r="CR27" s="1029"/>
      <c r="CS27" s="1029"/>
      <c r="CT27" s="1030"/>
      <c r="CU27" s="172"/>
      <c r="CV27" s="172"/>
      <c r="CW27" s="172"/>
      <c r="CX27" s="172"/>
      <c r="CY27" s="172"/>
      <c r="CZ27" s="172"/>
      <c r="DA27" s="1018"/>
    </row>
    <row customHeight="1" ht="12" hidden="1">
      <c r="C28" s="1015"/>
      <c r="D28" s="1057"/>
      <c r="E28" s="1032"/>
      <c r="K28" s="1033"/>
      <c r="L28" s="1034"/>
      <c r="M28" s="1035"/>
      <c r="N28" s="183" t="s">
        <v>1311</v>
      </c>
      <c r="O28" s="1037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7"/>
      <c r="AB28" s="1037"/>
      <c r="AC28" s="1037"/>
      <c r="AD28" s="1037"/>
      <c r="AE28" s="1037"/>
      <c r="AF28" s="1037"/>
      <c r="AG28" s="1037"/>
      <c r="AH28" s="1037"/>
      <c r="AI28" s="1037"/>
      <c r="AJ28" s="1037"/>
      <c r="AK28" s="1037"/>
      <c r="AL28" s="1037"/>
      <c r="AM28" s="1037"/>
      <c r="AN28" s="1037"/>
      <c r="AO28" s="1037"/>
      <c r="AP28" s="1037"/>
      <c r="AQ28" s="1037"/>
      <c r="AR28" s="1037"/>
      <c r="AS28" s="1037"/>
      <c r="AT28" s="1037"/>
      <c r="AU28" s="1037"/>
      <c r="AV28" s="1037"/>
      <c r="AW28" s="1037"/>
      <c r="AX28" s="1037"/>
      <c r="AY28" s="1037"/>
      <c r="AZ28" s="1037"/>
      <c r="BA28" s="1037"/>
      <c r="BB28" s="1037"/>
      <c r="BC28" s="1037"/>
      <c r="BD28" s="1037"/>
      <c r="BE28" s="1037"/>
      <c r="BF28" s="1037"/>
      <c r="BG28" s="1037"/>
      <c r="BH28" s="1037"/>
      <c r="BI28" s="1037"/>
      <c r="BJ28" s="184"/>
      <c r="BK28" s="184"/>
      <c r="BL28" s="184"/>
      <c r="BM28" s="184"/>
      <c r="BN28" s="1037"/>
      <c r="BO28" s="1037"/>
      <c r="BP28" s="1037"/>
      <c r="BQ28" s="1037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037"/>
      <c r="CL28" s="1037"/>
      <c r="CM28" s="1037"/>
      <c r="CN28" s="1037"/>
      <c r="CO28" s="1037"/>
      <c r="CP28" s="1037"/>
      <c r="CQ28" s="1037"/>
      <c r="CR28" s="1037"/>
      <c r="CS28" s="1037"/>
      <c r="CT28" s="1038"/>
      <c r="CU28" s="172"/>
      <c r="CV28" s="172"/>
      <c r="CW28" s="172"/>
      <c r="CX28" s="172"/>
      <c r="CY28" s="172"/>
      <c r="CZ28" s="172"/>
      <c r="DA28" s="1018"/>
    </row>
    <row customHeight="1" ht="12.75">
      <c r="C29" s="1015"/>
      <c r="D29" s="1057"/>
      <c r="E29" s="1032"/>
      <c r="L29" s="1039"/>
      <c r="M29" s="1040"/>
      <c r="N29" s="1041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037"/>
      <c r="CL29" s="1037"/>
      <c r="CM29" s="1037"/>
      <c r="CN29" s="1037"/>
      <c r="CO29" s="1037"/>
      <c r="CP29" s="1037"/>
      <c r="CQ29" s="1037"/>
      <c r="CR29" s="1037"/>
      <c r="CS29" s="1037"/>
      <c r="CT29" s="1038"/>
      <c r="CU29" s="172"/>
      <c r="CV29" s="172"/>
      <c r="CW29" s="172"/>
      <c r="CX29" s="172"/>
      <c r="CY29" s="172"/>
      <c r="CZ29" s="172"/>
      <c r="DA29" s="1018"/>
    </row>
    <row customHeight="1" ht="12">
      <c r="C30" s="1015"/>
      <c r="D30" s="1057"/>
      <c r="E30" s="605" t="s">
        <v>1313</v>
      </c>
      <c r="L30" s="1024"/>
      <c r="M30" s="1025"/>
      <c r="N30" s="176" t="s">
        <v>1314</v>
      </c>
      <c r="O30" s="1063" t="s">
        <v>1313</v>
      </c>
      <c r="P30" s="1064"/>
      <c r="Q30" s="1064"/>
      <c r="R30" s="1064"/>
      <c r="S30" s="1064"/>
      <c r="T30" s="1064"/>
      <c r="U30" s="1064"/>
      <c r="V30" s="1064"/>
      <c r="W30" s="1064"/>
      <c r="X30" s="1064"/>
      <c r="Y30" s="1064"/>
      <c r="Z30" s="1064"/>
      <c r="AA30" s="1064"/>
      <c r="AB30" s="1064"/>
      <c r="AC30" s="1064"/>
      <c r="AD30" s="1064"/>
      <c r="AE30" s="1064"/>
      <c r="AF30" s="1064"/>
      <c r="AG30" s="1064"/>
      <c r="AH30" s="1064"/>
      <c r="AI30" s="1064"/>
      <c r="AJ30" s="1064"/>
      <c r="AK30" s="1064"/>
      <c r="AL30" s="1064"/>
      <c r="AM30" s="1064"/>
      <c r="AN30" s="1064"/>
      <c r="AO30" s="1064"/>
      <c r="AP30" s="1064"/>
      <c r="AQ30" s="1064"/>
      <c r="AR30" s="1064"/>
      <c r="AS30" s="1064"/>
      <c r="AT30" s="1064"/>
      <c r="AU30" s="1064"/>
      <c r="AV30" s="1064"/>
      <c r="AW30" s="1064"/>
      <c r="AX30" s="1064"/>
      <c r="AY30" s="1064"/>
      <c r="AZ30" s="1064"/>
      <c r="BA30" s="1064"/>
      <c r="BB30" s="1064"/>
      <c r="BC30" s="1064"/>
      <c r="BD30" s="1064"/>
      <c r="BE30" s="1064"/>
      <c r="BF30" s="1064"/>
      <c r="BG30" s="1064"/>
      <c r="BH30" s="1064"/>
      <c r="BI30" s="1064"/>
      <c r="BJ30" s="702"/>
      <c r="BK30" s="702"/>
      <c r="BL30" s="702"/>
      <c r="BM30" s="702"/>
      <c r="BN30" s="1064"/>
      <c r="BO30" s="1064"/>
      <c r="BP30" s="1064"/>
      <c r="BQ30" s="1064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029"/>
      <c r="CL30" s="1029"/>
      <c r="CM30" s="1029"/>
      <c r="CN30" s="1029"/>
      <c r="CO30" s="1029"/>
      <c r="CP30" s="1029"/>
      <c r="CQ30" s="1029"/>
      <c r="CR30" s="1029"/>
      <c r="CS30" s="1029"/>
      <c r="CT30" s="1030"/>
      <c r="CU30" s="172"/>
      <c r="CV30" s="172"/>
      <c r="CW30" s="172"/>
      <c r="CX30" s="172"/>
      <c r="CY30" s="172"/>
      <c r="CZ30" s="172"/>
      <c r="DA30" s="1018"/>
    </row>
    <row customHeight="1" ht="12" hidden="1">
      <c r="C31" s="1015"/>
      <c r="D31" s="1057"/>
      <c r="E31" s="1032"/>
      <c r="K31" s="1033"/>
      <c r="L31" s="1034"/>
      <c r="M31" s="1035"/>
      <c r="N31" s="183" t="s">
        <v>1315</v>
      </c>
      <c r="O31" s="1037"/>
      <c r="P31" s="1037"/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7"/>
      <c r="AB31" s="1037"/>
      <c r="AC31" s="1037"/>
      <c r="AD31" s="1037"/>
      <c r="AE31" s="1037"/>
      <c r="AF31" s="1037"/>
      <c r="AG31" s="1037"/>
      <c r="AH31" s="1037"/>
      <c r="AI31" s="1037"/>
      <c r="AJ31" s="1037"/>
      <c r="AK31" s="1037"/>
      <c r="AL31" s="1037"/>
      <c r="AM31" s="1037"/>
      <c r="AN31" s="1037"/>
      <c r="AO31" s="1037"/>
      <c r="AP31" s="1037"/>
      <c r="AQ31" s="1037"/>
      <c r="AR31" s="1037"/>
      <c r="AS31" s="1037"/>
      <c r="AT31" s="1037"/>
      <c r="AU31" s="1037"/>
      <c r="AV31" s="1037"/>
      <c r="AW31" s="1037"/>
      <c r="AX31" s="1037"/>
      <c r="AY31" s="1037"/>
      <c r="AZ31" s="1037"/>
      <c r="BA31" s="1037"/>
      <c r="BB31" s="1037"/>
      <c r="BC31" s="1037"/>
      <c r="BD31" s="1037"/>
      <c r="BE31" s="1037"/>
      <c r="BF31" s="1037"/>
      <c r="BG31" s="1037"/>
      <c r="BH31" s="1037"/>
      <c r="BI31" s="1037"/>
      <c r="BJ31" s="184"/>
      <c r="BK31" s="184"/>
      <c r="BL31" s="184"/>
      <c r="BM31" s="184"/>
      <c r="BN31" s="1037"/>
      <c r="BO31" s="1037"/>
      <c r="BP31" s="1037"/>
      <c r="BQ31" s="1037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037"/>
      <c r="CL31" s="1037"/>
      <c r="CM31" s="1037"/>
      <c r="CN31" s="1037"/>
      <c r="CO31" s="1037"/>
      <c r="CP31" s="1037"/>
      <c r="CQ31" s="1037"/>
      <c r="CR31" s="1037"/>
      <c r="CS31" s="1037"/>
      <c r="CT31" s="1038"/>
      <c r="CU31" s="172"/>
      <c r="CV31" s="172"/>
      <c r="CW31" s="172"/>
      <c r="CX31" s="172"/>
      <c r="CY31" s="172"/>
      <c r="CZ31" s="172"/>
      <c r="DA31" s="1018"/>
    </row>
    <row customHeight="1" ht="12.75">
      <c r="C32" s="1015"/>
      <c r="D32" s="1065"/>
      <c r="E32" s="1032"/>
      <c r="L32" s="1039"/>
      <c r="M32" s="1040"/>
      <c r="N32" s="1041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037"/>
      <c r="CL32" s="1037"/>
      <c r="CM32" s="1037"/>
      <c r="CN32" s="1037"/>
      <c r="CO32" s="1037"/>
      <c r="CP32" s="1037"/>
      <c r="CQ32" s="1037"/>
      <c r="CR32" s="1037"/>
      <c r="CS32" s="1037"/>
      <c r="CT32" s="1038"/>
      <c r="CU32" s="172"/>
      <c r="CV32" s="172"/>
      <c r="CW32" s="172"/>
      <c r="CX32" s="172"/>
      <c r="CY32" s="172"/>
      <c r="CZ32" s="172"/>
      <c r="DA32" s="1018"/>
    </row>
    <row customHeight="1" ht="12">
      <c r="D33" s="1043"/>
      <c r="E33" s="1044"/>
      <c r="L33" s="1045"/>
      <c r="M33" s="1046"/>
      <c r="N33" s="1046"/>
      <c r="O33" s="1046"/>
      <c r="P33" s="1046"/>
      <c r="Q33" s="1046"/>
      <c r="R33" s="1046"/>
      <c r="S33" s="1046"/>
      <c r="T33" s="1046"/>
      <c r="U33" s="1046"/>
      <c r="V33" s="1046"/>
      <c r="W33" s="1046"/>
      <c r="X33" s="1046"/>
      <c r="Y33" s="1046"/>
      <c r="Z33" s="1046"/>
      <c r="AA33" s="1046"/>
      <c r="AB33" s="1046"/>
      <c r="AC33" s="1046"/>
      <c r="AD33" s="1046"/>
      <c r="AE33" s="1046"/>
      <c r="AF33" s="1046"/>
      <c r="AG33" s="1046"/>
      <c r="AH33" s="1046"/>
      <c r="AI33" s="1046"/>
      <c r="AJ33" s="1046"/>
      <c r="AK33" s="1046"/>
      <c r="AL33" s="1046"/>
      <c r="AM33" s="1046"/>
      <c r="AN33" s="1046"/>
      <c r="AO33" s="1046"/>
      <c r="AP33" s="1046"/>
      <c r="AQ33" s="1046"/>
      <c r="AR33" s="1046"/>
      <c r="AS33" s="1046"/>
      <c r="AT33" s="1046"/>
      <c r="AU33" s="1046"/>
      <c r="AV33" s="1046"/>
      <c r="AW33" s="1046"/>
      <c r="AX33" s="1046"/>
      <c r="AY33" s="1046"/>
      <c r="AZ33" s="1046"/>
      <c r="BA33" s="1046"/>
      <c r="BB33" s="1046"/>
      <c r="BC33" s="1046"/>
      <c r="BD33" s="1046"/>
      <c r="BE33" s="1046"/>
      <c r="BF33" s="1046"/>
      <c r="BG33" s="1046"/>
      <c r="BH33" s="1046"/>
      <c r="BI33" s="1046"/>
      <c r="BJ33" s="193"/>
      <c r="BK33" s="193"/>
      <c r="BL33" s="193"/>
      <c r="BM33" s="193"/>
      <c r="BN33" s="1046"/>
      <c r="BO33" s="1046"/>
      <c r="BP33" s="1046"/>
      <c r="BQ33" s="1047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046"/>
      <c r="CL33" s="1046"/>
      <c r="CM33" s="1046"/>
      <c r="CN33" s="1046"/>
      <c r="CO33" s="1046"/>
      <c r="CP33" s="1046"/>
      <c r="CQ33" s="1046"/>
      <c r="CR33" s="1046"/>
      <c r="CS33" s="1046"/>
      <c r="CT33" s="1048"/>
      <c r="CU33" s="172"/>
      <c r="CV33" s="172"/>
      <c r="CW33" s="172"/>
      <c r="CX33" s="172"/>
      <c r="CY33" s="172"/>
      <c r="CZ33" s="172"/>
      <c r="DA33" s="1018"/>
    </row>
    <row customHeight="1" ht="12">
      <c r="C34" s="1015"/>
      <c r="D34" s="671" t="s">
        <v>164</v>
      </c>
      <c r="E34" s="605" t="s">
        <v>164</v>
      </c>
      <c r="L34" s="1024"/>
      <c r="M34" s="1025"/>
      <c r="N34" s="176">
        <v>4</v>
      </c>
      <c r="O34" s="1066" t="s">
        <v>164</v>
      </c>
      <c r="P34" s="1067"/>
      <c r="Q34" s="1067"/>
      <c r="R34" s="1067"/>
      <c r="S34" s="1067"/>
      <c r="T34" s="1067"/>
      <c r="U34" s="1067"/>
      <c r="V34" s="1067"/>
      <c r="W34" s="1067"/>
      <c r="X34" s="1067"/>
      <c r="Y34" s="1067"/>
      <c r="Z34" s="1067"/>
      <c r="AA34" s="1067"/>
      <c r="AB34" s="1067"/>
      <c r="AC34" s="1067"/>
      <c r="AD34" s="1067"/>
      <c r="AE34" s="1067"/>
      <c r="AF34" s="1067"/>
      <c r="AG34" s="1067"/>
      <c r="AH34" s="1067"/>
      <c r="AI34" s="1067"/>
      <c r="AJ34" s="1067"/>
      <c r="AK34" s="1067"/>
      <c r="AL34" s="1067"/>
      <c r="AM34" s="1067"/>
      <c r="AN34" s="1067"/>
      <c r="AO34" s="1067"/>
      <c r="AP34" s="1067"/>
      <c r="AQ34" s="1067"/>
      <c r="AR34" s="1067"/>
      <c r="AS34" s="1067"/>
      <c r="AT34" s="1067"/>
      <c r="AU34" s="1067"/>
      <c r="AV34" s="1067"/>
      <c r="AW34" s="1067"/>
      <c r="AX34" s="1067"/>
      <c r="AY34" s="1067"/>
      <c r="AZ34" s="1067"/>
      <c r="BA34" s="1067"/>
      <c r="BB34" s="1067"/>
      <c r="BC34" s="1067"/>
      <c r="BD34" s="1067"/>
      <c r="BE34" s="1067"/>
      <c r="BF34" s="1067"/>
      <c r="BG34" s="1067"/>
      <c r="BH34" s="1067"/>
      <c r="BI34" s="1067"/>
      <c r="BJ34" s="678"/>
      <c r="BK34" s="678"/>
      <c r="BL34" s="678"/>
      <c r="BM34" s="678"/>
      <c r="BN34" s="1067"/>
      <c r="BO34" s="1067"/>
      <c r="BP34" s="1067"/>
      <c r="BQ34" s="1067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029"/>
      <c r="CL34" s="1029"/>
      <c r="CM34" s="1029"/>
      <c r="CN34" s="1029"/>
      <c r="CO34" s="1029"/>
      <c r="CP34" s="1029"/>
      <c r="CQ34" s="1029"/>
      <c r="CR34" s="1029"/>
      <c r="CS34" s="1029"/>
      <c r="CT34" s="1030"/>
      <c r="CU34" s="172"/>
      <c r="CV34" s="172"/>
      <c r="CW34" s="172"/>
      <c r="CX34" s="172"/>
      <c r="CY34" s="172"/>
      <c r="CZ34" s="172"/>
      <c r="DA34" s="1018"/>
    </row>
    <row customHeight="1" ht="12" hidden="1">
      <c r="C35" s="1015"/>
      <c r="D35" s="1031"/>
      <c r="E35" s="1032"/>
      <c r="K35" s="1033"/>
      <c r="L35" s="1034"/>
      <c r="M35" s="1035"/>
      <c r="N35" s="183" t="s">
        <v>1317</v>
      </c>
      <c r="O35" s="1037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7"/>
      <c r="AB35" s="1037"/>
      <c r="AC35" s="1037"/>
      <c r="AD35" s="1037"/>
      <c r="AE35" s="1037"/>
      <c r="AF35" s="1037"/>
      <c r="AG35" s="1037"/>
      <c r="AH35" s="1037"/>
      <c r="AI35" s="1037"/>
      <c r="AJ35" s="1037"/>
      <c r="AK35" s="1037"/>
      <c r="AL35" s="1037"/>
      <c r="AM35" s="1037"/>
      <c r="AN35" s="1037"/>
      <c r="AO35" s="1037"/>
      <c r="AP35" s="1037"/>
      <c r="AQ35" s="1037"/>
      <c r="AR35" s="1037"/>
      <c r="AS35" s="1037"/>
      <c r="AT35" s="1037"/>
      <c r="AU35" s="1037"/>
      <c r="AV35" s="1037"/>
      <c r="AW35" s="1037"/>
      <c r="AX35" s="1037"/>
      <c r="AY35" s="1037"/>
      <c r="AZ35" s="1037"/>
      <c r="BA35" s="1037"/>
      <c r="BB35" s="1037"/>
      <c r="BC35" s="1037"/>
      <c r="BD35" s="1037"/>
      <c r="BE35" s="1037"/>
      <c r="BF35" s="1037"/>
      <c r="BG35" s="1037"/>
      <c r="BH35" s="1037"/>
      <c r="BI35" s="1037"/>
      <c r="BJ35" s="184"/>
      <c r="BK35" s="184"/>
      <c r="BL35" s="184"/>
      <c r="BM35" s="184"/>
      <c r="BN35" s="1037"/>
      <c r="BO35" s="1037"/>
      <c r="BP35" s="1037"/>
      <c r="BQ35" s="1037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037"/>
      <c r="CL35" s="1037"/>
      <c r="CM35" s="1037"/>
      <c r="CN35" s="1037"/>
      <c r="CO35" s="1037"/>
      <c r="CP35" s="1037"/>
      <c r="CQ35" s="1037"/>
      <c r="CR35" s="1037"/>
      <c r="CS35" s="1037"/>
      <c r="CT35" s="1038"/>
      <c r="CU35" s="172"/>
      <c r="CV35" s="172"/>
      <c r="CW35" s="172"/>
      <c r="CX35" s="172"/>
      <c r="CY35" s="172"/>
      <c r="CZ35" s="172"/>
      <c r="DA35" s="1018"/>
    </row>
    <row customHeight="1" ht="12.75">
      <c r="C36" s="1015"/>
      <c r="D36" s="1031"/>
      <c r="E36" s="1032"/>
      <c r="L36" s="1039"/>
      <c r="M36" s="1040"/>
      <c r="N36" s="1041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037"/>
      <c r="CL36" s="1037"/>
      <c r="CM36" s="1037"/>
      <c r="CN36" s="1037"/>
      <c r="CO36" s="1037"/>
      <c r="CP36" s="1037"/>
      <c r="CQ36" s="1037"/>
      <c r="CR36" s="1037"/>
      <c r="CS36" s="1037"/>
      <c r="CT36" s="1038"/>
      <c r="CU36" s="172"/>
      <c r="CV36" s="172"/>
      <c r="CW36" s="172"/>
      <c r="CX36" s="172"/>
      <c r="CY36" s="172"/>
      <c r="CZ36" s="172"/>
      <c r="DA36" s="1018"/>
    </row>
    <row customHeight="1" ht="12">
      <c r="D37" s="1043"/>
      <c r="E37" s="1044"/>
      <c r="L37" s="1045"/>
      <c r="M37" s="1046"/>
      <c r="N37" s="1046"/>
      <c r="O37" s="1046"/>
      <c r="P37" s="1046"/>
      <c r="Q37" s="1046"/>
      <c r="R37" s="1046"/>
      <c r="S37" s="1046"/>
      <c r="T37" s="1046"/>
      <c r="U37" s="1046"/>
      <c r="V37" s="1046"/>
      <c r="W37" s="1046"/>
      <c r="X37" s="1046"/>
      <c r="Y37" s="1046"/>
      <c r="Z37" s="1046"/>
      <c r="AA37" s="1046"/>
      <c r="AB37" s="1046"/>
      <c r="AC37" s="1046"/>
      <c r="AD37" s="1046"/>
      <c r="AE37" s="1046"/>
      <c r="AF37" s="1046"/>
      <c r="AG37" s="1046"/>
      <c r="AH37" s="1046"/>
      <c r="AI37" s="1046"/>
      <c r="AJ37" s="1046"/>
      <c r="AK37" s="1046"/>
      <c r="AL37" s="1046"/>
      <c r="AM37" s="1046"/>
      <c r="AN37" s="1046"/>
      <c r="AO37" s="1046"/>
      <c r="AP37" s="1046"/>
      <c r="AQ37" s="1046"/>
      <c r="AR37" s="1046"/>
      <c r="AS37" s="1046"/>
      <c r="AT37" s="1046"/>
      <c r="AU37" s="1046"/>
      <c r="AV37" s="1046"/>
      <c r="AW37" s="1046"/>
      <c r="AX37" s="1046"/>
      <c r="AY37" s="1046"/>
      <c r="AZ37" s="1046"/>
      <c r="BA37" s="1046"/>
      <c r="BB37" s="1046"/>
      <c r="BC37" s="1046"/>
      <c r="BD37" s="1046"/>
      <c r="BE37" s="1046"/>
      <c r="BF37" s="1046"/>
      <c r="BG37" s="1046"/>
      <c r="BH37" s="1046"/>
      <c r="BI37" s="1046"/>
      <c r="BJ37" s="193"/>
      <c r="BK37" s="193"/>
      <c r="BL37" s="193"/>
      <c r="BM37" s="193"/>
      <c r="BN37" s="1046"/>
      <c r="BO37" s="1046"/>
      <c r="BP37" s="1046"/>
      <c r="BQ37" s="1047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046"/>
      <c r="CL37" s="1046"/>
      <c r="CM37" s="1046"/>
      <c r="CN37" s="1046"/>
      <c r="CO37" s="1046"/>
      <c r="CP37" s="1046"/>
      <c r="CQ37" s="1046"/>
      <c r="CR37" s="1046"/>
      <c r="CS37" s="1046"/>
      <c r="CT37" s="1048"/>
      <c r="CU37" s="172"/>
      <c r="CV37" s="172"/>
      <c r="CW37" s="172"/>
      <c r="CX37" s="172"/>
      <c r="CY37" s="172"/>
      <c r="CZ37" s="172"/>
      <c r="DA37" s="1018"/>
    </row>
    <row customHeight="1" ht="12">
      <c r="C38" s="1015"/>
      <c r="D38" s="671" t="s">
        <v>170</v>
      </c>
      <c r="E38" s="416" t="s">
        <v>170</v>
      </c>
      <c r="L38" s="1052"/>
      <c r="M38" s="1053"/>
      <c r="N38" s="198">
        <v>5</v>
      </c>
      <c r="O38" s="1068" t="s">
        <v>170</v>
      </c>
      <c r="P38" s="1069"/>
      <c r="Q38" s="1069"/>
      <c r="R38" s="1069"/>
      <c r="S38" s="1069"/>
      <c r="T38" s="1069"/>
      <c r="U38" s="1069"/>
      <c r="V38" s="1069"/>
      <c r="W38" s="1069"/>
      <c r="X38" s="1069"/>
      <c r="Y38" s="1069"/>
      <c r="Z38" s="1069"/>
      <c r="AA38" s="1069"/>
      <c r="AB38" s="1069"/>
      <c r="AC38" s="1069"/>
      <c r="AD38" s="1069"/>
      <c r="AE38" s="1069"/>
      <c r="AF38" s="1069"/>
      <c r="AG38" s="1069"/>
      <c r="AH38" s="1069"/>
      <c r="AI38" s="1069"/>
      <c r="AJ38" s="1069"/>
      <c r="AK38" s="1069"/>
      <c r="AL38" s="1069"/>
      <c r="AM38" s="1069"/>
      <c r="AN38" s="1069"/>
      <c r="AO38" s="1069"/>
      <c r="AP38" s="1069"/>
      <c r="AQ38" s="1069"/>
      <c r="AR38" s="1069"/>
      <c r="AS38" s="1069"/>
      <c r="AT38" s="1069"/>
      <c r="AU38" s="1069"/>
      <c r="AV38" s="1069"/>
      <c r="AW38" s="1069"/>
      <c r="AX38" s="1069"/>
      <c r="AY38" s="1069"/>
      <c r="AZ38" s="1069"/>
      <c r="BA38" s="1069"/>
      <c r="BB38" s="1069"/>
      <c r="BC38" s="1069"/>
      <c r="BD38" s="1069"/>
      <c r="BE38" s="1069"/>
      <c r="BF38" s="1069"/>
      <c r="BG38" s="1069"/>
      <c r="BH38" s="1069"/>
      <c r="BI38" s="1069"/>
      <c r="BJ38" s="681"/>
      <c r="BK38" s="681"/>
      <c r="BL38" s="681"/>
      <c r="BM38" s="681"/>
      <c r="BN38" s="1069"/>
      <c r="BO38" s="1069"/>
      <c r="BP38" s="1069"/>
      <c r="BQ38" s="1069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029"/>
      <c r="CL38" s="1029"/>
      <c r="CM38" s="1029"/>
      <c r="CN38" s="1029"/>
      <c r="CO38" s="1029"/>
      <c r="CP38" s="1029"/>
      <c r="CQ38" s="1029"/>
      <c r="CR38" s="1029"/>
      <c r="CS38" s="1029"/>
      <c r="CT38" s="1030"/>
      <c r="CU38" s="172"/>
      <c r="CV38" s="172"/>
      <c r="CW38" s="172"/>
      <c r="CX38" s="172"/>
      <c r="CY38" s="172"/>
      <c r="CZ38" s="172"/>
      <c r="DA38" s="1018"/>
    </row>
    <row customHeight="1" ht="11.25" hidden="1">
      <c r="C39" s="1015"/>
      <c r="D39" s="1031"/>
      <c r="E39" s="1043"/>
      <c r="L39" s="1034"/>
      <c r="M39" s="1035"/>
      <c r="N39" s="1058"/>
      <c r="O39" s="1037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7"/>
      <c r="AB39" s="1037"/>
      <c r="AC39" s="1037"/>
      <c r="AD39" s="1037"/>
      <c r="AE39" s="1037"/>
      <c r="AF39" s="1037"/>
      <c r="AG39" s="1037"/>
      <c r="AH39" s="1037"/>
      <c r="AI39" s="1037"/>
      <c r="AJ39" s="1037"/>
      <c r="AK39" s="1037"/>
      <c r="AL39" s="1037"/>
      <c r="AM39" s="1037"/>
      <c r="AN39" s="1037"/>
      <c r="AO39" s="1037"/>
      <c r="AP39" s="1037"/>
      <c r="AQ39" s="1037"/>
      <c r="AR39" s="1037"/>
      <c r="AS39" s="1037"/>
      <c r="AT39" s="1037"/>
      <c r="AU39" s="1037"/>
      <c r="AV39" s="1037"/>
      <c r="AW39" s="1037"/>
      <c r="AX39" s="1037"/>
      <c r="AY39" s="1037"/>
      <c r="AZ39" s="1037"/>
      <c r="BA39" s="1037"/>
      <c r="BB39" s="1037"/>
      <c r="BC39" s="1037"/>
      <c r="BD39" s="1037"/>
      <c r="BE39" s="1037"/>
      <c r="BF39" s="1037"/>
      <c r="BG39" s="1037"/>
      <c r="BH39" s="1037"/>
      <c r="BI39" s="1037"/>
      <c r="BJ39" s="184"/>
      <c r="BK39" s="184"/>
      <c r="BL39" s="184"/>
      <c r="BM39" s="184"/>
      <c r="BN39" s="1037"/>
      <c r="BO39" s="1037"/>
      <c r="BP39" s="1037"/>
      <c r="BQ39" s="1037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037"/>
      <c r="CL39" s="1037"/>
      <c r="CM39" s="1037"/>
      <c r="CN39" s="1037"/>
      <c r="CO39" s="1037"/>
      <c r="CP39" s="1037"/>
      <c r="CQ39" s="1037"/>
      <c r="CR39" s="1037"/>
      <c r="CS39" s="1037"/>
      <c r="CT39" s="1038"/>
      <c r="CU39" s="172"/>
      <c r="CV39" s="172"/>
      <c r="CW39" s="172"/>
      <c r="CX39" s="172"/>
      <c r="CY39" s="172"/>
      <c r="CZ39" s="172"/>
      <c r="DA39" s="1018"/>
    </row>
    <row customHeight="1" ht="12">
      <c r="C40" s="1015"/>
      <c r="D40" s="1031"/>
      <c r="E40" s="605" t="s">
        <v>1328</v>
      </c>
      <c r="L40" s="1024"/>
      <c r="M40" s="1025"/>
      <c r="N40" s="176" t="s">
        <v>1329</v>
      </c>
      <c r="O40" s="1070" t="s">
        <v>1328</v>
      </c>
      <c r="P40" s="1071"/>
      <c r="Q40" s="1071"/>
      <c r="R40" s="1071"/>
      <c r="S40" s="1071"/>
      <c r="T40" s="1071"/>
      <c r="U40" s="1071"/>
      <c r="V40" s="1071"/>
      <c r="W40" s="1071"/>
      <c r="X40" s="1071"/>
      <c r="Y40" s="1071"/>
      <c r="Z40" s="1071"/>
      <c r="AA40" s="1071"/>
      <c r="AB40" s="1071"/>
      <c r="AC40" s="1071"/>
      <c r="AD40" s="1071"/>
      <c r="AE40" s="1071"/>
      <c r="AF40" s="1071"/>
      <c r="AG40" s="1071"/>
      <c r="AH40" s="1071"/>
      <c r="AI40" s="1071"/>
      <c r="AJ40" s="1071"/>
      <c r="AK40" s="1071"/>
      <c r="AL40" s="1071"/>
      <c r="AM40" s="1071"/>
      <c r="AN40" s="1071"/>
      <c r="AO40" s="1071"/>
      <c r="AP40" s="1071"/>
      <c r="AQ40" s="1071"/>
      <c r="AR40" s="1071"/>
      <c r="AS40" s="1071"/>
      <c r="AT40" s="1071"/>
      <c r="AU40" s="1071"/>
      <c r="AV40" s="1071"/>
      <c r="AW40" s="1071"/>
      <c r="AX40" s="1071"/>
      <c r="AY40" s="1071"/>
      <c r="AZ40" s="1071"/>
      <c r="BA40" s="1071"/>
      <c r="BB40" s="1071"/>
      <c r="BC40" s="1071"/>
      <c r="BD40" s="1071"/>
      <c r="BE40" s="1071"/>
      <c r="BF40" s="1071"/>
      <c r="BG40" s="1071"/>
      <c r="BH40" s="1071"/>
      <c r="BI40" s="1071"/>
      <c r="BJ40" s="684"/>
      <c r="BK40" s="684"/>
      <c r="BL40" s="684"/>
      <c r="BM40" s="684"/>
      <c r="BN40" s="1071"/>
      <c r="BO40" s="1071"/>
      <c r="BP40" s="1071"/>
      <c r="BQ40" s="1071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029"/>
      <c r="CL40" s="1029"/>
      <c r="CM40" s="1029"/>
      <c r="CN40" s="1029"/>
      <c r="CO40" s="1029"/>
      <c r="CP40" s="1029"/>
      <c r="CQ40" s="1029"/>
      <c r="CR40" s="1029"/>
      <c r="CS40" s="1029"/>
      <c r="CT40" s="1030"/>
      <c r="CU40" s="172"/>
      <c r="CV40" s="172"/>
      <c r="CW40" s="172"/>
      <c r="CX40" s="172"/>
      <c r="CY40" s="172"/>
      <c r="CZ40" s="172"/>
      <c r="DA40" s="1018"/>
    </row>
    <row customHeight="1" ht="12" hidden="1">
      <c r="C41" s="1015"/>
      <c r="D41" s="1031"/>
      <c r="E41" s="1032"/>
      <c r="K41" s="1033"/>
      <c r="L41" s="1034"/>
      <c r="M41" s="1035"/>
      <c r="N41" s="183" t="s">
        <v>1330</v>
      </c>
      <c r="O41" s="1037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7"/>
      <c r="AB41" s="1037"/>
      <c r="AC41" s="1037"/>
      <c r="AD41" s="1037"/>
      <c r="AE41" s="1037"/>
      <c r="AF41" s="1037"/>
      <c r="AG41" s="1037"/>
      <c r="AH41" s="1037"/>
      <c r="AI41" s="1037"/>
      <c r="AJ41" s="1037"/>
      <c r="AK41" s="1037"/>
      <c r="AL41" s="1037"/>
      <c r="AM41" s="1037"/>
      <c r="AN41" s="1037"/>
      <c r="AO41" s="1037"/>
      <c r="AP41" s="1037"/>
      <c r="AQ41" s="1037"/>
      <c r="AR41" s="1037"/>
      <c r="AS41" s="1037"/>
      <c r="AT41" s="1037"/>
      <c r="AU41" s="1037"/>
      <c r="AV41" s="1037"/>
      <c r="AW41" s="1037"/>
      <c r="AX41" s="1037"/>
      <c r="AY41" s="1037"/>
      <c r="AZ41" s="1037"/>
      <c r="BA41" s="1037"/>
      <c r="BB41" s="1037"/>
      <c r="BC41" s="1037"/>
      <c r="BD41" s="1037"/>
      <c r="BE41" s="1037"/>
      <c r="BF41" s="1037"/>
      <c r="BG41" s="1037"/>
      <c r="BH41" s="1037"/>
      <c r="BI41" s="1037"/>
      <c r="BJ41" s="184"/>
      <c r="BK41" s="184"/>
      <c r="BL41" s="184"/>
      <c r="BM41" s="184"/>
      <c r="BN41" s="1037"/>
      <c r="BO41" s="1037"/>
      <c r="BP41" s="1037"/>
      <c r="BQ41" s="1037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037"/>
      <c r="CL41" s="1037"/>
      <c r="CM41" s="1037"/>
      <c r="CN41" s="1037"/>
      <c r="CO41" s="1037"/>
      <c r="CP41" s="1037"/>
      <c r="CQ41" s="1037"/>
      <c r="CR41" s="1037"/>
      <c r="CS41" s="1037"/>
      <c r="CT41" s="1038"/>
      <c r="CU41" s="172"/>
      <c r="CV41" s="172"/>
      <c r="CW41" s="172"/>
      <c r="CX41" s="172"/>
      <c r="CY41" s="172"/>
      <c r="CZ41" s="172"/>
      <c r="DA41" s="1018"/>
    </row>
    <row customHeight="1" ht="12.75">
      <c r="C42" s="1015"/>
      <c r="D42" s="1031"/>
      <c r="E42" s="1032"/>
      <c r="L42" s="1072"/>
      <c r="M42" s="1073"/>
      <c r="N42" s="1074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037"/>
      <c r="CL42" s="1037"/>
      <c r="CM42" s="1037"/>
      <c r="CN42" s="1037"/>
      <c r="CO42" s="1037"/>
      <c r="CP42" s="1037"/>
      <c r="CQ42" s="1037"/>
      <c r="CR42" s="1037"/>
      <c r="CS42" s="1037"/>
      <c r="CT42" s="1038"/>
      <c r="CU42" s="172"/>
      <c r="CV42" s="172"/>
      <c r="CW42" s="172"/>
      <c r="CX42" s="172"/>
      <c r="CY42" s="172"/>
      <c r="CZ42" s="172"/>
      <c r="DA42" s="1018"/>
    </row>
    <row customHeight="1" ht="12">
      <c r="C43" s="1015"/>
      <c r="D43" s="1031"/>
      <c r="E43" s="605" t="s">
        <v>1342</v>
      </c>
      <c r="L43" s="1075"/>
      <c r="M43" s="1075"/>
      <c r="N43" s="1076" t="s">
        <v>1343</v>
      </c>
      <c r="O43" s="1077" t="s">
        <v>1342</v>
      </c>
      <c r="P43" s="1078"/>
      <c r="Q43" s="1078"/>
      <c r="R43" s="1078"/>
      <c r="S43" s="1078"/>
      <c r="T43" s="1078"/>
      <c r="U43" s="1078"/>
      <c r="V43" s="1078"/>
      <c r="W43" s="1078"/>
      <c r="X43" s="1078"/>
      <c r="Y43" s="1078"/>
      <c r="Z43" s="1078"/>
      <c r="AA43" s="1078"/>
      <c r="AB43" s="1078"/>
      <c r="AC43" s="1078"/>
      <c r="AD43" s="1078"/>
      <c r="AE43" s="1078"/>
      <c r="AF43" s="1078"/>
      <c r="AG43" s="1078"/>
      <c r="AH43" s="1078"/>
      <c r="AI43" s="1078"/>
      <c r="AJ43" s="1078"/>
      <c r="AK43" s="1078"/>
      <c r="AL43" s="1078"/>
      <c r="AM43" s="1078"/>
      <c r="AN43" s="1078"/>
      <c r="AO43" s="1078"/>
      <c r="AP43" s="1078"/>
      <c r="AQ43" s="1078"/>
      <c r="AR43" s="1078"/>
      <c r="AS43" s="1078"/>
      <c r="AT43" s="1078"/>
      <c r="AU43" s="1078"/>
      <c r="AV43" s="1078"/>
      <c r="AW43" s="1078"/>
      <c r="AX43" s="1078"/>
      <c r="AY43" s="1078"/>
      <c r="AZ43" s="1078"/>
      <c r="BA43" s="1078"/>
      <c r="BB43" s="1078"/>
      <c r="BC43" s="1078"/>
      <c r="BD43" s="1078"/>
      <c r="BE43" s="1078"/>
      <c r="BF43" s="1078"/>
      <c r="BG43" s="1078"/>
      <c r="BH43" s="1078"/>
      <c r="BI43" s="1078"/>
      <c r="BJ43" s="687"/>
      <c r="BK43" s="687"/>
      <c r="BL43" s="687"/>
      <c r="BM43" s="687"/>
      <c r="BN43" s="1078"/>
      <c r="BO43" s="1078"/>
      <c r="BP43" s="1078"/>
      <c r="BQ43" s="1078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029"/>
      <c r="CL43" s="1029"/>
      <c r="CM43" s="1029"/>
      <c r="CN43" s="1029"/>
      <c r="CO43" s="1029"/>
      <c r="CP43" s="1029"/>
      <c r="CQ43" s="1029"/>
      <c r="CR43" s="1029"/>
      <c r="CS43" s="1029"/>
      <c r="CT43" s="1030"/>
      <c r="CU43" s="172"/>
      <c r="CV43" s="172"/>
      <c r="CW43" s="172"/>
      <c r="CX43" s="172"/>
      <c r="CY43" s="172"/>
      <c r="CZ43" s="172"/>
      <c r="DA43" s="1018"/>
    </row>
    <row customHeight="1" ht="12" hidden="1">
      <c r="C44" s="1015"/>
      <c r="D44" s="1031"/>
      <c r="E44" s="1032"/>
      <c r="L44" s="1072"/>
      <c r="M44" s="1073"/>
      <c r="N44" s="1079" t="s">
        <v>1344</v>
      </c>
      <c r="O44" s="1037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7"/>
      <c r="AB44" s="1037"/>
      <c r="AC44" s="1037"/>
      <c r="AD44" s="1037"/>
      <c r="AE44" s="1037"/>
      <c r="AF44" s="1037"/>
      <c r="AG44" s="1037"/>
      <c r="AH44" s="1037"/>
      <c r="AI44" s="1037"/>
      <c r="AJ44" s="1037"/>
      <c r="AK44" s="1037"/>
      <c r="AL44" s="1037"/>
      <c r="AM44" s="1037"/>
      <c r="AN44" s="1037"/>
      <c r="AO44" s="1037"/>
      <c r="AP44" s="1037"/>
      <c r="AQ44" s="1037"/>
      <c r="AR44" s="1037"/>
      <c r="AS44" s="1037"/>
      <c r="AT44" s="1037"/>
      <c r="AU44" s="1037"/>
      <c r="AV44" s="1037"/>
      <c r="AW44" s="1037"/>
      <c r="AX44" s="1037"/>
      <c r="AY44" s="1037"/>
      <c r="AZ44" s="1037"/>
      <c r="BA44" s="1037"/>
      <c r="BB44" s="1037"/>
      <c r="BC44" s="1037"/>
      <c r="BD44" s="1037"/>
      <c r="BE44" s="1037"/>
      <c r="BF44" s="1037"/>
      <c r="BG44" s="1037"/>
      <c r="BH44" s="1037"/>
      <c r="BI44" s="1037"/>
      <c r="BJ44" s="184"/>
      <c r="BK44" s="184"/>
      <c r="BL44" s="184"/>
      <c r="BM44" s="184"/>
      <c r="BN44" s="1037"/>
      <c r="BO44" s="1037"/>
      <c r="BP44" s="1037"/>
      <c r="BQ44" s="1037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037"/>
      <c r="CL44" s="1037"/>
      <c r="CM44" s="1037"/>
      <c r="CN44" s="1037"/>
      <c r="CO44" s="1037"/>
      <c r="CP44" s="1037"/>
      <c r="CQ44" s="1037"/>
      <c r="CR44" s="1037"/>
      <c r="CS44" s="1037"/>
      <c r="CT44" s="1038"/>
      <c r="CU44" s="172"/>
      <c r="CV44" s="172"/>
      <c r="CW44" s="172"/>
      <c r="CX44" s="172"/>
      <c r="CY44" s="172"/>
      <c r="CZ44" s="172"/>
      <c r="DA44" s="1018"/>
    </row>
    <row customHeight="1" ht="12">
      <c r="C45" s="1015"/>
      <c r="D45" s="1031"/>
      <c r="E45" s="1032"/>
      <c r="L45" s="1039"/>
      <c r="M45" s="1040"/>
      <c r="N45" s="1041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037"/>
      <c r="CL45" s="1037"/>
      <c r="CM45" s="1037"/>
      <c r="CN45" s="1037"/>
      <c r="CO45" s="1037"/>
      <c r="CP45" s="1037"/>
      <c r="CQ45" s="1037"/>
      <c r="CR45" s="1037"/>
      <c r="CS45" s="1037"/>
      <c r="CT45" s="1038"/>
      <c r="CU45" s="172"/>
      <c r="CV45" s="172"/>
      <c r="CW45" s="172"/>
      <c r="CX45" s="172"/>
      <c r="CY45" s="172"/>
      <c r="CZ45" s="172"/>
      <c r="DA45" s="1018"/>
    </row>
    <row customHeight="1" ht="12">
      <c r="D46" s="1043"/>
      <c r="E46" s="1044"/>
      <c r="L46" s="1045"/>
      <c r="M46" s="1046"/>
      <c r="N46" s="1046"/>
      <c r="O46" s="1046"/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93"/>
      <c r="BK46" s="193"/>
      <c r="BL46" s="193"/>
      <c r="BM46" s="193"/>
      <c r="BN46" s="1046"/>
      <c r="BO46" s="1046"/>
      <c r="BP46" s="1046"/>
      <c r="BQ46" s="1047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046"/>
      <c r="CL46" s="1046"/>
      <c r="CM46" s="1046"/>
      <c r="CN46" s="1046"/>
      <c r="CO46" s="1046"/>
      <c r="CP46" s="1046"/>
      <c r="CQ46" s="1046"/>
      <c r="CR46" s="1046"/>
      <c r="CS46" s="1046"/>
      <c r="CT46" s="1048"/>
      <c r="CU46" s="172"/>
      <c r="CV46" s="172"/>
      <c r="CW46" s="172"/>
      <c r="CX46" s="172"/>
      <c r="CY46" s="172"/>
      <c r="CZ46" s="172"/>
      <c r="DA46" s="1018"/>
    </row>
    <row customHeight="1" ht="12">
      <c r="C47" s="1015"/>
      <c r="D47" s="671" t="s">
        <v>176</v>
      </c>
      <c r="E47" s="416" t="s">
        <v>176</v>
      </c>
      <c r="L47" s="1052"/>
      <c r="M47" s="1053"/>
      <c r="N47" s="198">
        <v>6</v>
      </c>
      <c r="O47" s="680" t="s">
        <v>176</v>
      </c>
      <c r="P47" s="1069"/>
      <c r="Q47" s="1069"/>
      <c r="R47" s="1069"/>
      <c r="S47" s="1069"/>
      <c r="T47" s="1069"/>
      <c r="U47" s="1069"/>
      <c r="V47" s="1069"/>
      <c r="W47" s="1069"/>
      <c r="X47" s="1069"/>
      <c r="Y47" s="1069"/>
      <c r="Z47" s="1069"/>
      <c r="AA47" s="1069"/>
      <c r="AB47" s="1069"/>
      <c r="AC47" s="1069"/>
      <c r="AD47" s="1069"/>
      <c r="AE47" s="1069"/>
      <c r="AF47" s="1069"/>
      <c r="AG47" s="1069"/>
      <c r="AH47" s="1069"/>
      <c r="AI47" s="1069"/>
      <c r="AJ47" s="1069"/>
      <c r="AK47" s="1069"/>
      <c r="AL47" s="1069"/>
      <c r="AM47" s="1069"/>
      <c r="AN47" s="1069"/>
      <c r="AO47" s="1069"/>
      <c r="AP47" s="1069"/>
      <c r="AQ47" s="1069"/>
      <c r="AR47" s="1069"/>
      <c r="AS47" s="1069"/>
      <c r="AT47" s="1069"/>
      <c r="AU47" s="1069"/>
      <c r="AV47" s="1069"/>
      <c r="AW47" s="1069"/>
      <c r="AX47" s="1069"/>
      <c r="AY47" s="1069"/>
      <c r="AZ47" s="1069"/>
      <c r="BA47" s="1069"/>
      <c r="BB47" s="1069"/>
      <c r="BC47" s="1069"/>
      <c r="BD47" s="1069"/>
      <c r="BE47" s="1069"/>
      <c r="BF47" s="1069"/>
      <c r="BG47" s="1069"/>
      <c r="BH47" s="1069"/>
      <c r="BI47" s="1069"/>
      <c r="BJ47" s="681"/>
      <c r="BK47" s="681"/>
      <c r="BL47" s="681"/>
      <c r="BM47" s="681"/>
      <c r="BN47" s="1069"/>
      <c r="BO47" s="1069"/>
      <c r="BP47" s="1069"/>
      <c r="BQ47" s="1069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029"/>
      <c r="CL47" s="1029"/>
      <c r="CM47" s="1029"/>
      <c r="CN47" s="1029"/>
      <c r="CO47" s="1029"/>
      <c r="CP47" s="1029"/>
      <c r="CQ47" s="1029"/>
      <c r="CR47" s="1029"/>
      <c r="CS47" s="1029"/>
      <c r="CT47" s="1030"/>
      <c r="CU47" s="172"/>
      <c r="CV47" s="172"/>
      <c r="CW47" s="172"/>
      <c r="CX47" s="172"/>
      <c r="CY47" s="172"/>
      <c r="CZ47" s="172"/>
      <c r="DA47" s="1018"/>
    </row>
    <row customHeight="1" ht="11.25" hidden="1">
      <c r="C48" s="1015"/>
      <c r="D48" s="1031"/>
      <c r="E48" s="1043"/>
      <c r="L48" s="1034"/>
      <c r="M48" s="1035"/>
      <c r="N48" s="1058"/>
      <c r="O48" s="1037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7"/>
      <c r="AB48" s="1037"/>
      <c r="AC48" s="1037"/>
      <c r="AD48" s="1037"/>
      <c r="AE48" s="1037"/>
      <c r="AF48" s="1037"/>
      <c r="AG48" s="1037"/>
      <c r="AH48" s="1037"/>
      <c r="AI48" s="1037"/>
      <c r="AJ48" s="1037"/>
      <c r="AK48" s="1037"/>
      <c r="AL48" s="1037"/>
      <c r="AM48" s="1037"/>
      <c r="AN48" s="1037"/>
      <c r="AO48" s="1037"/>
      <c r="AP48" s="1037"/>
      <c r="AQ48" s="1037"/>
      <c r="AR48" s="1037"/>
      <c r="AS48" s="1037"/>
      <c r="AT48" s="1037"/>
      <c r="AU48" s="1037"/>
      <c r="AV48" s="1037"/>
      <c r="AW48" s="1037"/>
      <c r="AX48" s="1037"/>
      <c r="AY48" s="1037"/>
      <c r="AZ48" s="1037"/>
      <c r="BA48" s="1037"/>
      <c r="BB48" s="1037"/>
      <c r="BC48" s="1037"/>
      <c r="BD48" s="1037"/>
      <c r="BE48" s="1037"/>
      <c r="BF48" s="1037"/>
      <c r="BG48" s="1037"/>
      <c r="BH48" s="1037"/>
      <c r="BI48" s="1037"/>
      <c r="BJ48" s="184"/>
      <c r="BK48" s="184"/>
      <c r="BL48" s="184"/>
      <c r="BM48" s="184"/>
      <c r="BN48" s="1037"/>
      <c r="BO48" s="1037"/>
      <c r="BP48" s="1037"/>
      <c r="BQ48" s="1037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037"/>
      <c r="CL48" s="1037"/>
      <c r="CM48" s="1037"/>
      <c r="CN48" s="1037"/>
      <c r="CO48" s="1037"/>
      <c r="CP48" s="1037"/>
      <c r="CQ48" s="1037"/>
      <c r="CR48" s="1037"/>
      <c r="CS48" s="1037"/>
      <c r="CT48" s="1038"/>
      <c r="CU48" s="172"/>
      <c r="CV48" s="172"/>
      <c r="CW48" s="172"/>
      <c r="CX48" s="172"/>
      <c r="CY48" s="172"/>
      <c r="CZ48" s="172"/>
      <c r="DA48" s="1018"/>
    </row>
    <row customHeight="1" ht="12">
      <c r="C49" s="1015"/>
      <c r="D49" s="1031"/>
      <c r="E49" s="605" t="s">
        <v>1346</v>
      </c>
      <c r="L49" s="1024"/>
      <c r="M49" s="1025"/>
      <c r="N49" s="176" t="s">
        <v>1347</v>
      </c>
      <c r="O49" s="1080" t="s">
        <v>1346</v>
      </c>
      <c r="P49" s="1081"/>
      <c r="Q49" s="1081"/>
      <c r="R49" s="1081"/>
      <c r="S49" s="1081"/>
      <c r="T49" s="1081"/>
      <c r="U49" s="1081"/>
      <c r="V49" s="1081"/>
      <c r="W49" s="1081"/>
      <c r="X49" s="1081"/>
      <c r="Y49" s="1081"/>
      <c r="Z49" s="1081"/>
      <c r="AA49" s="1081"/>
      <c r="AB49" s="1081"/>
      <c r="AC49" s="1081"/>
      <c r="AD49" s="1081"/>
      <c r="AE49" s="1081"/>
      <c r="AF49" s="1081"/>
      <c r="AG49" s="1081"/>
      <c r="AH49" s="1081"/>
      <c r="AI49" s="1081"/>
      <c r="AJ49" s="1081"/>
      <c r="AK49" s="1081"/>
      <c r="AL49" s="1081"/>
      <c r="AM49" s="1081"/>
      <c r="AN49" s="1081"/>
      <c r="AO49" s="1081"/>
      <c r="AP49" s="1081"/>
      <c r="AQ49" s="1081"/>
      <c r="AR49" s="1081"/>
      <c r="AS49" s="1081"/>
      <c r="AT49" s="1081"/>
      <c r="AU49" s="1081"/>
      <c r="AV49" s="1081"/>
      <c r="AW49" s="1081"/>
      <c r="AX49" s="1081"/>
      <c r="AY49" s="1081"/>
      <c r="AZ49" s="1081"/>
      <c r="BA49" s="1081"/>
      <c r="BB49" s="1081"/>
      <c r="BC49" s="1081"/>
      <c r="BD49" s="1081"/>
      <c r="BE49" s="1081"/>
      <c r="BF49" s="1081"/>
      <c r="BG49" s="1081"/>
      <c r="BH49" s="1081"/>
      <c r="BI49" s="1081"/>
      <c r="BJ49" s="713"/>
      <c r="BK49" s="713"/>
      <c r="BL49" s="713"/>
      <c r="BM49" s="713"/>
      <c r="BN49" s="1081"/>
      <c r="BO49" s="1081"/>
      <c r="BP49" s="1081"/>
      <c r="BQ49" s="1081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029"/>
      <c r="CL49" s="1029"/>
      <c r="CM49" s="1029"/>
      <c r="CN49" s="1029"/>
      <c r="CO49" s="1029"/>
      <c r="CP49" s="1029"/>
      <c r="CQ49" s="1029"/>
      <c r="CR49" s="1029"/>
      <c r="CS49" s="1029"/>
      <c r="CT49" s="1030"/>
      <c r="CU49" s="172"/>
      <c r="CV49" s="172"/>
      <c r="CW49" s="172"/>
      <c r="CX49" s="172"/>
      <c r="CY49" s="172"/>
      <c r="CZ49" s="172"/>
      <c r="DA49" s="1018"/>
    </row>
    <row customHeight="1" ht="12" hidden="1">
      <c r="C50" s="1015"/>
      <c r="D50" s="1031"/>
      <c r="E50" s="1032"/>
      <c r="K50" s="1033"/>
      <c r="L50" s="1034"/>
      <c r="M50" s="1035"/>
      <c r="N50" s="183" t="s">
        <v>1348</v>
      </c>
      <c r="O50" s="1037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7"/>
      <c r="AB50" s="1037"/>
      <c r="AC50" s="1037"/>
      <c r="AD50" s="1037"/>
      <c r="AE50" s="1037"/>
      <c r="AF50" s="1037"/>
      <c r="AG50" s="1037"/>
      <c r="AH50" s="1037"/>
      <c r="AI50" s="1037"/>
      <c r="AJ50" s="1037"/>
      <c r="AK50" s="1037"/>
      <c r="AL50" s="1037"/>
      <c r="AM50" s="1037"/>
      <c r="AN50" s="1037"/>
      <c r="AO50" s="1037"/>
      <c r="AP50" s="1037"/>
      <c r="AQ50" s="1037"/>
      <c r="AR50" s="1037"/>
      <c r="AS50" s="1037"/>
      <c r="AT50" s="1037"/>
      <c r="AU50" s="1037"/>
      <c r="AV50" s="1037"/>
      <c r="AW50" s="1037"/>
      <c r="AX50" s="1037"/>
      <c r="AY50" s="1037"/>
      <c r="AZ50" s="1037"/>
      <c r="BA50" s="1037"/>
      <c r="BB50" s="1037"/>
      <c r="BC50" s="1037"/>
      <c r="BD50" s="1037"/>
      <c r="BE50" s="1037"/>
      <c r="BF50" s="1037"/>
      <c r="BG50" s="1037"/>
      <c r="BH50" s="1037"/>
      <c r="BI50" s="1037"/>
      <c r="BJ50" s="184"/>
      <c r="BK50" s="184"/>
      <c r="BL50" s="184"/>
      <c r="BM50" s="184"/>
      <c r="BN50" s="1037"/>
      <c r="BO50" s="1037"/>
      <c r="BP50" s="1037"/>
      <c r="BQ50" s="1037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037"/>
      <c r="CL50" s="1037"/>
      <c r="CM50" s="1037"/>
      <c r="CN50" s="1037"/>
      <c r="CO50" s="1037"/>
      <c r="CP50" s="1037"/>
      <c r="CQ50" s="1037"/>
      <c r="CR50" s="1037"/>
      <c r="CS50" s="1037"/>
      <c r="CT50" s="1038"/>
      <c r="CU50" s="172"/>
      <c r="CV50" s="172"/>
      <c r="CW50" s="172"/>
      <c r="CX50" s="172"/>
      <c r="CY50" s="172"/>
      <c r="CZ50" s="172"/>
      <c r="DA50" s="1018"/>
    </row>
    <row customHeight="1" ht="12.75">
      <c r="C51" s="1015"/>
      <c r="D51" s="1031"/>
      <c r="E51" s="1032"/>
      <c r="L51" s="1039"/>
      <c r="M51" s="1040"/>
      <c r="N51" s="1041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037"/>
      <c r="CL51" s="1037"/>
      <c r="CM51" s="1037"/>
      <c r="CN51" s="1037"/>
      <c r="CO51" s="1037"/>
      <c r="CP51" s="1037"/>
      <c r="CQ51" s="1037"/>
      <c r="CR51" s="1037"/>
      <c r="CS51" s="1037"/>
      <c r="CT51" s="1038"/>
      <c r="CU51" s="172"/>
      <c r="CV51" s="172"/>
      <c r="CW51" s="172"/>
      <c r="CX51" s="172"/>
      <c r="CY51" s="172"/>
      <c r="CZ51" s="172"/>
      <c r="DA51" s="1018"/>
    </row>
    <row customHeight="1" ht="12">
      <c r="C52" s="1015"/>
      <c r="D52" s="1031"/>
      <c r="E52" s="605" t="s">
        <v>1350</v>
      </c>
      <c r="L52" s="1024"/>
      <c r="M52" s="1025"/>
      <c r="N52" s="176" t="s">
        <v>1351</v>
      </c>
      <c r="O52" s="1082" t="s">
        <v>1350</v>
      </c>
      <c r="P52" s="1083"/>
      <c r="Q52" s="1083"/>
      <c r="R52" s="1083"/>
      <c r="S52" s="1083"/>
      <c r="T52" s="1083"/>
      <c r="U52" s="1083"/>
      <c r="V52" s="1083"/>
      <c r="W52" s="1083"/>
      <c r="X52" s="1083"/>
      <c r="Y52" s="1083"/>
      <c r="Z52" s="1083"/>
      <c r="AA52" s="1083"/>
      <c r="AB52" s="1083"/>
      <c r="AC52" s="1083"/>
      <c r="AD52" s="1083"/>
      <c r="AE52" s="1083"/>
      <c r="AF52" s="1083"/>
      <c r="AG52" s="1083"/>
      <c r="AH52" s="1083"/>
      <c r="AI52" s="1083"/>
      <c r="AJ52" s="1083"/>
      <c r="AK52" s="1083"/>
      <c r="AL52" s="1083"/>
      <c r="AM52" s="1083"/>
      <c r="AN52" s="1083"/>
      <c r="AO52" s="1083"/>
      <c r="AP52" s="1083"/>
      <c r="AQ52" s="1083"/>
      <c r="AR52" s="1083"/>
      <c r="AS52" s="1083"/>
      <c r="AT52" s="1083"/>
      <c r="AU52" s="1083"/>
      <c r="AV52" s="1083"/>
      <c r="AW52" s="1083"/>
      <c r="AX52" s="1083"/>
      <c r="AY52" s="1083"/>
      <c r="AZ52" s="1083"/>
      <c r="BA52" s="1083"/>
      <c r="BB52" s="1083"/>
      <c r="BC52" s="1083"/>
      <c r="BD52" s="1083"/>
      <c r="BE52" s="1083"/>
      <c r="BF52" s="1083"/>
      <c r="BG52" s="1083"/>
      <c r="BH52" s="1083"/>
      <c r="BI52" s="1083"/>
      <c r="BJ52" s="716"/>
      <c r="BK52" s="716"/>
      <c r="BL52" s="716"/>
      <c r="BM52" s="716"/>
      <c r="BN52" s="1083"/>
      <c r="BO52" s="1083"/>
      <c r="BP52" s="1083"/>
      <c r="BQ52" s="1083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029"/>
      <c r="CL52" s="1029"/>
      <c r="CM52" s="1029"/>
      <c r="CN52" s="1029"/>
      <c r="CO52" s="1029"/>
      <c r="CP52" s="1029"/>
      <c r="CQ52" s="1029"/>
      <c r="CR52" s="1029"/>
      <c r="CS52" s="1029"/>
      <c r="CT52" s="1030"/>
      <c r="CU52" s="172"/>
      <c r="CV52" s="172"/>
      <c r="CW52" s="172"/>
      <c r="CX52" s="172"/>
      <c r="CY52" s="172"/>
      <c r="CZ52" s="172"/>
      <c r="DA52" s="1018"/>
    </row>
    <row customHeight="1" ht="12" hidden="1">
      <c r="C53" s="1015"/>
      <c r="D53" s="1031"/>
      <c r="E53" s="1032"/>
      <c r="K53" s="1033"/>
      <c r="L53" s="1034"/>
      <c r="M53" s="1035"/>
      <c r="N53" s="183" t="s">
        <v>1352</v>
      </c>
      <c r="O53" s="1037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7"/>
      <c r="AB53" s="1037"/>
      <c r="AC53" s="1037"/>
      <c r="AD53" s="1037"/>
      <c r="AE53" s="1037"/>
      <c r="AF53" s="1037"/>
      <c r="AG53" s="1037"/>
      <c r="AH53" s="1037"/>
      <c r="AI53" s="1037"/>
      <c r="AJ53" s="1037"/>
      <c r="AK53" s="1037"/>
      <c r="AL53" s="1037"/>
      <c r="AM53" s="1037"/>
      <c r="AN53" s="1037"/>
      <c r="AO53" s="1037"/>
      <c r="AP53" s="1037"/>
      <c r="AQ53" s="1037"/>
      <c r="AR53" s="1037"/>
      <c r="AS53" s="1037"/>
      <c r="AT53" s="1037"/>
      <c r="AU53" s="1037"/>
      <c r="AV53" s="1037"/>
      <c r="AW53" s="1037"/>
      <c r="AX53" s="1037"/>
      <c r="AY53" s="1037"/>
      <c r="AZ53" s="1037"/>
      <c r="BA53" s="1037"/>
      <c r="BB53" s="1037"/>
      <c r="BC53" s="1037"/>
      <c r="BD53" s="1037"/>
      <c r="BE53" s="1037"/>
      <c r="BF53" s="1037"/>
      <c r="BG53" s="1037"/>
      <c r="BH53" s="1037"/>
      <c r="BI53" s="1037"/>
      <c r="BJ53" s="184"/>
      <c r="BK53" s="184"/>
      <c r="BL53" s="184"/>
      <c r="BM53" s="184"/>
      <c r="BN53" s="1037"/>
      <c r="BO53" s="1037"/>
      <c r="BP53" s="1037"/>
      <c r="BQ53" s="1037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037"/>
      <c r="CL53" s="1037"/>
      <c r="CM53" s="1037"/>
      <c r="CN53" s="1037"/>
      <c r="CO53" s="1037"/>
      <c r="CP53" s="1037"/>
      <c r="CQ53" s="1037"/>
      <c r="CR53" s="1037"/>
      <c r="CS53" s="1037"/>
      <c r="CT53" s="1038"/>
      <c r="CU53" s="172"/>
      <c r="CV53" s="172"/>
      <c r="CW53" s="172"/>
      <c r="CX53" s="172"/>
      <c r="CY53" s="172"/>
      <c r="CZ53" s="172"/>
      <c r="DA53" s="1018"/>
    </row>
    <row customHeight="1" ht="12.75">
      <c r="C54" s="1015"/>
      <c r="D54" s="1031"/>
      <c r="E54" s="1032"/>
      <c r="L54" s="1039"/>
      <c r="M54" s="1040"/>
      <c r="N54" s="1041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037"/>
      <c r="CL54" s="1037"/>
      <c r="CM54" s="1037"/>
      <c r="CN54" s="1037"/>
      <c r="CO54" s="1037"/>
      <c r="CP54" s="1037"/>
      <c r="CQ54" s="1037"/>
      <c r="CR54" s="1037"/>
      <c r="CS54" s="1037"/>
      <c r="CT54" s="1038"/>
      <c r="CU54" s="172"/>
      <c r="CV54" s="172"/>
      <c r="CW54" s="172"/>
      <c r="CX54" s="172"/>
      <c r="CY54" s="172"/>
      <c r="CZ54" s="172"/>
      <c r="DA54" s="1018"/>
    </row>
    <row customHeight="1" ht="12">
      <c r="D55" s="1043"/>
      <c r="E55" s="1044"/>
      <c r="L55" s="1045"/>
      <c r="M55" s="1046"/>
      <c r="N55" s="1046"/>
      <c r="O55" s="1046"/>
      <c r="P55" s="1046"/>
      <c r="Q55" s="1046"/>
      <c r="R55" s="1046"/>
      <c r="S55" s="1046"/>
      <c r="T55" s="1046"/>
      <c r="U55" s="1046"/>
      <c r="V55" s="1046"/>
      <c r="W55" s="1046"/>
      <c r="X55" s="1046"/>
      <c r="Y55" s="1046"/>
      <c r="Z55" s="1046"/>
      <c r="AA55" s="1046"/>
      <c r="AB55" s="1046"/>
      <c r="AC55" s="1046"/>
      <c r="AD55" s="1046"/>
      <c r="AE55" s="1046"/>
      <c r="AF55" s="1046"/>
      <c r="AG55" s="1046"/>
      <c r="AH55" s="1046"/>
      <c r="AI55" s="1046"/>
      <c r="AJ55" s="1046"/>
      <c r="AK55" s="1046"/>
      <c r="AL55" s="1046"/>
      <c r="AM55" s="1046"/>
      <c r="AN55" s="1046"/>
      <c r="AO55" s="1046"/>
      <c r="AP55" s="1046"/>
      <c r="AQ55" s="1046"/>
      <c r="AR55" s="1046"/>
      <c r="AS55" s="1046"/>
      <c r="AT55" s="1046"/>
      <c r="AU55" s="1046"/>
      <c r="AV55" s="1046"/>
      <c r="AW55" s="1046"/>
      <c r="AX55" s="1046"/>
      <c r="AY55" s="1046"/>
      <c r="AZ55" s="1046"/>
      <c r="BA55" s="1046"/>
      <c r="BB55" s="1046"/>
      <c r="BC55" s="1046"/>
      <c r="BD55" s="1046"/>
      <c r="BE55" s="1046"/>
      <c r="BF55" s="1046"/>
      <c r="BG55" s="1046"/>
      <c r="BH55" s="1046"/>
      <c r="BI55" s="1046"/>
      <c r="BJ55" s="193"/>
      <c r="BK55" s="193"/>
      <c r="BL55" s="193"/>
      <c r="BM55" s="193"/>
      <c r="BN55" s="1046"/>
      <c r="BO55" s="1046"/>
      <c r="BP55" s="1047"/>
      <c r="BQ55" s="1047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046"/>
      <c r="CL55" s="1046"/>
      <c r="CM55" s="1046"/>
      <c r="CN55" s="1046"/>
      <c r="CO55" s="1046"/>
      <c r="CP55" s="1046"/>
      <c r="CQ55" s="1046"/>
      <c r="CR55" s="1046"/>
      <c r="CS55" s="1046"/>
      <c r="CT55" s="1048"/>
      <c r="CU55" s="172"/>
      <c r="CV55" s="172"/>
      <c r="CW55" s="172"/>
      <c r="CX55" s="172"/>
      <c r="CY55" s="172"/>
      <c r="CZ55" s="172"/>
      <c r="DA55" s="1018"/>
    </row>
    <row customHeight="1" ht="12">
      <c r="C56" s="1015"/>
      <c r="D56" s="671" t="s">
        <v>183</v>
      </c>
      <c r="E56" s="605" t="s">
        <v>183</v>
      </c>
      <c r="L56" s="1024"/>
      <c r="M56" s="1025"/>
      <c r="N56" s="176">
        <v>7</v>
      </c>
      <c r="O56" s="1084" t="s">
        <v>183</v>
      </c>
      <c r="P56" s="1085"/>
      <c r="Q56" s="1085"/>
      <c r="R56" s="1085"/>
      <c r="S56" s="1085"/>
      <c r="T56" s="1085"/>
      <c r="U56" s="1085"/>
      <c r="V56" s="1085"/>
      <c r="W56" s="1085"/>
      <c r="X56" s="1085"/>
      <c r="Y56" s="1085"/>
      <c r="Z56" s="1085"/>
      <c r="AA56" s="1085"/>
      <c r="AB56" s="1085"/>
      <c r="AC56" s="1085"/>
      <c r="AD56" s="1085"/>
      <c r="AE56" s="1085"/>
      <c r="AF56" s="1085"/>
      <c r="AG56" s="1085"/>
      <c r="AH56" s="1085"/>
      <c r="AI56" s="1085"/>
      <c r="AJ56" s="1085"/>
      <c r="AK56" s="1085"/>
      <c r="AL56" s="1085"/>
      <c r="AM56" s="1085"/>
      <c r="AN56" s="1085"/>
      <c r="AO56" s="1085"/>
      <c r="AP56" s="1085"/>
      <c r="AQ56" s="1085"/>
      <c r="AR56" s="1085"/>
      <c r="AS56" s="1085"/>
      <c r="AT56" s="1085"/>
      <c r="AU56" s="1085"/>
      <c r="AV56" s="1085"/>
      <c r="AW56" s="1085"/>
      <c r="AX56" s="1085"/>
      <c r="AY56" s="1085"/>
      <c r="AZ56" s="1085"/>
      <c r="BA56" s="1085"/>
      <c r="BB56" s="1085"/>
      <c r="BC56" s="1085"/>
      <c r="BD56" s="1085"/>
      <c r="BE56" s="1085"/>
      <c r="BF56" s="1085"/>
      <c r="BG56" s="1085"/>
      <c r="BH56" s="1085"/>
      <c r="BI56" s="1085"/>
      <c r="BJ56" s="707"/>
      <c r="BK56" s="707"/>
      <c r="BL56" s="707"/>
      <c r="BM56" s="707"/>
      <c r="BN56" s="1085"/>
      <c r="BO56" s="1085"/>
      <c r="BP56" s="1085"/>
      <c r="BQ56" s="1085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029"/>
      <c r="CL56" s="1029"/>
      <c r="CM56" s="1029"/>
      <c r="CN56" s="1029"/>
      <c r="CO56" s="1029"/>
      <c r="CP56" s="1029"/>
      <c r="CQ56" s="1029"/>
      <c r="CR56" s="1029"/>
      <c r="CS56" s="1029"/>
      <c r="CT56" s="1030"/>
      <c r="CU56" s="172"/>
      <c r="CV56" s="172"/>
      <c r="CW56" s="172"/>
      <c r="CX56" s="172"/>
      <c r="CY56" s="172"/>
      <c r="CZ56" s="172"/>
      <c r="DA56" s="1018"/>
    </row>
    <row customHeight="1" ht="12" hidden="1">
      <c r="C57" s="1015"/>
      <c r="D57" s="1031"/>
      <c r="E57" s="1032"/>
      <c r="K57" s="1033"/>
      <c r="L57" s="1034"/>
      <c r="M57" s="1035"/>
      <c r="N57" s="183" t="s">
        <v>1354</v>
      </c>
      <c r="O57" s="1037"/>
      <c r="P57" s="1037"/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7"/>
      <c r="AB57" s="1037"/>
      <c r="AC57" s="1037"/>
      <c r="AD57" s="1037"/>
      <c r="AE57" s="1037"/>
      <c r="AF57" s="1037"/>
      <c r="AG57" s="1037"/>
      <c r="AH57" s="1037"/>
      <c r="AI57" s="1037"/>
      <c r="AJ57" s="1037"/>
      <c r="AK57" s="1037"/>
      <c r="AL57" s="1037"/>
      <c r="AM57" s="1037"/>
      <c r="AN57" s="1037"/>
      <c r="AO57" s="1037"/>
      <c r="AP57" s="1037"/>
      <c r="AQ57" s="1037"/>
      <c r="AR57" s="1037"/>
      <c r="AS57" s="1037"/>
      <c r="AT57" s="1037"/>
      <c r="AU57" s="1037"/>
      <c r="AV57" s="1037"/>
      <c r="AW57" s="1037"/>
      <c r="AX57" s="1037"/>
      <c r="AY57" s="1037"/>
      <c r="AZ57" s="1037"/>
      <c r="BA57" s="1037"/>
      <c r="BB57" s="1037"/>
      <c r="BC57" s="1037"/>
      <c r="BD57" s="1037"/>
      <c r="BE57" s="1037"/>
      <c r="BF57" s="1037"/>
      <c r="BG57" s="1037"/>
      <c r="BH57" s="1037"/>
      <c r="BI57" s="1037"/>
      <c r="BJ57" s="184"/>
      <c r="BK57" s="184"/>
      <c r="BL57" s="184"/>
      <c r="BM57" s="184"/>
      <c r="BN57" s="1037"/>
      <c r="BO57" s="1037"/>
      <c r="BP57" s="1037"/>
      <c r="BQ57" s="1037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037"/>
      <c r="CL57" s="1037"/>
      <c r="CM57" s="1037"/>
      <c r="CN57" s="1037"/>
      <c r="CO57" s="1037"/>
      <c r="CP57" s="1037"/>
      <c r="CQ57" s="1037"/>
      <c r="CR57" s="1037"/>
      <c r="CS57" s="1037"/>
      <c r="CT57" s="1038"/>
      <c r="CU57" s="172"/>
      <c r="CV57" s="172"/>
      <c r="CW57" s="172"/>
      <c r="CX57" s="172"/>
      <c r="CY57" s="172"/>
      <c r="CZ57" s="172"/>
      <c r="DA57" s="1018"/>
    </row>
    <row customHeight="1" ht="12.75">
      <c r="C58" s="1015"/>
      <c r="D58" s="1086"/>
      <c r="E58" s="1087"/>
      <c r="L58" s="1039"/>
      <c r="M58" s="1040"/>
      <c r="N58" s="1041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037"/>
      <c r="CL58" s="1037"/>
      <c r="CM58" s="1037"/>
      <c r="CN58" s="1037"/>
      <c r="CO58" s="1037"/>
      <c r="CP58" s="1037"/>
      <c r="CQ58" s="1037"/>
      <c r="CR58" s="1037"/>
      <c r="CS58" s="1037"/>
      <c r="CT58" s="1038"/>
      <c r="CU58" s="172"/>
      <c r="CV58" s="172"/>
      <c r="CW58" s="172"/>
      <c r="CX58" s="172"/>
      <c r="CY58" s="172"/>
      <c r="CZ58" s="172"/>
      <c r="DA58" s="1018"/>
    </row>
    <row customHeight="1" ht="12">
      <c r="D59" s="1043"/>
      <c r="E59" s="1044"/>
      <c r="L59" s="1045"/>
      <c r="M59" s="1046"/>
      <c r="N59" s="1046"/>
      <c r="O59" s="1046"/>
      <c r="P59" s="1046"/>
      <c r="Q59" s="1046"/>
      <c r="R59" s="1046"/>
      <c r="S59" s="1046"/>
      <c r="T59" s="1046"/>
      <c r="U59" s="1046"/>
      <c r="V59" s="1046"/>
      <c r="W59" s="1046"/>
      <c r="X59" s="1046"/>
      <c r="Y59" s="1046"/>
      <c r="Z59" s="1046"/>
      <c r="AA59" s="1046"/>
      <c r="AB59" s="1046"/>
      <c r="AC59" s="1046"/>
      <c r="AD59" s="1046"/>
      <c r="AE59" s="1046"/>
      <c r="AF59" s="1046"/>
      <c r="AG59" s="1046"/>
      <c r="AH59" s="1046"/>
      <c r="AI59" s="1046"/>
      <c r="AJ59" s="1046"/>
      <c r="AK59" s="1046"/>
      <c r="AL59" s="1046"/>
      <c r="AM59" s="1046"/>
      <c r="AN59" s="1046"/>
      <c r="AO59" s="1046"/>
      <c r="AP59" s="1046"/>
      <c r="AQ59" s="1046"/>
      <c r="AR59" s="1046"/>
      <c r="AS59" s="1046"/>
      <c r="AT59" s="1046"/>
      <c r="AU59" s="1046"/>
      <c r="AV59" s="1046"/>
      <c r="AW59" s="1046"/>
      <c r="AX59" s="1046"/>
      <c r="AY59" s="1046"/>
      <c r="AZ59" s="1046"/>
      <c r="BA59" s="1046"/>
      <c r="BB59" s="1046"/>
      <c r="BC59" s="1046"/>
      <c r="BD59" s="1046"/>
      <c r="BE59" s="1046"/>
      <c r="BF59" s="1046"/>
      <c r="BG59" s="1046"/>
      <c r="BH59" s="1046"/>
      <c r="BI59" s="1046"/>
      <c r="BJ59" s="193"/>
      <c r="BK59" s="193"/>
      <c r="BL59" s="193"/>
      <c r="BM59" s="193"/>
      <c r="BN59" s="1046"/>
      <c r="BO59" s="1046"/>
      <c r="BP59" s="1047"/>
      <c r="BQ59" s="1047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046"/>
      <c r="CL59" s="1046"/>
      <c r="CM59" s="1046"/>
      <c r="CN59" s="1046"/>
      <c r="CO59" s="1046"/>
      <c r="CP59" s="1046"/>
      <c r="CQ59" s="1046"/>
      <c r="CR59" s="1046"/>
      <c r="CS59" s="1046"/>
      <c r="CT59" s="1048"/>
      <c r="CU59" s="172"/>
      <c r="CV59" s="172"/>
      <c r="CW59" s="172"/>
      <c r="CX59" s="172"/>
      <c r="CY59" s="172"/>
      <c r="CZ59" s="172"/>
      <c r="DA59" s="1018"/>
    </row>
    <row customHeight="1" ht="12">
      <c r="C60" s="1015"/>
      <c r="D60" s="671" t="s">
        <v>189</v>
      </c>
      <c r="E60" s="605" t="s">
        <v>189</v>
      </c>
      <c r="L60" s="1024"/>
      <c r="M60" s="1025"/>
      <c r="N60" s="176" t="s">
        <v>1156</v>
      </c>
      <c r="O60" s="1088" t="s">
        <v>189</v>
      </c>
      <c r="P60" s="1089"/>
      <c r="Q60" s="1089"/>
      <c r="R60" s="1089"/>
      <c r="S60" s="1089"/>
      <c r="T60" s="1089"/>
      <c r="U60" s="1089"/>
      <c r="V60" s="1089"/>
      <c r="W60" s="1089"/>
      <c r="X60" s="1089"/>
      <c r="Y60" s="1089"/>
      <c r="Z60" s="1089"/>
      <c r="AA60" s="1089"/>
      <c r="AB60" s="1089"/>
      <c r="AC60" s="1089"/>
      <c r="AD60" s="1089"/>
      <c r="AE60" s="1089"/>
      <c r="AF60" s="1089"/>
      <c r="AG60" s="1089"/>
      <c r="AH60" s="1089"/>
      <c r="AI60" s="1089"/>
      <c r="AJ60" s="1089"/>
      <c r="AK60" s="1089"/>
      <c r="AL60" s="1089"/>
      <c r="AM60" s="1089"/>
      <c r="AN60" s="1089"/>
      <c r="AO60" s="1089"/>
      <c r="AP60" s="1089"/>
      <c r="AQ60" s="1089"/>
      <c r="AR60" s="1089"/>
      <c r="AS60" s="1089"/>
      <c r="AT60" s="1089"/>
      <c r="AU60" s="1089"/>
      <c r="AV60" s="1089"/>
      <c r="AW60" s="1089"/>
      <c r="AX60" s="1089"/>
      <c r="AY60" s="1089"/>
      <c r="AZ60" s="1089"/>
      <c r="BA60" s="1089"/>
      <c r="BB60" s="1089"/>
      <c r="BC60" s="1089"/>
      <c r="BD60" s="1089"/>
      <c r="BE60" s="1089"/>
      <c r="BF60" s="1089"/>
      <c r="BG60" s="1089"/>
      <c r="BH60" s="1089"/>
      <c r="BI60" s="1089"/>
      <c r="BJ60" s="710"/>
      <c r="BK60" s="710"/>
      <c r="BL60" s="710"/>
      <c r="BM60" s="710"/>
      <c r="BN60" s="1089"/>
      <c r="BO60" s="1089"/>
      <c r="BP60" s="1089"/>
      <c r="BQ60" s="1089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029"/>
      <c r="CL60" s="1029"/>
      <c r="CM60" s="1029"/>
      <c r="CN60" s="1029"/>
      <c r="CO60" s="1029"/>
      <c r="CP60" s="1029"/>
      <c r="CQ60" s="1029"/>
      <c r="CR60" s="1029"/>
      <c r="CS60" s="1029"/>
      <c r="CT60" s="1030"/>
      <c r="CU60" s="172"/>
      <c r="CV60" s="172"/>
      <c r="CW60" s="172"/>
      <c r="CX60" s="172"/>
      <c r="CY60" s="172"/>
      <c r="CZ60" s="172"/>
      <c r="DA60" s="1018"/>
    </row>
    <row customHeight="1" ht="10.5" hidden="1">
      <c r="C61" s="1015"/>
      <c r="D61" s="1031"/>
      <c r="E61" s="1032"/>
      <c r="K61" s="1033"/>
      <c r="L61" s="1034"/>
      <c r="M61" s="1035"/>
      <c r="N61" s="183" t="s">
        <v>1371</v>
      </c>
      <c r="O61" s="1037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7"/>
      <c r="AB61" s="1037"/>
      <c r="AC61" s="1037"/>
      <c r="AD61" s="1037"/>
      <c r="AE61" s="1037"/>
      <c r="AF61" s="1037"/>
      <c r="AG61" s="1037"/>
      <c r="AH61" s="1037"/>
      <c r="AI61" s="1037"/>
      <c r="AJ61" s="1037"/>
      <c r="AK61" s="1037"/>
      <c r="AL61" s="1037"/>
      <c r="AM61" s="1037"/>
      <c r="AN61" s="1037"/>
      <c r="AO61" s="1037"/>
      <c r="AP61" s="1037"/>
      <c r="AQ61" s="1037"/>
      <c r="AR61" s="1037"/>
      <c r="AS61" s="1037"/>
      <c r="AT61" s="1037"/>
      <c r="AU61" s="1037"/>
      <c r="AV61" s="1037"/>
      <c r="AW61" s="1037"/>
      <c r="AX61" s="1037"/>
      <c r="AY61" s="1037"/>
      <c r="AZ61" s="1037"/>
      <c r="BA61" s="1037"/>
      <c r="BB61" s="1037"/>
      <c r="BC61" s="1037"/>
      <c r="BD61" s="1037"/>
      <c r="BE61" s="1037"/>
      <c r="BF61" s="1037"/>
      <c r="BG61" s="1037"/>
      <c r="BH61" s="1037"/>
      <c r="BI61" s="1037"/>
      <c r="BJ61" s="184"/>
      <c r="BK61" s="184"/>
      <c r="BL61" s="184"/>
      <c r="BM61" s="184"/>
      <c r="BN61" s="1037"/>
      <c r="BO61" s="1037"/>
      <c r="BP61" s="1037"/>
      <c r="BQ61" s="1037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037"/>
      <c r="CL61" s="1037"/>
      <c r="CM61" s="1037"/>
      <c r="CN61" s="1037"/>
      <c r="CO61" s="1037"/>
      <c r="CP61" s="1037"/>
      <c r="CQ61" s="1037"/>
      <c r="CR61" s="1037"/>
      <c r="CS61" s="1037"/>
      <c r="CT61" s="1038"/>
      <c r="CU61" s="172"/>
      <c r="CV61" s="172"/>
      <c r="CW61" s="172"/>
      <c r="CX61" s="172"/>
      <c r="CY61" s="172"/>
      <c r="CZ61" s="172"/>
      <c r="DA61" s="1018"/>
    </row>
    <row customHeight="1" ht="12.75">
      <c r="C62" s="1015"/>
      <c r="D62" s="1086"/>
      <c r="E62" s="1087"/>
      <c r="L62" s="1039"/>
      <c r="M62" s="1040"/>
      <c r="N62" s="1041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037"/>
      <c r="CL62" s="1037"/>
      <c r="CM62" s="1037"/>
      <c r="CN62" s="1037"/>
      <c r="CO62" s="1037"/>
      <c r="CP62" s="1037"/>
      <c r="CQ62" s="1037"/>
      <c r="CR62" s="1037"/>
      <c r="CS62" s="1037"/>
      <c r="CT62" s="1038"/>
      <c r="CU62" s="172"/>
      <c r="CV62" s="172"/>
      <c r="CW62" s="172"/>
      <c r="CX62" s="172"/>
      <c r="CY62" s="172"/>
      <c r="CZ62" s="172"/>
      <c r="DA62" s="1018"/>
    </row>
    <row customHeight="1" ht="12">
      <c r="C63" s="1009"/>
      <c r="L63" s="1090"/>
      <c r="M63" s="1091"/>
      <c r="N63" s="1091"/>
      <c r="O63" s="1091"/>
      <c r="P63" s="1091"/>
      <c r="Q63" s="1091"/>
      <c r="R63" s="1091"/>
      <c r="S63" s="1091"/>
      <c r="T63" s="1091"/>
      <c r="U63" s="1091"/>
      <c r="V63" s="1091"/>
      <c r="W63" s="1091"/>
      <c r="X63" s="1091"/>
      <c r="Y63" s="1091"/>
      <c r="Z63" s="1091"/>
      <c r="AA63" s="1091"/>
      <c r="AB63" s="1091"/>
      <c r="AC63" s="1091"/>
      <c r="AD63" s="1091"/>
      <c r="AE63" s="1091"/>
      <c r="AF63" s="1091"/>
      <c r="AG63" s="1091"/>
      <c r="AH63" s="1091"/>
      <c r="AI63" s="1091"/>
      <c r="AJ63" s="1091"/>
      <c r="AK63" s="1091"/>
      <c r="AL63" s="1091"/>
      <c r="AM63" s="1091"/>
      <c r="AN63" s="1091"/>
      <c r="AO63" s="1091"/>
      <c r="AP63" s="1091"/>
      <c r="AQ63" s="1091"/>
      <c r="AR63" s="1091"/>
      <c r="AS63" s="1091"/>
      <c r="AT63" s="1091"/>
      <c r="AU63" s="1091"/>
      <c r="AV63" s="1091"/>
      <c r="AW63" s="1091"/>
      <c r="AX63" s="1091"/>
      <c r="AY63" s="1091"/>
      <c r="AZ63" s="1091"/>
      <c r="BA63" s="1091"/>
      <c r="BB63" s="1091"/>
      <c r="BC63" s="1091"/>
      <c r="BD63" s="1091"/>
      <c r="BE63" s="1091"/>
      <c r="BF63" s="1091"/>
      <c r="BG63" s="1091"/>
      <c r="BH63" s="1091"/>
      <c r="BI63" s="1091"/>
      <c r="BJ63" s="207"/>
      <c r="BK63" s="207"/>
      <c r="BL63" s="207"/>
      <c r="BM63" s="207"/>
      <c r="BN63" s="1091"/>
      <c r="BO63" s="1091"/>
      <c r="BP63" s="1092"/>
      <c r="BQ63" s="1092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1091"/>
      <c r="CL63" s="1091"/>
      <c r="CM63" s="1091"/>
      <c r="CN63" s="1091"/>
      <c r="CO63" s="1091"/>
      <c r="CP63" s="1091"/>
      <c r="CQ63" s="1091"/>
      <c r="CR63" s="1091"/>
      <c r="CS63" s="1091"/>
      <c r="CT63" s="1093"/>
      <c r="CU63" s="209"/>
      <c r="CV63" s="209"/>
      <c r="CW63" s="209"/>
      <c r="CX63" s="209"/>
      <c r="CY63" s="209"/>
      <c r="CZ63" s="209"/>
      <c r="DA63" s="1094"/>
    </row>
    <row customHeight="1" ht="11.25">
      <c r="C64" s="132"/>
      <c r="D64" s="1095"/>
      <c r="E64" s="1095"/>
      <c r="F64" s="1095"/>
      <c r="G64" s="1095"/>
      <c r="H64" s="1095"/>
      <c r="I64" s="1095"/>
      <c r="J64" s="1095"/>
      <c r="K64" s="1095"/>
      <c r="L64" s="1095"/>
      <c r="M64" s="1095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  <c r="AG64" s="1003"/>
      <c r="AH64" s="1003"/>
      <c r="AI64" s="1003"/>
      <c r="AJ64" s="1003"/>
      <c r="AK64" s="1003"/>
      <c r="AL64" s="1003"/>
      <c r="AM64" s="1003"/>
      <c r="AN64" s="1003"/>
      <c r="AO64" s="1003"/>
      <c r="AP64" s="1003"/>
      <c r="AQ64" s="1003"/>
      <c r="AR64" s="1003"/>
      <c r="AS64" s="1003"/>
      <c r="AT64" s="1003"/>
      <c r="AU64" s="1003"/>
      <c r="AV64" s="1003"/>
      <c r="AW64" s="1003"/>
      <c r="AX64" s="1003"/>
      <c r="AY64" s="1003"/>
      <c r="AZ64" s="1003"/>
      <c r="BA64" s="1003"/>
      <c r="BB64" s="1003"/>
      <c r="BC64" s="1003"/>
      <c r="BD64" s="1003"/>
      <c r="BE64" s="1003"/>
      <c r="BF64" s="1003"/>
      <c r="BG64" s="1003"/>
      <c r="BH64" s="1003"/>
      <c r="BI64" s="1003"/>
      <c r="BN64" s="1003"/>
      <c r="BO64" s="1003"/>
      <c r="BP64" s="1003"/>
      <c r="BQ64" s="1003"/>
      <c r="BR64" s="160"/>
      <c r="BS64" s="160"/>
      <c r="BT64" s="160"/>
      <c r="BU64" s="160"/>
      <c r="BV64" s="160"/>
      <c r="BW64" s="160"/>
      <c r="BX64" s="160"/>
      <c r="BY64" s="160"/>
      <c r="BZ64" s="160"/>
      <c r="CA64" s="160"/>
      <c r="CB64" s="160"/>
      <c r="CK64" s="1003"/>
      <c r="CL64" s="1003"/>
      <c r="CM64" s="1003"/>
      <c r="CN64" s="1003"/>
      <c r="CO64" s="1003"/>
      <c r="CP64" s="1003"/>
      <c r="CQ64" s="1003"/>
      <c r="CR64" s="1003"/>
      <c r="CS64" s="1003"/>
      <c r="CT64" s="1003"/>
    </row>
    <row customHeight="1" ht="11.25" hidden="1"/>
    <row customHeight="1" ht="11.25" hidden="1"/>
    <row customHeight="1" ht="11.25" hidden="1"/>
    <row customHeight="1" ht="11.25" hidden="1"/>
    <row customHeight="1" ht="11.25" hidden="1"/>
    <row customHeight="1" ht="11.25" hidden="1"/>
    <row customHeight="1" ht="11.25" hidden="1"/>
    <row customHeight="1" ht="12"/>
    <row customHeight="1" ht="12">
      <c r="D73" s="1019"/>
      <c r="L73" s="1045"/>
      <c r="M73" s="1046"/>
      <c r="N73" s="1046"/>
      <c r="O73" s="1046"/>
      <c r="P73" s="1046"/>
      <c r="Q73" s="1046"/>
      <c r="R73" s="1046"/>
      <c r="S73" s="1046"/>
      <c r="T73" s="1046"/>
      <c r="U73" s="1046"/>
      <c r="V73" s="1046"/>
      <c r="W73" s="1046"/>
      <c r="X73" s="1046"/>
      <c r="Y73" s="1046"/>
      <c r="Z73" s="1046"/>
      <c r="AA73" s="1046"/>
      <c r="AB73" s="1046"/>
      <c r="AC73" s="1046"/>
      <c r="AD73" s="1046"/>
      <c r="AE73" s="1046"/>
      <c r="AF73" s="1046"/>
      <c r="AG73" s="1046"/>
      <c r="AH73" s="1046"/>
      <c r="AI73" s="1046"/>
      <c r="AJ73" s="1046"/>
      <c r="AK73" s="1046"/>
      <c r="AL73" s="1046"/>
      <c r="AM73" s="1046"/>
      <c r="AN73" s="1046"/>
      <c r="AO73" s="1046"/>
      <c r="AP73" s="1046"/>
      <c r="AQ73" s="1046"/>
      <c r="AR73" s="1046"/>
      <c r="AS73" s="1046"/>
      <c r="AT73" s="1046"/>
      <c r="AU73" s="1046"/>
      <c r="AV73" s="1046"/>
      <c r="AW73" s="1046"/>
      <c r="AX73" s="1046"/>
      <c r="AY73" s="1046"/>
      <c r="AZ73" s="1046"/>
      <c r="BA73" s="1046"/>
      <c r="BB73" s="1046"/>
      <c r="BC73" s="1046"/>
      <c r="BD73" s="1046"/>
      <c r="BE73" s="1046"/>
      <c r="BF73" s="1046"/>
      <c r="BG73" s="1046"/>
      <c r="BH73" s="1046"/>
      <c r="BI73" s="1046"/>
      <c r="BJ73" s="193"/>
      <c r="BK73" s="193"/>
      <c r="BL73" s="193"/>
      <c r="BM73" s="193"/>
      <c r="BN73" s="1046"/>
      <c r="BO73" s="1046"/>
      <c r="BP73" s="1046"/>
      <c r="BQ73" s="1046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046"/>
      <c r="CL73" s="1046"/>
      <c r="CM73" s="1046"/>
      <c r="CN73" s="1046"/>
      <c r="CO73" s="1046"/>
      <c r="CP73" s="1046"/>
      <c r="CQ73" s="1046"/>
      <c r="CR73" s="1046"/>
      <c r="CS73" s="1046"/>
      <c r="CT73" s="1048"/>
      <c r="DA73" s="1018"/>
    </row>
    <row customHeight="1" ht="12">
      <c r="C74" s="1096"/>
      <c r="D74" s="1097" t="s">
        <v>126</v>
      </c>
      <c r="E74" s="1098" t="s">
        <v>126</v>
      </c>
      <c r="L74" s="1099"/>
      <c r="M74" s="1100"/>
      <c r="N74" s="176">
        <v>1</v>
      </c>
      <c r="O74" s="668" t="s">
        <v>126</v>
      </c>
      <c r="P74" s="1028"/>
      <c r="Q74" s="1028"/>
      <c r="R74" s="1028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8"/>
      <c r="AL74" s="1028"/>
      <c r="AM74" s="1028"/>
      <c r="AN74" s="1028"/>
      <c r="AO74" s="1028"/>
      <c r="AP74" s="1028"/>
      <c r="AQ74" s="1028"/>
      <c r="AR74" s="1028"/>
      <c r="AS74" s="1028"/>
      <c r="AT74" s="1028"/>
      <c r="AU74" s="1028"/>
      <c r="AV74" s="1028"/>
      <c r="AW74" s="1028"/>
      <c r="AX74" s="1028"/>
      <c r="AY74" s="1028"/>
      <c r="AZ74" s="1028"/>
      <c r="BA74" s="1028"/>
      <c r="BB74" s="1028"/>
      <c r="BC74" s="1028"/>
      <c r="BD74" s="1028"/>
      <c r="BE74" s="1028"/>
      <c r="BF74" s="1028"/>
      <c r="BG74" s="1028"/>
      <c r="BH74" s="1028"/>
      <c r="BI74" s="1028"/>
      <c r="BJ74" s="669"/>
      <c r="BK74" s="669"/>
      <c r="BL74" s="669"/>
      <c r="BM74" s="669"/>
      <c r="BN74" s="1028"/>
      <c r="BO74" s="1028"/>
      <c r="BP74" s="1028"/>
      <c r="BQ74" s="1028"/>
      <c r="BR74" s="669"/>
      <c r="BS74" s="670"/>
      <c r="BT74" s="178"/>
      <c r="BU74" s="178"/>
      <c r="BV74" s="178"/>
      <c r="BW74" s="178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029"/>
      <c r="CL74" s="1029"/>
      <c r="CM74" s="1029"/>
      <c r="CN74" s="1029"/>
      <c r="CO74" s="1029"/>
      <c r="CP74" s="1029"/>
      <c r="CQ74" s="1029"/>
      <c r="CR74" s="1029"/>
      <c r="CS74" s="1029"/>
      <c r="CT74" s="1030"/>
      <c r="DA74" s="1018"/>
    </row>
    <row customHeight="1" ht="12">
      <c r="B75" s="1101" t="s">
        <v>1675</v>
      </c>
      <c r="C75" s="1096"/>
      <c r="D75" s="1102"/>
      <c r="E75" s="1103"/>
      <c r="L75" s="1104"/>
      <c r="M75" s="1037"/>
      <c r="N75" s="183" t="s">
        <v>1279</v>
      </c>
      <c r="O75" s="1035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5"/>
      <c r="AL75" s="1035"/>
      <c r="AM75" s="1035"/>
      <c r="AN75" s="1035"/>
      <c r="AO75" s="1035"/>
      <c r="AP75" s="1035"/>
      <c r="AQ75" s="1035"/>
      <c r="AR75" s="1035"/>
      <c r="AS75" s="1035"/>
      <c r="AT75" s="1035"/>
      <c r="AU75" s="1035"/>
      <c r="AV75" s="1035"/>
      <c r="AW75" s="1035"/>
      <c r="AX75" s="1035"/>
      <c r="AY75" s="1035"/>
      <c r="AZ75" s="1035"/>
      <c r="BA75" s="1035"/>
      <c r="BB75" s="1035"/>
      <c r="BC75" s="1035"/>
      <c r="BD75" s="1035"/>
      <c r="BE75" s="1035"/>
      <c r="BF75" s="1035"/>
      <c r="BG75" s="1035"/>
      <c r="BH75" s="1035"/>
      <c r="BI75" s="1035"/>
      <c r="BJ75" s="182"/>
      <c r="BK75" s="182"/>
      <c r="BL75" s="182"/>
      <c r="BM75" s="182"/>
      <c r="BN75" s="1035"/>
      <c r="BO75" s="1035"/>
      <c r="BP75" s="1035"/>
      <c r="BQ75" s="1035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035"/>
      <c r="CL75" s="1035"/>
      <c r="CM75" s="1035"/>
      <c r="CN75" s="1035"/>
      <c r="CO75" s="1035"/>
      <c r="CP75" s="1035"/>
      <c r="CQ75" s="1035"/>
      <c r="CR75" s="1035"/>
      <c r="CS75" s="1035"/>
      <c r="CT75" s="1105"/>
      <c r="DA75" s="1018"/>
      <c r="DF75" s="0"/>
      <c r="DI75" s="0"/>
    </row>
    <row customHeight="1" ht="12">
      <c r="A76" s="1106"/>
      <c r="C76" s="1096"/>
      <c r="D76" s="1102"/>
      <c r="E76" s="1103"/>
      <c r="L76" s="1107"/>
      <c r="M76" s="1108" t="s">
        <v>1281</v>
      </c>
      <c r="N76" s="1109"/>
      <c r="O76" s="451"/>
      <c r="P76" s="1110"/>
      <c r="Q76" s="1111"/>
      <c r="R76" s="1111"/>
      <c r="S76" s="451"/>
      <c r="T76" s="451"/>
      <c r="U76" s="451"/>
      <c r="V76" s="451"/>
      <c r="W76" s="1110"/>
      <c r="X76" s="1110"/>
      <c r="Y76" s="1112" t="s">
        <v>1288</v>
      </c>
      <c r="Z76" s="1075"/>
      <c r="AA76" s="1075"/>
      <c r="AB76" s="1075"/>
      <c r="AC76" s="1110"/>
      <c r="AD76" s="1110"/>
      <c r="AE76" s="1110"/>
      <c r="AF76" s="1075"/>
      <c r="AG76" s="1113" t="s">
        <v>1289</v>
      </c>
      <c r="AH76" s="1075"/>
      <c r="AI76" s="451"/>
      <c r="AJ76" s="1110"/>
      <c r="AK76" s="1111"/>
      <c r="AL76" s="1111"/>
      <c r="AM76" s="451"/>
      <c r="AN76" s="451"/>
      <c r="AO76" s="451"/>
      <c r="AP76" s="451"/>
      <c r="AQ76" s="1110"/>
      <c r="AR76" s="1110"/>
      <c r="AS76" s="444" t="s">
        <v>1288</v>
      </c>
      <c r="AT76" s="1075"/>
      <c r="AU76" s="1075"/>
      <c r="AV76" s="1075"/>
      <c r="AW76" s="1110"/>
      <c r="AX76" s="1110"/>
      <c r="AY76" s="1110"/>
      <c r="AZ76" s="1075"/>
      <c r="BA76" s="445" t="s">
        <v>1289</v>
      </c>
      <c r="BB76" s="1075"/>
      <c r="BC76" s="1114" t="s">
        <v>1676</v>
      </c>
      <c r="BD76" s="1115" t="str">
        <f>BE76&amp;"::"&amp;N76</f>
        <v>ACTI::</v>
      </c>
      <c r="BE76" s="1116" t="s">
        <v>1293</v>
      </c>
      <c r="BF76" s="1075"/>
      <c r="BG76" s="1075"/>
      <c r="BH76" s="1075"/>
      <c r="BI76" s="1075"/>
      <c r="BJ76" s="203"/>
      <c r="BK76" s="203"/>
      <c r="BL76" s="203"/>
      <c r="BM76" s="203"/>
      <c r="BN76" s="1117"/>
      <c r="BO76" s="1117"/>
      <c r="BP76" s="1118"/>
      <c r="BQ76" s="1118"/>
      <c r="BR76" s="446"/>
      <c r="BS76" s="446"/>
      <c r="BT76" s="455"/>
      <c r="BU76" s="455"/>
      <c r="BV76" s="455"/>
      <c r="BW76" s="455"/>
      <c r="BX76" s="110"/>
      <c r="BY76" s="456"/>
      <c r="BZ76" s="457"/>
      <c r="CA76" s="447"/>
      <c r="CB76" s="448"/>
      <c r="CC76" s="168"/>
      <c r="CD76" s="110"/>
      <c r="CE76" s="333"/>
      <c r="CF76" s="110"/>
      <c r="CG76" s="333"/>
      <c r="CH76" s="110"/>
      <c r="CI76" s="110"/>
      <c r="CJ76" s="110"/>
      <c r="CK76" s="1119"/>
      <c r="CL76" s="1120"/>
      <c r="CM76" s="1120"/>
      <c r="CN76" s="1121"/>
      <c r="CO76" s="1121"/>
      <c r="CP76" s="1119"/>
      <c r="CQ76" s="1120"/>
      <c r="CR76" s="1120"/>
      <c r="CS76" s="1121"/>
      <c r="CT76" s="1121"/>
      <c r="DA76" s="1122"/>
      <c r="DF76" s="722"/>
      <c r="DI76" s="722"/>
    </row>
    <row customHeight="1" ht="12">
      <c r="C77" s="1096"/>
      <c r="D77" s="1102"/>
      <c r="E77" s="1103"/>
      <c r="L77" s="1104"/>
      <c r="M77" s="1037"/>
      <c r="N77" s="1037"/>
      <c r="O77" s="1123" t="s">
        <v>1303</v>
      </c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334"/>
      <c r="BE77" s="334"/>
      <c r="BF77" s="334"/>
      <c r="BG77" s="334"/>
      <c r="BH77" s="334"/>
      <c r="BI77" s="334"/>
      <c r="BJ77" s="334"/>
      <c r="BK77" s="334"/>
      <c r="BL77" s="334"/>
      <c r="BM77" s="334"/>
      <c r="BN77" s="334"/>
      <c r="BO77" s="334"/>
      <c r="BP77" s="334"/>
      <c r="BQ77" s="334"/>
      <c r="BR77" s="334"/>
      <c r="BS77" s="334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040"/>
      <c r="CL77" s="1040"/>
      <c r="CM77" s="1040"/>
      <c r="CN77" s="1040"/>
      <c r="CO77" s="1040"/>
      <c r="CP77" s="1040"/>
      <c r="CQ77" s="1040"/>
      <c r="CR77" s="1040"/>
      <c r="CS77" s="1040"/>
      <c r="CT77" s="1124"/>
      <c r="DA77" s="1018"/>
    </row>
    <row customHeight="1" ht="12">
      <c r="D78" s="1043"/>
      <c r="E78" s="1044"/>
      <c r="L78" s="1045"/>
      <c r="M78" s="1046"/>
      <c r="N78" s="1046"/>
      <c r="O78" s="1046"/>
      <c r="P78" s="1046"/>
      <c r="Q78" s="1046"/>
      <c r="R78" s="1046"/>
      <c r="S78" s="1046"/>
      <c r="T78" s="1046"/>
      <c r="U78" s="1046"/>
      <c r="V78" s="1046"/>
      <c r="W78" s="1046"/>
      <c r="X78" s="1046"/>
      <c r="Y78" s="1046"/>
      <c r="Z78" s="1046"/>
      <c r="AA78" s="1046"/>
      <c r="AB78" s="1046"/>
      <c r="AC78" s="1046"/>
      <c r="AD78" s="1046"/>
      <c r="AE78" s="1046"/>
      <c r="AF78" s="1046"/>
      <c r="AG78" s="1046"/>
      <c r="AH78" s="1046"/>
      <c r="AI78" s="1046"/>
      <c r="AJ78" s="1046"/>
      <c r="AK78" s="1046"/>
      <c r="AL78" s="1046"/>
      <c r="AM78" s="1046"/>
      <c r="AN78" s="1046"/>
      <c r="AO78" s="1046"/>
      <c r="AP78" s="1046"/>
      <c r="AQ78" s="1046"/>
      <c r="AR78" s="1046"/>
      <c r="AS78" s="1046"/>
      <c r="AT78" s="1046"/>
      <c r="AU78" s="1046"/>
      <c r="AV78" s="1046"/>
      <c r="AW78" s="1046"/>
      <c r="AX78" s="1046"/>
      <c r="AY78" s="1046"/>
      <c r="AZ78" s="1046"/>
      <c r="BA78" s="1046"/>
      <c r="BB78" s="1046"/>
      <c r="BC78" s="1046"/>
      <c r="BD78" s="1046"/>
      <c r="BE78" s="1046"/>
      <c r="BF78" s="1046"/>
      <c r="BG78" s="1046"/>
      <c r="BH78" s="1046"/>
      <c r="BI78" s="1046"/>
      <c r="BJ78" s="193"/>
      <c r="BK78" s="193"/>
      <c r="BL78" s="193"/>
      <c r="BM78" s="193"/>
      <c r="BN78" s="1046"/>
      <c r="BO78" s="1046"/>
      <c r="BP78" s="1046"/>
      <c r="BQ78" s="1046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046"/>
      <c r="CL78" s="1046"/>
      <c r="CM78" s="1046"/>
      <c r="CN78" s="1046"/>
      <c r="CO78" s="1046"/>
      <c r="CP78" s="1046"/>
      <c r="CQ78" s="1046"/>
      <c r="CR78" s="1046"/>
      <c r="CS78" s="1046"/>
      <c r="CT78" s="1048"/>
      <c r="DA78" s="1018"/>
    </row>
    <row customHeight="1" ht="12">
      <c r="C79" s="1096"/>
      <c r="D79" s="718" t="s">
        <v>137</v>
      </c>
      <c r="E79" s="720" t="s">
        <v>137</v>
      </c>
      <c r="L79" s="1099"/>
      <c r="M79" s="1100"/>
      <c r="N79" s="176">
        <v>2</v>
      </c>
      <c r="O79" s="674" t="s">
        <v>137</v>
      </c>
      <c r="P79" s="1050"/>
      <c r="Q79" s="1050"/>
      <c r="R79" s="1050"/>
      <c r="S79" s="1050"/>
      <c r="T79" s="1050"/>
      <c r="U79" s="1050"/>
      <c r="V79" s="1050"/>
      <c r="W79" s="1050"/>
      <c r="X79" s="1050"/>
      <c r="Y79" s="1050"/>
      <c r="Z79" s="1050"/>
      <c r="AA79" s="1050"/>
      <c r="AB79" s="1050"/>
      <c r="AC79" s="1050"/>
      <c r="AD79" s="1050"/>
      <c r="AE79" s="1050"/>
      <c r="AF79" s="1050"/>
      <c r="AG79" s="1050"/>
      <c r="AH79" s="1050"/>
      <c r="AI79" s="1050"/>
      <c r="AJ79" s="1050"/>
      <c r="AK79" s="1050"/>
      <c r="AL79" s="1050"/>
      <c r="AM79" s="1050"/>
      <c r="AN79" s="1050"/>
      <c r="AO79" s="1050"/>
      <c r="AP79" s="1050"/>
      <c r="AQ79" s="1050"/>
      <c r="AR79" s="1050"/>
      <c r="AS79" s="1050"/>
      <c r="AT79" s="1050"/>
      <c r="AU79" s="1050"/>
      <c r="AV79" s="1050"/>
      <c r="AW79" s="1050"/>
      <c r="AX79" s="1050"/>
      <c r="AY79" s="1050"/>
      <c r="AZ79" s="1050"/>
      <c r="BA79" s="1050"/>
      <c r="BB79" s="1050"/>
      <c r="BC79" s="1050"/>
      <c r="BD79" s="1050"/>
      <c r="BE79" s="1050"/>
      <c r="BF79" s="1050"/>
      <c r="BG79" s="1050"/>
      <c r="BH79" s="1050"/>
      <c r="BI79" s="1050"/>
      <c r="BJ79" s="675"/>
      <c r="BK79" s="675"/>
      <c r="BL79" s="675"/>
      <c r="BM79" s="675"/>
      <c r="BN79" s="1050"/>
      <c r="BO79" s="1050"/>
      <c r="BP79" s="1050"/>
      <c r="BQ79" s="1050"/>
      <c r="BR79" s="675"/>
      <c r="BS79" s="676"/>
      <c r="BT79" s="178"/>
      <c r="BU79" s="178"/>
      <c r="BV79" s="178"/>
      <c r="BW79" s="178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029"/>
      <c r="CL79" s="1029"/>
      <c r="CM79" s="1029"/>
      <c r="CN79" s="1029"/>
      <c r="CO79" s="1029"/>
      <c r="CP79" s="1029"/>
      <c r="CQ79" s="1029"/>
      <c r="CR79" s="1029"/>
      <c r="CS79" s="1029"/>
      <c r="CT79" s="1030"/>
      <c r="DA79" s="1018"/>
    </row>
    <row customHeight="1" ht="12">
      <c r="B80" s="324" t="s">
        <v>1677</v>
      </c>
      <c r="C80" s="1096"/>
      <c r="D80" s="1102"/>
      <c r="E80" s="1103"/>
      <c r="L80" s="1104"/>
      <c r="M80" s="1037"/>
      <c r="N80" s="183" t="s">
        <v>1304</v>
      </c>
      <c r="O80" s="1037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7"/>
      <c r="AB80" s="1037"/>
      <c r="AC80" s="1037"/>
      <c r="AD80" s="1037"/>
      <c r="AE80" s="1037"/>
      <c r="AF80" s="1037"/>
      <c r="AG80" s="1037"/>
      <c r="AH80" s="1037"/>
      <c r="AI80" s="1037"/>
      <c r="AJ80" s="1037"/>
      <c r="AK80" s="1037"/>
      <c r="AL80" s="1037"/>
      <c r="AM80" s="1037"/>
      <c r="AN80" s="1037"/>
      <c r="AO80" s="1037"/>
      <c r="AP80" s="1037"/>
      <c r="AQ80" s="1037"/>
      <c r="AR80" s="1037"/>
      <c r="AS80" s="1037"/>
      <c r="AT80" s="1037"/>
      <c r="AU80" s="1037"/>
      <c r="AV80" s="1037"/>
      <c r="AW80" s="1037"/>
      <c r="AX80" s="1037"/>
      <c r="AY80" s="1037"/>
      <c r="AZ80" s="1037"/>
      <c r="BA80" s="1037"/>
      <c r="BB80" s="1037"/>
      <c r="BC80" s="1037"/>
      <c r="BD80" s="1037"/>
      <c r="BE80" s="1037"/>
      <c r="BF80" s="1037"/>
      <c r="BG80" s="1037"/>
      <c r="BH80" s="1037"/>
      <c r="BI80" s="1037"/>
      <c r="BJ80" s="184"/>
      <c r="BK80" s="184"/>
      <c r="BL80" s="184"/>
      <c r="BM80" s="184"/>
      <c r="BN80" s="1037"/>
      <c r="BO80" s="1037"/>
      <c r="BP80" s="1035"/>
      <c r="BQ80" s="1035"/>
      <c r="BR80" s="182"/>
      <c r="BS80" s="182"/>
      <c r="BT80" s="182"/>
      <c r="BU80" s="182"/>
      <c r="BV80" s="182"/>
      <c r="BW80" s="182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037"/>
      <c r="CL80" s="1037"/>
      <c r="CM80" s="1037"/>
      <c r="CN80" s="1037"/>
      <c r="CO80" s="1037"/>
      <c r="CP80" s="1037"/>
      <c r="CQ80" s="1037"/>
      <c r="CR80" s="1037"/>
      <c r="CS80" s="1037"/>
      <c r="CT80" s="1038"/>
      <c r="DA80" s="1018"/>
      <c r="DF80" s="0"/>
      <c r="DI80" s="0"/>
    </row>
    <row customHeight="1" ht="12">
      <c r="A81" s="1106"/>
      <c r="C81" s="1096"/>
      <c r="D81" s="1102"/>
      <c r="E81" s="1103"/>
      <c r="L81" s="1107"/>
      <c r="M81" s="435" t="s">
        <v>1281</v>
      </c>
      <c r="N81" s="1109"/>
      <c r="O81" s="451"/>
      <c r="P81" s="1110"/>
      <c r="Q81" s="1111"/>
      <c r="R81" s="1111"/>
      <c r="S81" s="451"/>
      <c r="T81" s="451"/>
      <c r="U81" s="451"/>
      <c r="V81" s="451"/>
      <c r="W81" s="1110"/>
      <c r="X81" s="1110"/>
      <c r="Y81" s="444" t="s">
        <v>1288</v>
      </c>
      <c r="Z81" s="1075"/>
      <c r="AA81" s="1075"/>
      <c r="AB81" s="1075"/>
      <c r="AC81" s="1110"/>
      <c r="AD81" s="1110"/>
      <c r="AE81" s="1110"/>
      <c r="AF81" s="1075"/>
      <c r="AG81" s="445" t="s">
        <v>1289</v>
      </c>
      <c r="AH81" s="1075"/>
      <c r="AI81" s="451"/>
      <c r="AJ81" s="1110"/>
      <c r="AK81" s="1111"/>
      <c r="AL81" s="1111"/>
      <c r="AM81" s="451"/>
      <c r="AN81" s="451"/>
      <c r="AO81" s="451"/>
      <c r="AP81" s="451"/>
      <c r="AQ81" s="1110"/>
      <c r="AR81" s="1110"/>
      <c r="AS81" s="444" t="s">
        <v>1288</v>
      </c>
      <c r="AT81" s="1075"/>
      <c r="AU81" s="1075"/>
      <c r="AV81" s="1075"/>
      <c r="AW81" s="1110"/>
      <c r="AX81" s="1110"/>
      <c r="AY81" s="1110"/>
      <c r="AZ81" s="1075"/>
      <c r="BA81" s="445" t="s">
        <v>1289</v>
      </c>
      <c r="BB81" s="1075"/>
      <c r="BC81" s="329" t="s">
        <v>1676</v>
      </c>
      <c r="BD81" s="330" t="str">
        <f>BE81&amp;"::"&amp;N81</f>
        <v>ACTI::</v>
      </c>
      <c r="BE81" s="331" t="s">
        <v>1293</v>
      </c>
      <c r="BF81" s="1075"/>
      <c r="BG81" s="1075"/>
      <c r="BH81" s="1075"/>
      <c r="BI81" s="1075"/>
      <c r="BJ81" s="203"/>
      <c r="BK81" s="203"/>
      <c r="BL81" s="203"/>
      <c r="BM81" s="203"/>
      <c r="BN81" s="1117"/>
      <c r="BO81" s="1117"/>
      <c r="BP81" s="1118"/>
      <c r="BQ81" s="1118"/>
      <c r="BR81" s="446"/>
      <c r="BS81" s="446"/>
      <c r="BT81" s="455"/>
      <c r="BU81" s="455"/>
      <c r="BV81" s="455"/>
      <c r="BW81" s="455"/>
      <c r="BX81" s="110"/>
      <c r="BY81" s="456"/>
      <c r="BZ81" s="457"/>
      <c r="CA81" s="447"/>
      <c r="CB81" s="448"/>
      <c r="CC81" s="168"/>
      <c r="CD81" s="110"/>
      <c r="CE81" s="333"/>
      <c r="CF81" s="110"/>
      <c r="CG81" s="333"/>
      <c r="CH81" s="110"/>
      <c r="CI81" s="110"/>
      <c r="CJ81" s="110"/>
      <c r="CK81" s="1119"/>
      <c r="CL81" s="1120"/>
      <c r="CM81" s="1120"/>
      <c r="CN81" s="1121"/>
      <c r="CO81" s="1121"/>
      <c r="CP81" s="1119"/>
      <c r="CQ81" s="1120"/>
      <c r="CR81" s="1120"/>
      <c r="CS81" s="1121"/>
      <c r="CT81" s="1121"/>
      <c r="DA81" s="1122"/>
      <c r="DF81" s="722"/>
      <c r="DI81" s="722"/>
    </row>
    <row customHeight="1" ht="12">
      <c r="C82" s="1096"/>
      <c r="D82" s="1102"/>
      <c r="E82" s="1103"/>
      <c r="L82" s="1104"/>
      <c r="M82" s="1037"/>
      <c r="N82" s="1037"/>
      <c r="O82" s="189" t="s">
        <v>1305</v>
      </c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7"/>
      <c r="BU82" s="187"/>
      <c r="BV82" s="187"/>
      <c r="BW82" s="187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040"/>
      <c r="CL82" s="1040"/>
      <c r="CM82" s="1040"/>
      <c r="CN82" s="1040"/>
      <c r="CO82" s="1040"/>
      <c r="CP82" s="1040"/>
      <c r="CQ82" s="1040"/>
      <c r="CR82" s="1040"/>
      <c r="CS82" s="1040"/>
      <c r="CT82" s="1124"/>
      <c r="DA82" s="1018"/>
    </row>
    <row customHeight="1" ht="12">
      <c r="D83" s="1043"/>
      <c r="E83" s="1044"/>
      <c r="L83" s="1045"/>
      <c r="M83" s="1046"/>
      <c r="N83" s="1046"/>
      <c r="O83" s="1046"/>
      <c r="P83" s="1046"/>
      <c r="Q83" s="1046"/>
      <c r="R83" s="1046"/>
      <c r="S83" s="1046"/>
      <c r="T83" s="1046"/>
      <c r="U83" s="1046"/>
      <c r="V83" s="1046"/>
      <c r="W83" s="1046"/>
      <c r="X83" s="1046"/>
      <c r="Y83" s="1046"/>
      <c r="Z83" s="1046"/>
      <c r="AA83" s="1046"/>
      <c r="AB83" s="1046"/>
      <c r="AC83" s="1046"/>
      <c r="AD83" s="1046"/>
      <c r="AE83" s="1046"/>
      <c r="AF83" s="1046"/>
      <c r="AG83" s="1046"/>
      <c r="AH83" s="1046"/>
      <c r="AI83" s="1046"/>
      <c r="AJ83" s="1046"/>
      <c r="AK83" s="1046"/>
      <c r="AL83" s="1046"/>
      <c r="AM83" s="1046"/>
      <c r="AN83" s="1046"/>
      <c r="AO83" s="1046"/>
      <c r="AP83" s="1046"/>
      <c r="AQ83" s="1046"/>
      <c r="AR83" s="1046"/>
      <c r="AS83" s="1046"/>
      <c r="AT83" s="1046"/>
      <c r="AU83" s="1046"/>
      <c r="AV83" s="1046"/>
      <c r="AW83" s="1046"/>
      <c r="AX83" s="1046"/>
      <c r="AY83" s="1046"/>
      <c r="AZ83" s="1046"/>
      <c r="BA83" s="1046"/>
      <c r="BB83" s="1046"/>
      <c r="BC83" s="1046"/>
      <c r="BD83" s="1046"/>
      <c r="BE83" s="1046"/>
      <c r="BF83" s="1046"/>
      <c r="BG83" s="1046"/>
      <c r="BH83" s="1046"/>
      <c r="BI83" s="1046"/>
      <c r="BJ83" s="193"/>
      <c r="BK83" s="193"/>
      <c r="BL83" s="193"/>
      <c r="BM83" s="193"/>
      <c r="BN83" s="1046"/>
      <c r="BO83" s="1046"/>
      <c r="BP83" s="1046"/>
      <c r="BQ83" s="1046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046"/>
      <c r="CL83" s="1046"/>
      <c r="CM83" s="1046"/>
      <c r="CN83" s="1046"/>
      <c r="CO83" s="1046"/>
      <c r="CP83" s="1046"/>
      <c r="CQ83" s="1046"/>
      <c r="CR83" s="1046"/>
      <c r="CS83" s="1046"/>
      <c r="CT83" s="1048"/>
      <c r="DA83" s="1018"/>
    </row>
    <row customHeight="1" ht="12">
      <c r="C84" s="1096"/>
      <c r="D84" s="1125" t="s">
        <v>144</v>
      </c>
      <c r="E84" s="462" t="s">
        <v>144</v>
      </c>
      <c r="L84" s="1099"/>
      <c r="M84" s="1029"/>
      <c r="N84" s="198">
        <v>5</v>
      </c>
      <c r="O84" s="692" t="s">
        <v>144</v>
      </c>
      <c r="P84" s="1056"/>
      <c r="Q84" s="1056"/>
      <c r="R84" s="1056"/>
      <c r="S84" s="1056"/>
      <c r="T84" s="1056"/>
      <c r="U84" s="1056"/>
      <c r="V84" s="1056"/>
      <c r="W84" s="1056"/>
      <c r="X84" s="1056"/>
      <c r="Y84" s="1056"/>
      <c r="Z84" s="1056"/>
      <c r="AA84" s="1056"/>
      <c r="AB84" s="1056"/>
      <c r="AC84" s="1056"/>
      <c r="AD84" s="1056"/>
      <c r="AE84" s="1056"/>
      <c r="AF84" s="1056"/>
      <c r="AG84" s="1056"/>
      <c r="AH84" s="1056"/>
      <c r="AI84" s="1056"/>
      <c r="AJ84" s="1056"/>
      <c r="AK84" s="1056"/>
      <c r="AL84" s="1056"/>
      <c r="AM84" s="1056"/>
      <c r="AN84" s="1056"/>
      <c r="AO84" s="1056"/>
      <c r="AP84" s="1056"/>
      <c r="AQ84" s="1056"/>
      <c r="AR84" s="1056"/>
      <c r="AS84" s="1056"/>
      <c r="AT84" s="1056"/>
      <c r="AU84" s="1056"/>
      <c r="AV84" s="1056"/>
      <c r="AW84" s="1056"/>
      <c r="AX84" s="1056"/>
      <c r="AY84" s="1056"/>
      <c r="AZ84" s="1056"/>
      <c r="BA84" s="1056"/>
      <c r="BB84" s="1056"/>
      <c r="BC84" s="1056"/>
      <c r="BD84" s="1056"/>
      <c r="BE84" s="1056"/>
      <c r="BF84" s="1056"/>
      <c r="BG84" s="1056"/>
      <c r="BH84" s="1056"/>
      <c r="BI84" s="1056"/>
      <c r="BJ84" s="693"/>
      <c r="BK84" s="693"/>
      <c r="BL84" s="693"/>
      <c r="BM84" s="693"/>
      <c r="BN84" s="1056"/>
      <c r="BO84" s="1056"/>
      <c r="BP84" s="1056"/>
      <c r="BQ84" s="1056"/>
      <c r="BR84" s="693"/>
      <c r="BS84" s="694"/>
      <c r="BT84" s="178"/>
      <c r="BU84" s="178"/>
      <c r="BV84" s="178"/>
      <c r="BW84" s="178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029"/>
      <c r="CL84" s="1029"/>
      <c r="CM84" s="1029"/>
      <c r="CN84" s="1029"/>
      <c r="CO84" s="1029"/>
      <c r="CP84" s="1029"/>
      <c r="CQ84" s="1029"/>
      <c r="CR84" s="1029"/>
      <c r="CS84" s="1029"/>
      <c r="CT84" s="1030"/>
      <c r="DA84" s="1018"/>
    </row>
    <row customHeight="1" ht="12">
      <c r="C85" s="1096"/>
      <c r="D85" s="1126"/>
      <c r="E85" s="1043"/>
      <c r="L85" s="1104"/>
      <c r="M85" s="1037"/>
      <c r="N85" s="1058"/>
      <c r="O85" s="1037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7"/>
      <c r="AB85" s="1037"/>
      <c r="AC85" s="1037"/>
      <c r="AD85" s="1037"/>
      <c r="AE85" s="1037"/>
      <c r="AF85" s="1037"/>
      <c r="AG85" s="1037"/>
      <c r="AH85" s="1037"/>
      <c r="AI85" s="1037"/>
      <c r="AJ85" s="1037"/>
      <c r="AK85" s="1037"/>
      <c r="AL85" s="1037"/>
      <c r="AM85" s="1037"/>
      <c r="AN85" s="1037"/>
      <c r="AO85" s="1037"/>
      <c r="AP85" s="1037"/>
      <c r="AQ85" s="1037"/>
      <c r="AR85" s="1037"/>
      <c r="AS85" s="1037"/>
      <c r="AT85" s="1037"/>
      <c r="AU85" s="1037"/>
      <c r="AV85" s="1037"/>
      <c r="AW85" s="1037"/>
      <c r="AX85" s="1037"/>
      <c r="AY85" s="1037"/>
      <c r="AZ85" s="1037"/>
      <c r="BA85" s="1037"/>
      <c r="BB85" s="1037"/>
      <c r="BC85" s="1037"/>
      <c r="BD85" s="1037"/>
      <c r="BE85" s="1037"/>
      <c r="BF85" s="1037"/>
      <c r="BG85" s="1037"/>
      <c r="BH85" s="1037"/>
      <c r="BI85" s="1037"/>
      <c r="BJ85" s="184"/>
      <c r="BK85" s="184"/>
      <c r="BL85" s="184"/>
      <c r="BM85" s="184"/>
      <c r="BN85" s="1037"/>
      <c r="BO85" s="1037"/>
      <c r="BP85" s="1037"/>
      <c r="BQ85" s="1037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037"/>
      <c r="CL85" s="1037"/>
      <c r="CM85" s="1037"/>
      <c r="CN85" s="1037"/>
      <c r="CO85" s="1037"/>
      <c r="CP85" s="1037"/>
      <c r="CQ85" s="1037"/>
      <c r="CR85" s="1037"/>
      <c r="CS85" s="1037"/>
      <c r="CT85" s="1038"/>
      <c r="DA85" s="1018"/>
    </row>
    <row customHeight="1" ht="12">
      <c r="C86" s="1096"/>
      <c r="D86" s="1126"/>
      <c r="E86" s="720" t="s">
        <v>1306</v>
      </c>
      <c r="L86" s="1099"/>
      <c r="M86" s="1100"/>
      <c r="N86" s="176">
        <v>3</v>
      </c>
      <c r="O86" s="695" t="s">
        <v>1306</v>
      </c>
      <c r="P86" s="1060"/>
      <c r="Q86" s="1060"/>
      <c r="R86" s="1060"/>
      <c r="S86" s="1060"/>
      <c r="T86" s="1060"/>
      <c r="U86" s="1060"/>
      <c r="V86" s="1060"/>
      <c r="W86" s="1060"/>
      <c r="X86" s="1060"/>
      <c r="Y86" s="1060"/>
      <c r="Z86" s="1060"/>
      <c r="AA86" s="1060"/>
      <c r="AB86" s="1060"/>
      <c r="AC86" s="1060"/>
      <c r="AD86" s="1060"/>
      <c r="AE86" s="1060"/>
      <c r="AF86" s="1060"/>
      <c r="AG86" s="1060"/>
      <c r="AH86" s="1060"/>
      <c r="AI86" s="1060"/>
      <c r="AJ86" s="1060"/>
      <c r="AK86" s="1060"/>
      <c r="AL86" s="1060"/>
      <c r="AM86" s="1060"/>
      <c r="AN86" s="1060"/>
      <c r="AO86" s="1060"/>
      <c r="AP86" s="1060"/>
      <c r="AQ86" s="1060"/>
      <c r="AR86" s="1060"/>
      <c r="AS86" s="1060"/>
      <c r="AT86" s="1060"/>
      <c r="AU86" s="1060"/>
      <c r="AV86" s="1060"/>
      <c r="AW86" s="1060"/>
      <c r="AX86" s="1060"/>
      <c r="AY86" s="1060"/>
      <c r="AZ86" s="1060"/>
      <c r="BA86" s="1060"/>
      <c r="BB86" s="1060"/>
      <c r="BC86" s="1060"/>
      <c r="BD86" s="1060"/>
      <c r="BE86" s="1060"/>
      <c r="BF86" s="1060"/>
      <c r="BG86" s="1060"/>
      <c r="BH86" s="1060"/>
      <c r="BI86" s="1060"/>
      <c r="BJ86" s="696"/>
      <c r="BK86" s="696"/>
      <c r="BL86" s="696"/>
      <c r="BM86" s="696"/>
      <c r="BN86" s="1060"/>
      <c r="BO86" s="1060"/>
      <c r="BP86" s="1060"/>
      <c r="BQ86" s="1060"/>
      <c r="BR86" s="696"/>
      <c r="BS86" s="697"/>
      <c r="BT86" s="178"/>
      <c r="BU86" s="178"/>
      <c r="BV86" s="178"/>
      <c r="BW86" s="178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029"/>
      <c r="CL86" s="1029"/>
      <c r="CM86" s="1029"/>
      <c r="CN86" s="1029"/>
      <c r="CO86" s="1029"/>
      <c r="CP86" s="1029"/>
      <c r="CQ86" s="1029"/>
      <c r="CR86" s="1029"/>
      <c r="CS86" s="1029"/>
      <c r="CT86" s="1030"/>
      <c r="DA86" s="1018"/>
    </row>
    <row customHeight="1" ht="12">
      <c r="B87" s="324" t="s">
        <v>1678</v>
      </c>
      <c r="C87" s="1096"/>
      <c r="D87" s="1126"/>
      <c r="E87" s="1103"/>
      <c r="L87" s="1104"/>
      <c r="M87" s="1037"/>
      <c r="N87" s="183" t="s">
        <v>1307</v>
      </c>
      <c r="O87" s="1037"/>
      <c r="P87" s="1037"/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7"/>
      <c r="AB87" s="1037"/>
      <c r="AC87" s="1037"/>
      <c r="AD87" s="1037"/>
      <c r="AE87" s="1037"/>
      <c r="AF87" s="1037"/>
      <c r="AG87" s="1037"/>
      <c r="AH87" s="1037"/>
      <c r="AI87" s="1037"/>
      <c r="AJ87" s="1037"/>
      <c r="AK87" s="1037"/>
      <c r="AL87" s="1037"/>
      <c r="AM87" s="1037"/>
      <c r="AN87" s="1037"/>
      <c r="AO87" s="1037"/>
      <c r="AP87" s="1037"/>
      <c r="AQ87" s="1037"/>
      <c r="AR87" s="1037"/>
      <c r="AS87" s="1037"/>
      <c r="AT87" s="1037"/>
      <c r="AU87" s="1037"/>
      <c r="AV87" s="1037"/>
      <c r="AW87" s="1037"/>
      <c r="AX87" s="1037"/>
      <c r="AY87" s="1037"/>
      <c r="AZ87" s="1037"/>
      <c r="BA87" s="1037"/>
      <c r="BB87" s="1037"/>
      <c r="BC87" s="1037"/>
      <c r="BD87" s="1037"/>
      <c r="BE87" s="1037"/>
      <c r="BF87" s="1037"/>
      <c r="BG87" s="1037"/>
      <c r="BH87" s="1037"/>
      <c r="BI87" s="1037"/>
      <c r="BJ87" s="184"/>
      <c r="BK87" s="184"/>
      <c r="BL87" s="184"/>
      <c r="BM87" s="184"/>
      <c r="BN87" s="1037"/>
      <c r="BO87" s="1037"/>
      <c r="BP87" s="1035"/>
      <c r="BQ87" s="1035"/>
      <c r="BR87" s="182"/>
      <c r="BS87" s="182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037"/>
      <c r="CL87" s="1037"/>
      <c r="CM87" s="1037"/>
      <c r="CN87" s="1037"/>
      <c r="CO87" s="1037"/>
      <c r="CP87" s="1037"/>
      <c r="CQ87" s="1037"/>
      <c r="CR87" s="1037"/>
      <c r="CS87" s="1037"/>
      <c r="CT87" s="1038"/>
      <c r="DA87" s="1018"/>
      <c r="DF87" s="0"/>
      <c r="DI87" s="0"/>
    </row>
    <row customHeight="1" ht="12">
      <c r="A88" s="1106"/>
      <c r="C88" s="1096"/>
      <c r="D88" s="1126"/>
      <c r="E88" s="1103"/>
      <c r="L88" s="1107"/>
      <c r="M88" s="435" t="s">
        <v>1281</v>
      </c>
      <c r="N88" s="1109"/>
      <c r="O88" s="451"/>
      <c r="P88" s="1110"/>
      <c r="Q88" s="1111"/>
      <c r="R88" s="1111"/>
      <c r="S88" s="451"/>
      <c r="T88" s="451"/>
      <c r="U88" s="451"/>
      <c r="V88" s="451"/>
      <c r="W88" s="1110"/>
      <c r="X88" s="1110"/>
      <c r="Y88" s="444" t="s">
        <v>1288</v>
      </c>
      <c r="Z88" s="1075"/>
      <c r="AA88" s="1075"/>
      <c r="AB88" s="1075"/>
      <c r="AC88" s="1110"/>
      <c r="AD88" s="1110"/>
      <c r="AE88" s="1110"/>
      <c r="AF88" s="1075"/>
      <c r="AG88" s="445" t="s">
        <v>1289</v>
      </c>
      <c r="AH88" s="1075"/>
      <c r="AI88" s="451"/>
      <c r="AJ88" s="1110"/>
      <c r="AK88" s="1111"/>
      <c r="AL88" s="1111"/>
      <c r="AM88" s="451"/>
      <c r="AN88" s="451"/>
      <c r="AO88" s="451"/>
      <c r="AP88" s="451"/>
      <c r="AQ88" s="1110"/>
      <c r="AR88" s="1110"/>
      <c r="AS88" s="444" t="s">
        <v>1288</v>
      </c>
      <c r="AT88" s="1075"/>
      <c r="AU88" s="1075"/>
      <c r="AV88" s="1075"/>
      <c r="AW88" s="1110"/>
      <c r="AX88" s="1110"/>
      <c r="AY88" s="1110"/>
      <c r="AZ88" s="1075"/>
      <c r="BA88" s="445" t="s">
        <v>1289</v>
      </c>
      <c r="BB88" s="1075"/>
      <c r="BC88" s="329" t="s">
        <v>1676</v>
      </c>
      <c r="BD88" s="330" t="str">
        <f>BE88&amp;"::"&amp;N88</f>
        <v>ACTI::</v>
      </c>
      <c r="BE88" s="331" t="s">
        <v>1293</v>
      </c>
      <c r="BF88" s="1075"/>
      <c r="BG88" s="1075"/>
      <c r="BH88" s="1075"/>
      <c r="BI88" s="1075"/>
      <c r="BJ88" s="203"/>
      <c r="BK88" s="203"/>
      <c r="BL88" s="203"/>
      <c r="BM88" s="203"/>
      <c r="BN88" s="1117"/>
      <c r="BO88" s="1117"/>
      <c r="BP88" s="1118"/>
      <c r="BQ88" s="1118"/>
      <c r="BR88" s="446"/>
      <c r="BS88" s="446"/>
      <c r="BT88" s="455"/>
      <c r="BU88" s="455"/>
      <c r="BV88" s="455"/>
      <c r="BW88" s="455"/>
      <c r="BX88" s="110"/>
      <c r="BY88" s="456"/>
      <c r="BZ88" s="457"/>
      <c r="CA88" s="447"/>
      <c r="CB88" s="448"/>
      <c r="CC88" s="168"/>
      <c r="CD88" s="110"/>
      <c r="CE88" s="333"/>
      <c r="CF88" s="110"/>
      <c r="CG88" s="333"/>
      <c r="CH88" s="110"/>
      <c r="CI88" s="110"/>
      <c r="CJ88" s="110"/>
      <c r="CK88" s="1119"/>
      <c r="CL88" s="1120"/>
      <c r="CM88" s="1120"/>
      <c r="CN88" s="1121"/>
      <c r="CO88" s="1121"/>
      <c r="CP88" s="1119"/>
      <c r="CQ88" s="1120"/>
      <c r="CR88" s="1120"/>
      <c r="CS88" s="1121"/>
      <c r="CT88" s="1121"/>
      <c r="DA88" s="1122"/>
      <c r="DF88" s="722"/>
      <c r="DI88" s="722"/>
    </row>
    <row customHeight="1" ht="12">
      <c r="C89" s="1096"/>
      <c r="D89" s="1126"/>
      <c r="E89" s="1103"/>
      <c r="L89" s="1104"/>
      <c r="M89" s="1037"/>
      <c r="N89" s="1037"/>
      <c r="O89" s="189" t="s">
        <v>1308</v>
      </c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037"/>
      <c r="CL89" s="1037"/>
      <c r="CM89" s="1037"/>
      <c r="CN89" s="1037"/>
      <c r="CO89" s="1037"/>
      <c r="CP89" s="1037"/>
      <c r="CQ89" s="1037"/>
      <c r="CR89" s="1037"/>
      <c r="CS89" s="1037"/>
      <c r="CT89" s="1038"/>
      <c r="DA89" s="1018"/>
    </row>
    <row customHeight="1" ht="12">
      <c r="C90" s="1096"/>
      <c r="D90" s="1126"/>
      <c r="E90" s="720" t="s">
        <v>1309</v>
      </c>
      <c r="L90" s="1099"/>
      <c r="M90" s="1100"/>
      <c r="N90" s="176" t="s">
        <v>1310</v>
      </c>
      <c r="O90" s="698" t="s">
        <v>1309</v>
      </c>
      <c r="P90" s="1062"/>
      <c r="Q90" s="1062"/>
      <c r="R90" s="1062"/>
      <c r="S90" s="1062"/>
      <c r="T90" s="1062"/>
      <c r="U90" s="1062"/>
      <c r="V90" s="1062"/>
      <c r="W90" s="1062"/>
      <c r="X90" s="1062"/>
      <c r="Y90" s="1062"/>
      <c r="Z90" s="1062"/>
      <c r="AA90" s="1062"/>
      <c r="AB90" s="1062"/>
      <c r="AC90" s="1062"/>
      <c r="AD90" s="1062"/>
      <c r="AE90" s="1062"/>
      <c r="AF90" s="1062"/>
      <c r="AG90" s="1062"/>
      <c r="AH90" s="1062"/>
      <c r="AI90" s="1062"/>
      <c r="AJ90" s="1062"/>
      <c r="AK90" s="1062"/>
      <c r="AL90" s="1062"/>
      <c r="AM90" s="1062"/>
      <c r="AN90" s="1062"/>
      <c r="AO90" s="1062"/>
      <c r="AP90" s="1062"/>
      <c r="AQ90" s="1062"/>
      <c r="AR90" s="1062"/>
      <c r="AS90" s="1062"/>
      <c r="AT90" s="1062"/>
      <c r="AU90" s="1062"/>
      <c r="AV90" s="1062"/>
      <c r="AW90" s="1062"/>
      <c r="AX90" s="1062"/>
      <c r="AY90" s="1062"/>
      <c r="AZ90" s="1062"/>
      <c r="BA90" s="1062"/>
      <c r="BB90" s="1062"/>
      <c r="BC90" s="1062"/>
      <c r="BD90" s="1062"/>
      <c r="BE90" s="1062"/>
      <c r="BF90" s="1062"/>
      <c r="BG90" s="1062"/>
      <c r="BH90" s="1062"/>
      <c r="BI90" s="1062"/>
      <c r="BJ90" s="699"/>
      <c r="BK90" s="699"/>
      <c r="BL90" s="699"/>
      <c r="BM90" s="699"/>
      <c r="BN90" s="1062"/>
      <c r="BO90" s="1062"/>
      <c r="BP90" s="1062"/>
      <c r="BQ90" s="1062"/>
      <c r="BR90" s="699"/>
      <c r="BS90" s="700"/>
      <c r="BT90" s="178"/>
      <c r="BU90" s="178"/>
      <c r="BV90" s="178"/>
      <c r="BW90" s="178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029"/>
      <c r="CL90" s="1029"/>
      <c r="CM90" s="1029"/>
      <c r="CN90" s="1029"/>
      <c r="CO90" s="1029"/>
      <c r="CP90" s="1029"/>
      <c r="CQ90" s="1029"/>
      <c r="CR90" s="1029"/>
      <c r="CS90" s="1029"/>
      <c r="CT90" s="1030"/>
      <c r="DA90" s="1018"/>
    </row>
    <row customHeight="1" ht="12">
      <c r="B91" s="324" t="s">
        <v>1679</v>
      </c>
      <c r="C91" s="1096"/>
      <c r="D91" s="1126"/>
      <c r="E91" s="1103"/>
      <c r="L91" s="1104"/>
      <c r="M91" s="1037"/>
      <c r="N91" s="183" t="s">
        <v>1311</v>
      </c>
      <c r="O91" s="1037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7"/>
      <c r="AB91" s="1037"/>
      <c r="AC91" s="1037"/>
      <c r="AD91" s="1037"/>
      <c r="AE91" s="1037"/>
      <c r="AF91" s="1037"/>
      <c r="AG91" s="1037"/>
      <c r="AH91" s="1037"/>
      <c r="AI91" s="1037"/>
      <c r="AJ91" s="1037"/>
      <c r="AK91" s="1037"/>
      <c r="AL91" s="1037"/>
      <c r="AM91" s="1037"/>
      <c r="AN91" s="1037"/>
      <c r="AO91" s="1037"/>
      <c r="AP91" s="1037"/>
      <c r="AQ91" s="1037"/>
      <c r="AR91" s="1037"/>
      <c r="AS91" s="1037"/>
      <c r="AT91" s="1037"/>
      <c r="AU91" s="1037"/>
      <c r="AV91" s="1037"/>
      <c r="AW91" s="1037"/>
      <c r="AX91" s="1037"/>
      <c r="AY91" s="1037"/>
      <c r="AZ91" s="1037"/>
      <c r="BA91" s="1037"/>
      <c r="BB91" s="1037"/>
      <c r="BC91" s="1037"/>
      <c r="BD91" s="1037"/>
      <c r="BE91" s="1037"/>
      <c r="BF91" s="1037"/>
      <c r="BG91" s="1037"/>
      <c r="BH91" s="1037"/>
      <c r="BI91" s="1037"/>
      <c r="BJ91" s="184"/>
      <c r="BK91" s="184"/>
      <c r="BL91" s="184"/>
      <c r="BM91" s="184"/>
      <c r="BN91" s="1037"/>
      <c r="BO91" s="1037"/>
      <c r="BP91" s="1035"/>
      <c r="BQ91" s="1035"/>
      <c r="BR91" s="182"/>
      <c r="BS91" s="182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037"/>
      <c r="CL91" s="1037"/>
      <c r="CM91" s="1037"/>
      <c r="CN91" s="1037"/>
      <c r="CO91" s="1037"/>
      <c r="CP91" s="1037"/>
      <c r="CQ91" s="1037"/>
      <c r="CR91" s="1037"/>
      <c r="CS91" s="1037"/>
      <c r="CT91" s="1038"/>
      <c r="DA91" s="1018"/>
      <c r="DF91" s="0"/>
      <c r="DI91" s="0"/>
    </row>
    <row customHeight="1" ht="12">
      <c r="A92" s="1106"/>
      <c r="C92" s="1096"/>
      <c r="D92" s="1126"/>
      <c r="E92" s="1103"/>
      <c r="L92" s="1107"/>
      <c r="M92" s="435" t="s">
        <v>1281</v>
      </c>
      <c r="N92" s="1109"/>
      <c r="O92" s="451"/>
      <c r="P92" s="1110"/>
      <c r="Q92" s="1111"/>
      <c r="R92" s="1111"/>
      <c r="S92" s="451"/>
      <c r="T92" s="451"/>
      <c r="U92" s="451"/>
      <c r="V92" s="451"/>
      <c r="W92" s="1110"/>
      <c r="X92" s="1110"/>
      <c r="Y92" s="444" t="s">
        <v>1288</v>
      </c>
      <c r="Z92" s="1075"/>
      <c r="AA92" s="1075"/>
      <c r="AB92" s="1075"/>
      <c r="AC92" s="1110"/>
      <c r="AD92" s="1110"/>
      <c r="AE92" s="1110"/>
      <c r="AF92" s="1075"/>
      <c r="AG92" s="445" t="s">
        <v>1289</v>
      </c>
      <c r="AH92" s="1075"/>
      <c r="AI92" s="451"/>
      <c r="AJ92" s="1110"/>
      <c r="AK92" s="1111"/>
      <c r="AL92" s="1111"/>
      <c r="AM92" s="451"/>
      <c r="AN92" s="451"/>
      <c r="AO92" s="451"/>
      <c r="AP92" s="451"/>
      <c r="AQ92" s="1110"/>
      <c r="AR92" s="1110"/>
      <c r="AS92" s="444" t="s">
        <v>1288</v>
      </c>
      <c r="AT92" s="1075"/>
      <c r="AU92" s="1075"/>
      <c r="AV92" s="1075"/>
      <c r="AW92" s="1110"/>
      <c r="AX92" s="1110"/>
      <c r="AY92" s="1110"/>
      <c r="AZ92" s="1075"/>
      <c r="BA92" s="445" t="s">
        <v>1289</v>
      </c>
      <c r="BB92" s="1075"/>
      <c r="BC92" s="329" t="s">
        <v>1676</v>
      </c>
      <c r="BD92" s="330" t="str">
        <f>BE92&amp;"::"&amp;N92</f>
        <v>ACTI::</v>
      </c>
      <c r="BE92" s="331" t="s">
        <v>1293</v>
      </c>
      <c r="BF92" s="1075"/>
      <c r="BG92" s="1075"/>
      <c r="BH92" s="1075"/>
      <c r="BI92" s="1075"/>
      <c r="BJ92" s="203"/>
      <c r="BK92" s="203"/>
      <c r="BL92" s="203"/>
      <c r="BM92" s="203"/>
      <c r="BN92" s="1117"/>
      <c r="BO92" s="1117"/>
      <c r="BP92" s="1118"/>
      <c r="BQ92" s="1118"/>
      <c r="BR92" s="446"/>
      <c r="BS92" s="446"/>
      <c r="BT92" s="455"/>
      <c r="BU92" s="455"/>
      <c r="BV92" s="455"/>
      <c r="BW92" s="455"/>
      <c r="BX92" s="110"/>
      <c r="BY92" s="456"/>
      <c r="BZ92" s="457"/>
      <c r="CA92" s="447"/>
      <c r="CB92" s="448"/>
      <c r="CC92" s="168"/>
      <c r="CD92" s="110"/>
      <c r="CE92" s="333"/>
      <c r="CF92" s="110"/>
      <c r="CG92" s="333"/>
      <c r="CH92" s="110"/>
      <c r="CI92" s="110"/>
      <c r="CJ92" s="110"/>
      <c r="CK92" s="1119"/>
      <c r="CL92" s="1120"/>
      <c r="CM92" s="1120"/>
      <c r="CN92" s="1121"/>
      <c r="CO92" s="1121"/>
      <c r="CP92" s="1119"/>
      <c r="CQ92" s="1120"/>
      <c r="CR92" s="1120"/>
      <c r="CS92" s="1121"/>
      <c r="CT92" s="1121"/>
      <c r="DA92" s="1122"/>
      <c r="DF92" s="722"/>
      <c r="DI92" s="722"/>
    </row>
    <row customHeight="1" ht="12">
      <c r="C93" s="1096"/>
      <c r="D93" s="1126"/>
      <c r="E93" s="1103"/>
      <c r="L93" s="1104"/>
      <c r="M93" s="1037"/>
      <c r="N93" s="1037"/>
      <c r="O93" s="189" t="s">
        <v>1312</v>
      </c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037"/>
      <c r="CL93" s="1037"/>
      <c r="CM93" s="1037"/>
      <c r="CN93" s="1037"/>
      <c r="CO93" s="1037"/>
      <c r="CP93" s="1037"/>
      <c r="CQ93" s="1037"/>
      <c r="CR93" s="1037"/>
      <c r="CS93" s="1037"/>
      <c r="CT93" s="1038"/>
      <c r="DA93" s="1018"/>
    </row>
    <row customHeight="1" ht="12">
      <c r="C94" s="1096"/>
      <c r="D94" s="1126"/>
      <c r="E94" s="720" t="s">
        <v>1313</v>
      </c>
      <c r="L94" s="1099"/>
      <c r="M94" s="1100"/>
      <c r="N94" s="176" t="s">
        <v>1314</v>
      </c>
      <c r="O94" s="701" t="s">
        <v>1313</v>
      </c>
      <c r="P94" s="1064"/>
      <c r="Q94" s="1064"/>
      <c r="R94" s="1064"/>
      <c r="S94" s="1064"/>
      <c r="T94" s="1064"/>
      <c r="U94" s="1064"/>
      <c r="V94" s="1064"/>
      <c r="W94" s="1064"/>
      <c r="X94" s="1064"/>
      <c r="Y94" s="1064"/>
      <c r="Z94" s="1064"/>
      <c r="AA94" s="1064"/>
      <c r="AB94" s="1064"/>
      <c r="AC94" s="1064"/>
      <c r="AD94" s="1064"/>
      <c r="AE94" s="1064"/>
      <c r="AF94" s="1064"/>
      <c r="AG94" s="1064"/>
      <c r="AH94" s="1064"/>
      <c r="AI94" s="1064"/>
      <c r="AJ94" s="1064"/>
      <c r="AK94" s="1064"/>
      <c r="AL94" s="1064"/>
      <c r="AM94" s="1064"/>
      <c r="AN94" s="1064"/>
      <c r="AO94" s="1064"/>
      <c r="AP94" s="1064"/>
      <c r="AQ94" s="1064"/>
      <c r="AR94" s="1064"/>
      <c r="AS94" s="1064"/>
      <c r="AT94" s="1064"/>
      <c r="AU94" s="1064"/>
      <c r="AV94" s="1064"/>
      <c r="AW94" s="1064"/>
      <c r="AX94" s="1064"/>
      <c r="AY94" s="1064"/>
      <c r="AZ94" s="1064"/>
      <c r="BA94" s="1064"/>
      <c r="BB94" s="1064"/>
      <c r="BC94" s="1064"/>
      <c r="BD94" s="1064"/>
      <c r="BE94" s="1064"/>
      <c r="BF94" s="1064"/>
      <c r="BG94" s="1064"/>
      <c r="BH94" s="1064"/>
      <c r="BI94" s="1064"/>
      <c r="BJ94" s="702"/>
      <c r="BK94" s="702"/>
      <c r="BL94" s="702"/>
      <c r="BM94" s="702"/>
      <c r="BN94" s="1064"/>
      <c r="BO94" s="1064"/>
      <c r="BP94" s="1064"/>
      <c r="BQ94" s="1064"/>
      <c r="BR94" s="702"/>
      <c r="BS94" s="703"/>
      <c r="BT94" s="178"/>
      <c r="BU94" s="178"/>
      <c r="BV94" s="178"/>
      <c r="BW94" s="178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029"/>
      <c r="CL94" s="1029"/>
      <c r="CM94" s="1029"/>
      <c r="CN94" s="1029"/>
      <c r="CO94" s="1029"/>
      <c r="CP94" s="1029"/>
      <c r="CQ94" s="1029"/>
      <c r="CR94" s="1029"/>
      <c r="CS94" s="1029"/>
      <c r="CT94" s="1030"/>
      <c r="DA94" s="1018"/>
    </row>
    <row customHeight="1" ht="12">
      <c r="B95" s="324" t="s">
        <v>1680</v>
      </c>
      <c r="C95" s="1096"/>
      <c r="D95" s="1126"/>
      <c r="E95" s="1103"/>
      <c r="L95" s="1104"/>
      <c r="M95" s="1037"/>
      <c r="N95" s="183" t="s">
        <v>1315</v>
      </c>
      <c r="O95" s="1035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5"/>
      <c r="AL95" s="1035"/>
      <c r="AM95" s="1035"/>
      <c r="AN95" s="1035"/>
      <c r="AO95" s="1035"/>
      <c r="AP95" s="1035"/>
      <c r="AQ95" s="1035"/>
      <c r="AR95" s="1035"/>
      <c r="AS95" s="1035"/>
      <c r="AT95" s="1035"/>
      <c r="AU95" s="1035"/>
      <c r="AV95" s="1035"/>
      <c r="AW95" s="1035"/>
      <c r="AX95" s="1035"/>
      <c r="AY95" s="1035"/>
      <c r="AZ95" s="1035"/>
      <c r="BA95" s="1035"/>
      <c r="BB95" s="1035"/>
      <c r="BC95" s="1035"/>
      <c r="BD95" s="1035"/>
      <c r="BE95" s="1035"/>
      <c r="BF95" s="1035"/>
      <c r="BG95" s="1035"/>
      <c r="BH95" s="1035"/>
      <c r="BI95" s="1035"/>
      <c r="BJ95" s="182"/>
      <c r="BK95" s="182"/>
      <c r="BL95" s="182"/>
      <c r="BM95" s="182"/>
      <c r="BN95" s="1035"/>
      <c r="BO95" s="1035"/>
      <c r="BP95" s="1035"/>
      <c r="BQ95" s="1035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035"/>
      <c r="CL95" s="1035"/>
      <c r="CM95" s="1035"/>
      <c r="CN95" s="1035"/>
      <c r="CO95" s="1035"/>
      <c r="CP95" s="1035"/>
      <c r="CQ95" s="1035"/>
      <c r="CR95" s="1035"/>
      <c r="CS95" s="1035"/>
      <c r="CT95" s="1105"/>
      <c r="DA95" s="1018"/>
      <c r="DF95" s="0"/>
      <c r="DI95" s="0"/>
    </row>
    <row customHeight="1" ht="12">
      <c r="A96" s="1106"/>
      <c r="C96" s="1096"/>
      <c r="D96" s="1126"/>
      <c r="E96" s="1103"/>
      <c r="L96" s="1107"/>
      <c r="M96" s="435" t="s">
        <v>1281</v>
      </c>
      <c r="N96" s="1109"/>
      <c r="O96" s="451"/>
      <c r="P96" s="1110"/>
      <c r="Q96" s="1111"/>
      <c r="R96" s="1111"/>
      <c r="S96" s="451"/>
      <c r="T96" s="451"/>
      <c r="U96" s="451"/>
      <c r="V96" s="451"/>
      <c r="W96" s="1110"/>
      <c r="X96" s="1110"/>
      <c r="Y96" s="444" t="s">
        <v>1321</v>
      </c>
      <c r="Z96" s="1075"/>
      <c r="AA96" s="1075"/>
      <c r="AB96" s="1075"/>
      <c r="AC96" s="1110"/>
      <c r="AD96" s="1110"/>
      <c r="AE96" s="1110"/>
      <c r="AF96" s="1075"/>
      <c r="AG96" s="445" t="s">
        <v>1289</v>
      </c>
      <c r="AH96" s="1075"/>
      <c r="AI96" s="451"/>
      <c r="AJ96" s="1110"/>
      <c r="AK96" s="1111"/>
      <c r="AL96" s="1111"/>
      <c r="AM96" s="451"/>
      <c r="AN96" s="451"/>
      <c r="AO96" s="451"/>
      <c r="AP96" s="451"/>
      <c r="AQ96" s="1110"/>
      <c r="AR96" s="1110"/>
      <c r="AS96" s="444" t="s">
        <v>1321</v>
      </c>
      <c r="AT96" s="1075"/>
      <c r="AU96" s="1075"/>
      <c r="AV96" s="1075"/>
      <c r="AW96" s="1110"/>
      <c r="AX96" s="1110"/>
      <c r="AY96" s="1110"/>
      <c r="AZ96" s="1075"/>
      <c r="BA96" s="445" t="s">
        <v>1289</v>
      </c>
      <c r="BB96" s="1075"/>
      <c r="BC96" s="329" t="s">
        <v>1676</v>
      </c>
      <c r="BD96" s="330" t="str">
        <f>BE96&amp;"::"&amp;N96</f>
        <v>ACTI::</v>
      </c>
      <c r="BE96" s="331" t="s">
        <v>1293</v>
      </c>
      <c r="BF96" s="1075"/>
      <c r="BG96" s="1075"/>
      <c r="BH96" s="1075"/>
      <c r="BI96" s="1075"/>
      <c r="BJ96" s="203"/>
      <c r="BK96" s="203"/>
      <c r="BL96" s="203"/>
      <c r="BM96" s="203"/>
      <c r="BN96" s="1117"/>
      <c r="BO96" s="1117"/>
      <c r="BP96" s="1118"/>
      <c r="BQ96" s="1118"/>
      <c r="BR96" s="446"/>
      <c r="BS96" s="446"/>
      <c r="BT96" s="455"/>
      <c r="BU96" s="455"/>
      <c r="BV96" s="455"/>
      <c r="BW96" s="455"/>
      <c r="BX96" s="110"/>
      <c r="BY96" s="456"/>
      <c r="BZ96" s="457"/>
      <c r="CA96" s="447"/>
      <c r="CB96" s="448"/>
      <c r="CC96" s="168"/>
      <c r="CD96" s="110"/>
      <c r="CE96" s="333"/>
      <c r="CF96" s="110"/>
      <c r="CG96" s="333"/>
      <c r="CH96" s="110"/>
      <c r="CI96" s="110"/>
      <c r="CJ96" s="110"/>
      <c r="CK96" s="1119"/>
      <c r="CL96" s="1120"/>
      <c r="CM96" s="1120"/>
      <c r="CN96" s="1121"/>
      <c r="CO96" s="1121"/>
      <c r="CP96" s="1119"/>
      <c r="CQ96" s="1120"/>
      <c r="CR96" s="1120"/>
      <c r="CS96" s="1121"/>
      <c r="CT96" s="1121"/>
      <c r="DA96" s="1122"/>
      <c r="DF96" s="722"/>
      <c r="DI96" s="722"/>
    </row>
    <row customHeight="1" ht="12">
      <c r="C97" s="1096"/>
      <c r="D97" s="1127"/>
      <c r="E97" s="1103"/>
      <c r="L97" s="1104"/>
      <c r="M97" s="1037"/>
      <c r="N97" s="1037"/>
      <c r="O97" s="334" t="s">
        <v>1316</v>
      </c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334"/>
      <c r="BE97" s="334"/>
      <c r="BF97" s="334"/>
      <c r="BG97" s="334"/>
      <c r="BH97" s="334"/>
      <c r="BI97" s="334"/>
      <c r="BJ97" s="334"/>
      <c r="BK97" s="334"/>
      <c r="BL97" s="334"/>
      <c r="BM97" s="334"/>
      <c r="BN97" s="334"/>
      <c r="BO97" s="334"/>
      <c r="BP97" s="334"/>
      <c r="BQ97" s="334"/>
      <c r="BR97" s="334"/>
      <c r="BS97" s="334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040"/>
      <c r="CL97" s="1040"/>
      <c r="CM97" s="1040"/>
      <c r="CN97" s="1040"/>
      <c r="CO97" s="1040"/>
      <c r="CP97" s="1040"/>
      <c r="CQ97" s="1040"/>
      <c r="CR97" s="1040"/>
      <c r="CS97" s="1040"/>
      <c r="CT97" s="1124"/>
      <c r="DA97" s="1018"/>
    </row>
    <row customHeight="1" ht="12">
      <c r="D98" s="1043"/>
      <c r="E98" s="1044"/>
      <c r="L98" s="1045"/>
      <c r="M98" s="1046"/>
      <c r="N98" s="1046"/>
      <c r="O98" s="1046"/>
      <c r="P98" s="1046"/>
      <c r="Q98" s="1046"/>
      <c r="R98" s="1046"/>
      <c r="S98" s="1046"/>
      <c r="T98" s="1046"/>
      <c r="U98" s="1046"/>
      <c r="V98" s="1046"/>
      <c r="W98" s="1046"/>
      <c r="X98" s="1046"/>
      <c r="Y98" s="1046"/>
      <c r="Z98" s="1046"/>
      <c r="AA98" s="1046"/>
      <c r="AB98" s="1046"/>
      <c r="AC98" s="1046"/>
      <c r="AD98" s="1046"/>
      <c r="AE98" s="1046"/>
      <c r="AF98" s="1046"/>
      <c r="AG98" s="1046"/>
      <c r="AH98" s="1046"/>
      <c r="AI98" s="1046"/>
      <c r="AJ98" s="1046"/>
      <c r="AK98" s="1046"/>
      <c r="AL98" s="1046"/>
      <c r="AM98" s="1046"/>
      <c r="AN98" s="1046"/>
      <c r="AO98" s="1046"/>
      <c r="AP98" s="1046"/>
      <c r="AQ98" s="1046"/>
      <c r="AR98" s="1046"/>
      <c r="AS98" s="1046"/>
      <c r="AT98" s="1046"/>
      <c r="AU98" s="1046"/>
      <c r="AV98" s="1046"/>
      <c r="AW98" s="1046"/>
      <c r="AX98" s="1046"/>
      <c r="AY98" s="1046"/>
      <c r="AZ98" s="1046"/>
      <c r="BA98" s="1046"/>
      <c r="BB98" s="1046"/>
      <c r="BC98" s="1046"/>
      <c r="BD98" s="1046"/>
      <c r="BE98" s="1046"/>
      <c r="BF98" s="1046"/>
      <c r="BG98" s="1046"/>
      <c r="BH98" s="1046"/>
      <c r="BI98" s="1046"/>
      <c r="BJ98" s="193"/>
      <c r="BK98" s="193"/>
      <c r="BL98" s="193"/>
      <c r="BM98" s="193"/>
      <c r="BN98" s="1046"/>
      <c r="BO98" s="1046"/>
      <c r="BP98" s="1046"/>
      <c r="BQ98" s="1046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046"/>
      <c r="CL98" s="1046"/>
      <c r="CM98" s="1046"/>
      <c r="CN98" s="1046"/>
      <c r="CO98" s="1046"/>
      <c r="CP98" s="1046"/>
      <c r="CQ98" s="1046"/>
      <c r="CR98" s="1046"/>
      <c r="CS98" s="1046"/>
      <c r="CT98" s="1048"/>
      <c r="DA98" s="1018"/>
    </row>
    <row customHeight="1" ht="12">
      <c r="C99" s="1096"/>
      <c r="D99" s="718" t="s">
        <v>164</v>
      </c>
      <c r="E99" s="720" t="s">
        <v>164</v>
      </c>
      <c r="L99" s="1099"/>
      <c r="M99" s="1100"/>
      <c r="N99" s="176">
        <v>4</v>
      </c>
      <c r="O99" s="677" t="s">
        <v>164</v>
      </c>
      <c r="P99" s="1067"/>
      <c r="Q99" s="1067"/>
      <c r="R99" s="1067"/>
      <c r="S99" s="1067"/>
      <c r="T99" s="1067"/>
      <c r="U99" s="1067"/>
      <c r="V99" s="1067"/>
      <c r="W99" s="1067"/>
      <c r="X99" s="1067"/>
      <c r="Y99" s="1067"/>
      <c r="Z99" s="1067"/>
      <c r="AA99" s="1067"/>
      <c r="AB99" s="1067"/>
      <c r="AC99" s="1067"/>
      <c r="AD99" s="1067"/>
      <c r="AE99" s="1067"/>
      <c r="AF99" s="1067"/>
      <c r="AG99" s="1067"/>
      <c r="AH99" s="1067"/>
      <c r="AI99" s="1067"/>
      <c r="AJ99" s="1067"/>
      <c r="AK99" s="1067"/>
      <c r="AL99" s="1067"/>
      <c r="AM99" s="1067"/>
      <c r="AN99" s="1067"/>
      <c r="AO99" s="1067"/>
      <c r="AP99" s="1067"/>
      <c r="AQ99" s="1067"/>
      <c r="AR99" s="1067"/>
      <c r="AS99" s="1067"/>
      <c r="AT99" s="1067"/>
      <c r="AU99" s="1067"/>
      <c r="AV99" s="1067"/>
      <c r="AW99" s="1067"/>
      <c r="AX99" s="1067"/>
      <c r="AY99" s="1067"/>
      <c r="AZ99" s="1067"/>
      <c r="BA99" s="1067"/>
      <c r="BB99" s="1067"/>
      <c r="BC99" s="1067"/>
      <c r="BD99" s="1067"/>
      <c r="BE99" s="1067"/>
      <c r="BF99" s="1067"/>
      <c r="BG99" s="1067"/>
      <c r="BH99" s="1067"/>
      <c r="BI99" s="1067"/>
      <c r="BJ99" s="678"/>
      <c r="BK99" s="678"/>
      <c r="BL99" s="678"/>
      <c r="BM99" s="678"/>
      <c r="BN99" s="1067"/>
      <c r="BO99" s="1067"/>
      <c r="BP99" s="1067"/>
      <c r="BQ99" s="1067"/>
      <c r="BR99" s="678"/>
      <c r="BS99" s="679"/>
      <c r="BT99" s="178"/>
      <c r="BU99" s="178"/>
      <c r="BV99" s="178"/>
      <c r="BW99" s="178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029"/>
      <c r="CL99" s="1029"/>
      <c r="CM99" s="1029"/>
      <c r="CN99" s="1029"/>
      <c r="CO99" s="1029"/>
      <c r="CP99" s="1029"/>
      <c r="CQ99" s="1029"/>
      <c r="CR99" s="1029"/>
      <c r="CS99" s="1029"/>
      <c r="CT99" s="1030"/>
      <c r="DA99" s="1018"/>
    </row>
    <row customHeight="1" ht="12">
      <c r="B100" s="324" t="s">
        <v>1681</v>
      </c>
      <c r="C100" s="1096"/>
      <c r="D100" s="1102"/>
      <c r="E100" s="1103"/>
      <c r="L100" s="1104"/>
      <c r="M100" s="1037"/>
      <c r="N100" s="183" t="s">
        <v>1317</v>
      </c>
      <c r="O100" s="1035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5"/>
      <c r="AL100" s="1035"/>
      <c r="AM100" s="1035"/>
      <c r="AN100" s="1035"/>
      <c r="AO100" s="1035"/>
      <c r="AP100" s="1035"/>
      <c r="AQ100" s="1035"/>
      <c r="AR100" s="1035"/>
      <c r="AS100" s="1035"/>
      <c r="AT100" s="1035"/>
      <c r="AU100" s="1035"/>
      <c r="AV100" s="1035"/>
      <c r="AW100" s="1035"/>
      <c r="AX100" s="1035"/>
      <c r="AY100" s="1035"/>
      <c r="AZ100" s="1035"/>
      <c r="BA100" s="1035"/>
      <c r="BB100" s="1035"/>
      <c r="BC100" s="1035"/>
      <c r="BD100" s="1035"/>
      <c r="BE100" s="1035"/>
      <c r="BF100" s="1035"/>
      <c r="BG100" s="1035"/>
      <c r="BH100" s="1035"/>
      <c r="BI100" s="1035"/>
      <c r="BJ100" s="182"/>
      <c r="BK100" s="182"/>
      <c r="BL100" s="182"/>
      <c r="BM100" s="182"/>
      <c r="BN100" s="1035"/>
      <c r="BO100" s="1035"/>
      <c r="BP100" s="1035"/>
      <c r="BQ100" s="1035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035"/>
      <c r="CL100" s="1035"/>
      <c r="CM100" s="1035"/>
      <c r="CN100" s="1035"/>
      <c r="CO100" s="1035"/>
      <c r="CP100" s="1035"/>
      <c r="CQ100" s="1035"/>
      <c r="CR100" s="1035"/>
      <c r="CS100" s="1035"/>
      <c r="CT100" s="1105"/>
      <c r="DA100" s="1018"/>
      <c r="DF100" s="0"/>
      <c r="DI100" s="0"/>
    </row>
    <row customHeight="1" ht="12">
      <c r="A101" s="1106"/>
      <c r="C101" s="1096"/>
      <c r="D101" s="1102"/>
      <c r="E101" s="1103"/>
      <c r="L101" s="1107"/>
      <c r="M101" s="435" t="s">
        <v>1281</v>
      </c>
      <c r="N101" s="1109"/>
      <c r="O101" s="451"/>
      <c r="P101" s="1110"/>
      <c r="Q101" s="1111"/>
      <c r="R101" s="1111"/>
      <c r="S101" s="451"/>
      <c r="T101" s="451"/>
      <c r="U101" s="451"/>
      <c r="V101" s="451"/>
      <c r="W101" s="1110"/>
      <c r="X101" s="1110"/>
      <c r="Y101" s="444" t="s">
        <v>1321</v>
      </c>
      <c r="Z101" s="1075"/>
      <c r="AA101" s="1075"/>
      <c r="AB101" s="1075"/>
      <c r="AC101" s="1110"/>
      <c r="AD101" s="1110"/>
      <c r="AE101" s="1110"/>
      <c r="AF101" s="1075"/>
      <c r="AG101" s="445" t="s">
        <v>1289</v>
      </c>
      <c r="AH101" s="1075"/>
      <c r="AI101" s="451"/>
      <c r="AJ101" s="1110"/>
      <c r="AK101" s="1111"/>
      <c r="AL101" s="1111"/>
      <c r="AM101" s="451"/>
      <c r="AN101" s="451"/>
      <c r="AO101" s="451"/>
      <c r="AP101" s="451"/>
      <c r="AQ101" s="1110"/>
      <c r="AR101" s="1110"/>
      <c r="AS101" s="444" t="s">
        <v>1321</v>
      </c>
      <c r="AT101" s="1075"/>
      <c r="AU101" s="1075"/>
      <c r="AV101" s="1075"/>
      <c r="AW101" s="1110"/>
      <c r="AX101" s="1110"/>
      <c r="AY101" s="1110"/>
      <c r="AZ101" s="1075"/>
      <c r="BA101" s="445" t="s">
        <v>1289</v>
      </c>
      <c r="BB101" s="1075"/>
      <c r="BC101" s="329" t="s">
        <v>1676</v>
      </c>
      <c r="BD101" s="330" t="str">
        <f>BE101&amp;"::"&amp;N101</f>
        <v>ACTI::</v>
      </c>
      <c r="BE101" s="331" t="s">
        <v>1293</v>
      </c>
      <c r="BF101" s="1075"/>
      <c r="BG101" s="1075"/>
      <c r="BH101" s="1075"/>
      <c r="BI101" s="1075"/>
      <c r="BJ101" s="203"/>
      <c r="BK101" s="203"/>
      <c r="BL101" s="203"/>
      <c r="BM101" s="203"/>
      <c r="BN101" s="1117"/>
      <c r="BO101" s="1117"/>
      <c r="BP101" s="1118"/>
      <c r="BQ101" s="1118"/>
      <c r="BR101" s="446"/>
      <c r="BS101" s="446"/>
      <c r="BT101" s="455"/>
      <c r="BU101" s="455"/>
      <c r="BV101" s="455"/>
      <c r="BW101" s="455"/>
      <c r="BX101" s="110"/>
      <c r="BY101" s="456"/>
      <c r="BZ101" s="457"/>
      <c r="CA101" s="447"/>
      <c r="CB101" s="448"/>
      <c r="CC101" s="168"/>
      <c r="CD101" s="110"/>
      <c r="CE101" s="333"/>
      <c r="CF101" s="110"/>
      <c r="CG101" s="333"/>
      <c r="CH101" s="110"/>
      <c r="CI101" s="110"/>
      <c r="CJ101" s="110"/>
      <c r="CK101" s="1119"/>
      <c r="CL101" s="1120"/>
      <c r="CM101" s="1120"/>
      <c r="CN101" s="1121"/>
      <c r="CO101" s="1121"/>
      <c r="CP101" s="1119"/>
      <c r="CQ101" s="1120"/>
      <c r="CR101" s="1120"/>
      <c r="CS101" s="1121"/>
      <c r="CT101" s="1121"/>
      <c r="DA101" s="1122"/>
      <c r="DF101" s="722"/>
      <c r="DI101" s="722"/>
    </row>
    <row customHeight="1" ht="12">
      <c r="C102" s="1096"/>
      <c r="D102" s="1102"/>
      <c r="E102" s="1103"/>
      <c r="L102" s="1104"/>
      <c r="M102" s="1037"/>
      <c r="N102" s="1037"/>
      <c r="O102" s="334" t="s">
        <v>1327</v>
      </c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34"/>
      <c r="BJ102" s="334"/>
      <c r="BK102" s="334"/>
      <c r="BL102" s="334"/>
      <c r="BM102" s="334"/>
      <c r="BN102" s="334"/>
      <c r="BO102" s="334"/>
      <c r="BP102" s="334"/>
      <c r="BQ102" s="334"/>
      <c r="BR102" s="334"/>
      <c r="BS102" s="334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040"/>
      <c r="CL102" s="1040"/>
      <c r="CM102" s="1040"/>
      <c r="CN102" s="1040"/>
      <c r="CO102" s="1040"/>
      <c r="CP102" s="1040"/>
      <c r="CQ102" s="1040"/>
      <c r="CR102" s="1040"/>
      <c r="CS102" s="1040"/>
      <c r="CT102" s="1124"/>
      <c r="DA102" s="1018"/>
      <c r="DF102" s="722"/>
      <c r="DI102" s="722"/>
    </row>
    <row customHeight="1" ht="12">
      <c r="D103" s="1043"/>
      <c r="E103" s="1044"/>
      <c r="L103" s="1045"/>
      <c r="M103" s="1046"/>
      <c r="N103" s="1046"/>
      <c r="O103" s="1046"/>
      <c r="P103" s="1046"/>
      <c r="Q103" s="1046"/>
      <c r="R103" s="1046"/>
      <c r="S103" s="1046"/>
      <c r="T103" s="1046"/>
      <c r="U103" s="1046"/>
      <c r="V103" s="1046"/>
      <c r="W103" s="1046"/>
      <c r="X103" s="1046"/>
      <c r="Y103" s="1046"/>
      <c r="Z103" s="1046"/>
      <c r="AA103" s="1046"/>
      <c r="AB103" s="1046"/>
      <c r="AC103" s="1046"/>
      <c r="AD103" s="1046"/>
      <c r="AE103" s="1046"/>
      <c r="AF103" s="1046"/>
      <c r="AG103" s="1046"/>
      <c r="AH103" s="1046"/>
      <c r="AI103" s="1046"/>
      <c r="AJ103" s="1046"/>
      <c r="AK103" s="1046"/>
      <c r="AL103" s="1046"/>
      <c r="AM103" s="1046"/>
      <c r="AN103" s="1046"/>
      <c r="AO103" s="1046"/>
      <c r="AP103" s="1046"/>
      <c r="AQ103" s="1046"/>
      <c r="AR103" s="1046"/>
      <c r="AS103" s="1046"/>
      <c r="AT103" s="1046"/>
      <c r="AU103" s="1046"/>
      <c r="AV103" s="1046"/>
      <c r="AW103" s="1046"/>
      <c r="AX103" s="1046"/>
      <c r="AY103" s="1046"/>
      <c r="AZ103" s="1046"/>
      <c r="BA103" s="1046"/>
      <c r="BB103" s="1046"/>
      <c r="BC103" s="1046"/>
      <c r="BD103" s="1046"/>
      <c r="BE103" s="1046"/>
      <c r="BF103" s="1046"/>
      <c r="BG103" s="1046"/>
      <c r="BH103" s="1046"/>
      <c r="BI103" s="1046"/>
      <c r="BJ103" s="193"/>
      <c r="BK103" s="193"/>
      <c r="BL103" s="193"/>
      <c r="BM103" s="193"/>
      <c r="BN103" s="1046"/>
      <c r="BO103" s="1046"/>
      <c r="BP103" s="1046"/>
      <c r="BQ103" s="1046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046"/>
      <c r="CL103" s="1046"/>
      <c r="CM103" s="1046"/>
      <c r="CN103" s="1046"/>
      <c r="CO103" s="1046"/>
      <c r="CP103" s="1046"/>
      <c r="CQ103" s="1046"/>
      <c r="CR103" s="1046"/>
      <c r="CS103" s="1046"/>
      <c r="CT103" s="1048"/>
      <c r="DA103" s="1018"/>
    </row>
    <row customHeight="1" ht="12">
      <c r="C104" s="1096"/>
      <c r="D104" s="718" t="s">
        <v>170</v>
      </c>
      <c r="E104" s="462" t="s">
        <v>170</v>
      </c>
      <c r="L104" s="1099"/>
      <c r="M104" s="1029"/>
      <c r="N104" s="198">
        <v>5</v>
      </c>
      <c r="O104" s="680" t="s">
        <v>170</v>
      </c>
      <c r="P104" s="1069"/>
      <c r="Q104" s="1069"/>
      <c r="R104" s="1069"/>
      <c r="S104" s="1069"/>
      <c r="T104" s="1069"/>
      <c r="U104" s="1069"/>
      <c r="V104" s="1069"/>
      <c r="W104" s="1069"/>
      <c r="X104" s="1069"/>
      <c r="Y104" s="1069"/>
      <c r="Z104" s="1069"/>
      <c r="AA104" s="1069"/>
      <c r="AB104" s="1069"/>
      <c r="AC104" s="1069"/>
      <c r="AD104" s="1069"/>
      <c r="AE104" s="1069"/>
      <c r="AF104" s="1069"/>
      <c r="AG104" s="1069"/>
      <c r="AH104" s="1069"/>
      <c r="AI104" s="1069"/>
      <c r="AJ104" s="1069"/>
      <c r="AK104" s="1069"/>
      <c r="AL104" s="1069"/>
      <c r="AM104" s="1069"/>
      <c r="AN104" s="1069"/>
      <c r="AO104" s="1069"/>
      <c r="AP104" s="1069"/>
      <c r="AQ104" s="1069"/>
      <c r="AR104" s="1069"/>
      <c r="AS104" s="1069"/>
      <c r="AT104" s="1069"/>
      <c r="AU104" s="1069"/>
      <c r="AV104" s="1069"/>
      <c r="AW104" s="1069"/>
      <c r="AX104" s="1069"/>
      <c r="AY104" s="1069"/>
      <c r="AZ104" s="1069"/>
      <c r="BA104" s="1069"/>
      <c r="BB104" s="1069"/>
      <c r="BC104" s="1069"/>
      <c r="BD104" s="1069"/>
      <c r="BE104" s="1069"/>
      <c r="BF104" s="1069"/>
      <c r="BG104" s="1069"/>
      <c r="BH104" s="1069"/>
      <c r="BI104" s="1069"/>
      <c r="BJ104" s="681"/>
      <c r="BK104" s="681"/>
      <c r="BL104" s="681"/>
      <c r="BM104" s="681"/>
      <c r="BN104" s="1069"/>
      <c r="BO104" s="1069"/>
      <c r="BP104" s="1069"/>
      <c r="BQ104" s="1069"/>
      <c r="BR104" s="681"/>
      <c r="BS104" s="682"/>
      <c r="BT104" s="178"/>
      <c r="BU104" s="178"/>
      <c r="BV104" s="178"/>
      <c r="BW104" s="178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029"/>
      <c r="CL104" s="1029"/>
      <c r="CM104" s="1029"/>
      <c r="CN104" s="1029"/>
      <c r="CO104" s="1029"/>
      <c r="CP104" s="1029"/>
      <c r="CQ104" s="1029"/>
      <c r="CR104" s="1029"/>
      <c r="CS104" s="1029"/>
      <c r="CT104" s="1030"/>
      <c r="DA104" s="1018"/>
    </row>
    <row customHeight="1" ht="12">
      <c r="C105" s="1096"/>
      <c r="D105" s="1102"/>
      <c r="E105" s="1043"/>
      <c r="L105" s="1104"/>
      <c r="M105" s="1037"/>
      <c r="N105" s="1058"/>
      <c r="O105" s="1037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7"/>
      <c r="AB105" s="1037"/>
      <c r="AC105" s="1037"/>
      <c r="AD105" s="1037"/>
      <c r="AE105" s="1037"/>
      <c r="AF105" s="1037"/>
      <c r="AG105" s="1037"/>
      <c r="AH105" s="1037"/>
      <c r="AI105" s="1037"/>
      <c r="AJ105" s="1037"/>
      <c r="AK105" s="1037"/>
      <c r="AL105" s="1037"/>
      <c r="AM105" s="1037"/>
      <c r="AN105" s="1037"/>
      <c r="AO105" s="1037"/>
      <c r="AP105" s="1037"/>
      <c r="AQ105" s="1037"/>
      <c r="AR105" s="1037"/>
      <c r="AS105" s="1037"/>
      <c r="AT105" s="1037"/>
      <c r="AU105" s="1037"/>
      <c r="AV105" s="1037"/>
      <c r="AW105" s="1037"/>
      <c r="AX105" s="1037"/>
      <c r="AY105" s="1037"/>
      <c r="AZ105" s="1037"/>
      <c r="BA105" s="1037"/>
      <c r="BB105" s="1037"/>
      <c r="BC105" s="1037"/>
      <c r="BD105" s="1037"/>
      <c r="BE105" s="1037"/>
      <c r="BF105" s="1037"/>
      <c r="BG105" s="1037"/>
      <c r="BH105" s="1037"/>
      <c r="BI105" s="1037"/>
      <c r="BJ105" s="184"/>
      <c r="BK105" s="184"/>
      <c r="BL105" s="184"/>
      <c r="BM105" s="184"/>
      <c r="BN105" s="1037"/>
      <c r="BO105" s="1037"/>
      <c r="BP105" s="1037"/>
      <c r="BQ105" s="1037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037"/>
      <c r="CL105" s="1037"/>
      <c r="CM105" s="1037"/>
      <c r="CN105" s="1037"/>
      <c r="CO105" s="1037"/>
      <c r="CP105" s="1037"/>
      <c r="CQ105" s="1037"/>
      <c r="CR105" s="1037"/>
      <c r="CS105" s="1037"/>
      <c r="CT105" s="1038"/>
      <c r="DA105" s="1018"/>
    </row>
    <row customHeight="1" ht="12">
      <c r="C106" s="1096"/>
      <c r="D106" s="1102"/>
      <c r="E106" s="720" t="s">
        <v>1328</v>
      </c>
      <c r="L106" s="1099"/>
      <c r="M106" s="1100"/>
      <c r="N106" s="176" t="s">
        <v>1329</v>
      </c>
      <c r="O106" s="683" t="s">
        <v>1328</v>
      </c>
      <c r="P106" s="1071"/>
      <c r="Q106" s="1071"/>
      <c r="R106" s="1071"/>
      <c r="S106" s="1071"/>
      <c r="T106" s="1071"/>
      <c r="U106" s="1071"/>
      <c r="V106" s="1071"/>
      <c r="W106" s="1071"/>
      <c r="X106" s="1071"/>
      <c r="Y106" s="1071"/>
      <c r="Z106" s="1071"/>
      <c r="AA106" s="1071"/>
      <c r="AB106" s="1071"/>
      <c r="AC106" s="1071"/>
      <c r="AD106" s="1071"/>
      <c r="AE106" s="1071"/>
      <c r="AF106" s="1071"/>
      <c r="AG106" s="1071"/>
      <c r="AH106" s="1071"/>
      <c r="AI106" s="1071"/>
      <c r="AJ106" s="1071"/>
      <c r="AK106" s="1071"/>
      <c r="AL106" s="1071"/>
      <c r="AM106" s="1071"/>
      <c r="AN106" s="1071"/>
      <c r="AO106" s="1071"/>
      <c r="AP106" s="1071"/>
      <c r="AQ106" s="1071"/>
      <c r="AR106" s="1071"/>
      <c r="AS106" s="1071"/>
      <c r="AT106" s="1071"/>
      <c r="AU106" s="1071"/>
      <c r="AV106" s="1071"/>
      <c r="AW106" s="1071"/>
      <c r="AX106" s="1071"/>
      <c r="AY106" s="1071"/>
      <c r="AZ106" s="1071"/>
      <c r="BA106" s="1071"/>
      <c r="BB106" s="1071"/>
      <c r="BC106" s="1071"/>
      <c r="BD106" s="1071"/>
      <c r="BE106" s="1071"/>
      <c r="BF106" s="1071"/>
      <c r="BG106" s="1071"/>
      <c r="BH106" s="1071"/>
      <c r="BI106" s="1071"/>
      <c r="BJ106" s="684"/>
      <c r="BK106" s="684"/>
      <c r="BL106" s="684"/>
      <c r="BM106" s="684"/>
      <c r="BN106" s="1071"/>
      <c r="BO106" s="1071"/>
      <c r="BP106" s="1071"/>
      <c r="BQ106" s="1071"/>
      <c r="BR106" s="684"/>
      <c r="BS106" s="685"/>
      <c r="BT106" s="178"/>
      <c r="BU106" s="178"/>
      <c r="BV106" s="178"/>
      <c r="BW106" s="178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029"/>
      <c r="CL106" s="1029"/>
      <c r="CM106" s="1029"/>
      <c r="CN106" s="1029"/>
      <c r="CO106" s="1029"/>
      <c r="CP106" s="1029"/>
      <c r="CQ106" s="1029"/>
      <c r="CR106" s="1029"/>
      <c r="CS106" s="1029"/>
      <c r="CT106" s="1030"/>
      <c r="DA106" s="1018"/>
    </row>
    <row customHeight="1" ht="12">
      <c r="B107" s="324" t="s">
        <v>1682</v>
      </c>
      <c r="C107" s="1096"/>
      <c r="D107" s="1102"/>
      <c r="E107" s="1103"/>
      <c r="L107" s="1104"/>
      <c r="M107" s="1037"/>
      <c r="N107" s="183" t="s">
        <v>1330</v>
      </c>
      <c r="O107" s="1035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5"/>
      <c r="AL107" s="1035"/>
      <c r="AM107" s="1035"/>
      <c r="AN107" s="1035"/>
      <c r="AO107" s="1035"/>
      <c r="AP107" s="1035"/>
      <c r="AQ107" s="1035"/>
      <c r="AR107" s="1035"/>
      <c r="AS107" s="1035"/>
      <c r="AT107" s="1035"/>
      <c r="AU107" s="1035"/>
      <c r="AV107" s="1035"/>
      <c r="AW107" s="1035"/>
      <c r="AX107" s="1035"/>
      <c r="AY107" s="1035"/>
      <c r="AZ107" s="1035"/>
      <c r="BA107" s="1035"/>
      <c r="BB107" s="1035"/>
      <c r="BC107" s="1035"/>
      <c r="BD107" s="1035"/>
      <c r="BE107" s="1035"/>
      <c r="BF107" s="1035"/>
      <c r="BG107" s="1035"/>
      <c r="BH107" s="1035"/>
      <c r="BI107" s="1035"/>
      <c r="BJ107" s="182"/>
      <c r="BK107" s="182"/>
      <c r="BL107" s="182"/>
      <c r="BM107" s="182"/>
      <c r="BN107" s="1035"/>
      <c r="BO107" s="1035"/>
      <c r="BP107" s="1035"/>
      <c r="BQ107" s="1035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035"/>
      <c r="CL107" s="1035"/>
      <c r="CM107" s="1035"/>
      <c r="CN107" s="1035"/>
      <c r="CO107" s="1035"/>
      <c r="CP107" s="1035"/>
      <c r="CQ107" s="1035"/>
      <c r="CR107" s="1035"/>
      <c r="CS107" s="1035"/>
      <c r="CT107" s="1105"/>
      <c r="DA107" s="1018"/>
      <c r="DF107" s="0"/>
      <c r="DI107" s="0"/>
    </row>
    <row customHeight="1" ht="12">
      <c r="A108" s="1106"/>
      <c r="C108" s="1096"/>
      <c r="D108" s="1102"/>
      <c r="E108" s="1103"/>
      <c r="L108" s="1107"/>
      <c r="M108" s="435" t="s">
        <v>1281</v>
      </c>
      <c r="N108" s="1109"/>
      <c r="O108" s="451"/>
      <c r="P108" s="1110"/>
      <c r="Q108" s="1111"/>
      <c r="R108" s="1111"/>
      <c r="S108" s="451"/>
      <c r="T108" s="451"/>
      <c r="U108" s="451"/>
      <c r="V108" s="451"/>
      <c r="W108" s="1110"/>
      <c r="X108" s="451"/>
      <c r="Y108" s="444" t="s">
        <v>1332</v>
      </c>
      <c r="Z108" s="1075"/>
      <c r="AA108" s="1075"/>
      <c r="AB108" s="1075"/>
      <c r="AC108" s="451"/>
      <c r="AD108" s="451"/>
      <c r="AE108" s="451"/>
      <c r="AF108" s="1075"/>
      <c r="AG108" s="445" t="s">
        <v>1289</v>
      </c>
      <c r="AH108" s="1075"/>
      <c r="AI108" s="451"/>
      <c r="AJ108" s="1110"/>
      <c r="AK108" s="1111"/>
      <c r="AL108" s="1111"/>
      <c r="AM108" s="451"/>
      <c r="AN108" s="451"/>
      <c r="AO108" s="451"/>
      <c r="AP108" s="451"/>
      <c r="AQ108" s="1110"/>
      <c r="AR108" s="451"/>
      <c r="AS108" s="444" t="s">
        <v>1332</v>
      </c>
      <c r="AT108" s="1075"/>
      <c r="AU108" s="1075"/>
      <c r="AV108" s="1075"/>
      <c r="AW108" s="451"/>
      <c r="AX108" s="451"/>
      <c r="AY108" s="451"/>
      <c r="AZ108" s="1075"/>
      <c r="BA108" s="445" t="s">
        <v>1289</v>
      </c>
      <c r="BB108" s="1075"/>
      <c r="BC108" s="329" t="s">
        <v>1676</v>
      </c>
      <c r="BD108" s="330" t="str">
        <f>BE108&amp;"::"&amp;N108</f>
        <v>ACTI::</v>
      </c>
      <c r="BE108" s="331" t="s">
        <v>1293</v>
      </c>
      <c r="BF108" s="1075"/>
      <c r="BG108" s="1075"/>
      <c r="BH108" s="1075"/>
      <c r="BI108" s="1075"/>
      <c r="BJ108" s="203"/>
      <c r="BK108" s="203"/>
      <c r="BL108" s="203"/>
      <c r="BM108" s="203"/>
      <c r="BN108" s="1117"/>
      <c r="BO108" s="1117"/>
      <c r="BP108" s="1118"/>
      <c r="BQ108" s="1118"/>
      <c r="BR108" s="446"/>
      <c r="BS108" s="446"/>
      <c r="BT108" s="455"/>
      <c r="BU108" s="455"/>
      <c r="BV108" s="455"/>
      <c r="BW108" s="455"/>
      <c r="BX108" s="110"/>
      <c r="BY108" s="456"/>
      <c r="BZ108" s="457"/>
      <c r="CA108" s="447"/>
      <c r="CB108" s="448"/>
      <c r="CC108" s="168"/>
      <c r="CD108" s="110"/>
      <c r="CE108" s="333"/>
      <c r="CF108" s="110"/>
      <c r="CG108" s="333"/>
      <c r="CH108" s="110"/>
      <c r="CI108" s="110"/>
      <c r="CJ108" s="110"/>
      <c r="CK108" s="1119"/>
      <c r="CL108" s="1120"/>
      <c r="CM108" s="1120"/>
      <c r="CN108" s="1121"/>
      <c r="CO108" s="1121"/>
      <c r="CP108" s="1119"/>
      <c r="CQ108" s="1120"/>
      <c r="CR108" s="1120"/>
      <c r="CS108" s="1121"/>
      <c r="CT108" s="1121"/>
      <c r="DA108" s="1122"/>
      <c r="DF108" s="722"/>
      <c r="DI108" s="722"/>
    </row>
    <row customHeight="1" ht="12">
      <c r="C109" s="1096"/>
      <c r="D109" s="1102"/>
      <c r="E109" s="1103"/>
      <c r="L109" s="1104"/>
      <c r="M109" s="1037"/>
      <c r="N109" s="1037"/>
      <c r="O109" s="334" t="s">
        <v>1341</v>
      </c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040"/>
      <c r="CL109" s="1040"/>
      <c r="CM109" s="1040"/>
      <c r="CN109" s="1040"/>
      <c r="CO109" s="1040"/>
      <c r="CP109" s="1040"/>
      <c r="CQ109" s="1040"/>
      <c r="CR109" s="1040"/>
      <c r="CS109" s="1040"/>
      <c r="CT109" s="1124"/>
      <c r="DA109" s="1018"/>
    </row>
    <row customHeight="1" ht="12">
      <c r="C110" s="1096"/>
      <c r="D110" s="1102"/>
      <c r="E110" s="720" t="s">
        <v>1342</v>
      </c>
      <c r="L110" s="1099"/>
      <c r="M110" s="1100"/>
      <c r="N110" s="204" t="s">
        <v>1343</v>
      </c>
      <c r="O110" s="686" t="s">
        <v>1342</v>
      </c>
      <c r="P110" s="1078"/>
      <c r="Q110" s="1078"/>
      <c r="R110" s="1078"/>
      <c r="S110" s="1078"/>
      <c r="T110" s="1078"/>
      <c r="U110" s="1078"/>
      <c r="V110" s="1078"/>
      <c r="W110" s="1078"/>
      <c r="X110" s="1078"/>
      <c r="Y110" s="1078"/>
      <c r="Z110" s="1078"/>
      <c r="AA110" s="1078"/>
      <c r="AB110" s="1078"/>
      <c r="AC110" s="1078"/>
      <c r="AD110" s="1078"/>
      <c r="AE110" s="1078"/>
      <c r="AF110" s="1078"/>
      <c r="AG110" s="1078"/>
      <c r="AH110" s="1078"/>
      <c r="AI110" s="1078"/>
      <c r="AJ110" s="1078"/>
      <c r="AK110" s="1078"/>
      <c r="AL110" s="1078"/>
      <c r="AM110" s="1078"/>
      <c r="AN110" s="1078"/>
      <c r="AO110" s="1078"/>
      <c r="AP110" s="1078"/>
      <c r="AQ110" s="1078"/>
      <c r="AR110" s="1078"/>
      <c r="AS110" s="1078"/>
      <c r="AT110" s="1078"/>
      <c r="AU110" s="1078"/>
      <c r="AV110" s="1078"/>
      <c r="AW110" s="1078"/>
      <c r="AX110" s="1078"/>
      <c r="AY110" s="1078"/>
      <c r="AZ110" s="1078"/>
      <c r="BA110" s="1078"/>
      <c r="BB110" s="1078"/>
      <c r="BC110" s="1078"/>
      <c r="BD110" s="1078"/>
      <c r="BE110" s="1078"/>
      <c r="BF110" s="1078"/>
      <c r="BG110" s="1078"/>
      <c r="BH110" s="1078"/>
      <c r="BI110" s="1078"/>
      <c r="BJ110" s="687"/>
      <c r="BK110" s="687"/>
      <c r="BL110" s="687"/>
      <c r="BM110" s="687"/>
      <c r="BN110" s="1078"/>
      <c r="BO110" s="1078"/>
      <c r="BP110" s="1078"/>
      <c r="BQ110" s="1078"/>
      <c r="BR110" s="687"/>
      <c r="BS110" s="688"/>
      <c r="BT110" s="178"/>
      <c r="BU110" s="178"/>
      <c r="BV110" s="178"/>
      <c r="BW110" s="178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029"/>
      <c r="CL110" s="1029"/>
      <c r="CM110" s="1029"/>
      <c r="CN110" s="1029"/>
      <c r="CO110" s="1029"/>
      <c r="CP110" s="1029"/>
      <c r="CQ110" s="1029"/>
      <c r="CR110" s="1029"/>
      <c r="CS110" s="1029"/>
      <c r="CT110" s="1030"/>
      <c r="DA110" s="1018"/>
    </row>
    <row customHeight="1" ht="12">
      <c r="B111" s="324" t="s">
        <v>1683</v>
      </c>
      <c r="C111" s="1096"/>
      <c r="D111" s="1102"/>
      <c r="E111" s="1103"/>
      <c r="L111" s="1104"/>
      <c r="M111" s="1037"/>
      <c r="N111" s="205" t="s">
        <v>1344</v>
      </c>
      <c r="O111" s="1037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5"/>
      <c r="Z111" s="1037"/>
      <c r="AA111" s="1037"/>
      <c r="AB111" s="1037"/>
      <c r="AC111" s="1037"/>
      <c r="AD111" s="1037"/>
      <c r="AE111" s="1037"/>
      <c r="AF111" s="1037"/>
      <c r="AG111" s="1037"/>
      <c r="AH111" s="1037"/>
      <c r="AI111" s="1037"/>
      <c r="AJ111" s="1037"/>
      <c r="AK111" s="1037"/>
      <c r="AL111" s="1037"/>
      <c r="AM111" s="1037"/>
      <c r="AN111" s="1037"/>
      <c r="AO111" s="1037"/>
      <c r="AP111" s="1037"/>
      <c r="AQ111" s="1037"/>
      <c r="AR111" s="1037"/>
      <c r="AS111" s="1035"/>
      <c r="AT111" s="1037"/>
      <c r="AU111" s="1037"/>
      <c r="AV111" s="1037"/>
      <c r="AW111" s="1037"/>
      <c r="AX111" s="1037"/>
      <c r="AY111" s="1037"/>
      <c r="AZ111" s="1037"/>
      <c r="BA111" s="1037"/>
      <c r="BB111" s="1037"/>
      <c r="BC111" s="1037"/>
      <c r="BD111" s="1037"/>
      <c r="BE111" s="1037"/>
      <c r="BF111" s="1037"/>
      <c r="BG111" s="1037"/>
      <c r="BH111" s="1037"/>
      <c r="BI111" s="1037"/>
      <c r="BJ111" s="184"/>
      <c r="BK111" s="184"/>
      <c r="BL111" s="184"/>
      <c r="BM111" s="184"/>
      <c r="BN111" s="1037"/>
      <c r="BO111" s="1037"/>
      <c r="BP111" s="1035"/>
      <c r="BQ111" s="1035"/>
      <c r="BR111" s="182"/>
      <c r="BS111" s="182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037"/>
      <c r="CL111" s="1037"/>
      <c r="CM111" s="1037"/>
      <c r="CN111" s="1037"/>
      <c r="CO111" s="1037"/>
      <c r="CP111" s="1037"/>
      <c r="CQ111" s="1037"/>
      <c r="CR111" s="1037"/>
      <c r="CS111" s="1037"/>
      <c r="CT111" s="1038"/>
      <c r="DA111" s="1018"/>
      <c r="DF111" s="0"/>
      <c r="DI111" s="0"/>
    </row>
    <row customHeight="1" ht="12">
      <c r="A112" s="614"/>
      <c r="C112" s="1096"/>
      <c r="D112" s="1102"/>
      <c r="E112" s="1103"/>
      <c r="K112" s="1033"/>
      <c r="L112" s="1128"/>
      <c r="M112" s="1129" t="s">
        <v>1281</v>
      </c>
      <c r="N112" s="614"/>
      <c r="O112" s="654"/>
      <c r="P112" s="1130"/>
      <c r="Q112" s="1131"/>
      <c r="R112" s="1131"/>
      <c r="S112" s="654"/>
      <c r="T112" s="654"/>
      <c r="U112" s="654"/>
      <c r="V112" s="654"/>
      <c r="W112" s="654"/>
      <c r="X112" s="1132" t="str">
        <f>IF(W112="2-х зонная тарификация","дневная зона с 7-00 до 23-00 часов",IF(W112="3-х зонная тарификация","ночная зона",""))</f>
        <v/>
      </c>
      <c r="Y112" s="444" t="str">
        <f>IF(X112="","","кВтч")</f>
        <v/>
      </c>
      <c r="Z112" s="1133"/>
      <c r="AA112" s="1075"/>
      <c r="AB112" s="1075"/>
      <c r="AC112" s="654"/>
      <c r="AD112" s="654"/>
      <c r="AE112" s="654"/>
      <c r="AF112" s="1075"/>
      <c r="AG112" s="1134" t="s">
        <v>1289</v>
      </c>
      <c r="AH112" s="1075"/>
      <c r="AI112" s="654"/>
      <c r="AJ112" s="1130"/>
      <c r="AK112" s="1131"/>
      <c r="AL112" s="1131"/>
      <c r="AM112" s="654"/>
      <c r="AN112" s="654"/>
      <c r="AO112" s="654"/>
      <c r="AP112" s="654"/>
      <c r="AQ112" s="654"/>
      <c r="AR112" s="454" t="str">
        <f>IF(AQ112="2-х зонная тарификация","дневная зона с 7-00 до 23-00 часов",IF(AQ112="3-х зонная тарификация","ночная зона",""))</f>
        <v/>
      </c>
      <c r="AS112" s="444" t="str">
        <f>IF(AR112="","","кВтч")</f>
        <v/>
      </c>
      <c r="AT112" s="1133"/>
      <c r="AU112" s="1075"/>
      <c r="AV112" s="1075"/>
      <c r="AW112" s="654"/>
      <c r="AX112" s="654"/>
      <c r="AY112" s="654"/>
      <c r="AZ112" s="1075"/>
      <c r="BA112" s="728" t="s">
        <v>1289</v>
      </c>
      <c r="BB112" s="1075"/>
      <c r="BC112" s="1135" t="s">
        <v>1676</v>
      </c>
      <c r="BD112" s="731" t="str">
        <f>BE112&amp;"::"&amp;N112</f>
        <v>ACTI::</v>
      </c>
      <c r="BE112" s="1136" t="s">
        <v>1293</v>
      </c>
      <c r="BF112" s="1075"/>
      <c r="BG112" s="1075"/>
      <c r="BH112" s="1075"/>
      <c r="BI112" s="1075"/>
      <c r="BJ112" s="203"/>
      <c r="BK112" s="203"/>
      <c r="BL112" s="203"/>
      <c r="BM112" s="203"/>
      <c r="BN112" s="1117"/>
      <c r="BO112" s="1117"/>
      <c r="BP112" s="1118"/>
      <c r="BQ112" s="1118"/>
      <c r="BR112" s="446"/>
      <c r="BS112" s="446"/>
      <c r="BT112" s="455"/>
      <c r="BU112" s="455"/>
      <c r="BV112" s="455"/>
      <c r="BW112" s="455"/>
      <c r="BX112" s="110"/>
      <c r="BY112" s="456"/>
      <c r="BZ112" s="457"/>
      <c r="CA112" s="447"/>
      <c r="CB112" s="448"/>
      <c r="CC112" s="168"/>
      <c r="CD112" s="110"/>
      <c r="CE112" s="333"/>
      <c r="CF112" s="110"/>
      <c r="CG112" s="333"/>
      <c r="CH112" s="110"/>
      <c r="CI112" s="110"/>
      <c r="CJ112" s="110"/>
      <c r="CK112" s="1119"/>
      <c r="CL112" s="1120"/>
      <c r="CM112" s="1120"/>
      <c r="CN112" s="1121"/>
      <c r="CO112" s="1121"/>
      <c r="CP112" s="1119"/>
      <c r="CQ112" s="1120"/>
      <c r="CR112" s="1120"/>
      <c r="CS112" s="1121"/>
      <c r="CT112" s="1121"/>
      <c r="DA112" s="1137"/>
      <c r="DF112" s="722"/>
      <c r="DG112" s="0"/>
      <c r="DI112" s="722"/>
    </row>
    <row customHeight="1" ht="12">
      <c r="A113" s="614"/>
      <c r="C113" s="1096"/>
      <c r="D113" s="1102"/>
      <c r="E113" s="1103"/>
      <c r="K113" s="1033"/>
      <c r="L113" s="1138"/>
      <c r="M113" s="1139"/>
      <c r="N113" s="614"/>
      <c r="O113" s="655"/>
      <c r="P113" s="1140"/>
      <c r="Q113" s="1141"/>
      <c r="R113" s="1141"/>
      <c r="S113" s="655"/>
      <c r="T113" s="655"/>
      <c r="U113" s="655"/>
      <c r="V113" s="655"/>
      <c r="W113" s="655"/>
      <c r="X113" s="454" t="str">
        <f>IF(W112="2-х зонная тарификация","ночная зона с 23-00 до 7-00 часов",IF(W112="3-х зонная тарификация","полупиковая зона",""))</f>
        <v/>
      </c>
      <c r="Y113" s="444" t="str">
        <f>IF(X113="","","кВтч")</f>
        <v/>
      </c>
      <c r="Z113" s="1133"/>
      <c r="AA113" s="1075"/>
      <c r="AB113" s="1075"/>
      <c r="AC113" s="655"/>
      <c r="AD113" s="655"/>
      <c r="AE113" s="655"/>
      <c r="AF113" s="1075"/>
      <c r="AG113" s="1142"/>
      <c r="AH113" s="1075"/>
      <c r="AI113" s="655"/>
      <c r="AJ113" s="1140"/>
      <c r="AK113" s="1141"/>
      <c r="AL113" s="1141"/>
      <c r="AM113" s="655"/>
      <c r="AN113" s="655"/>
      <c r="AO113" s="655"/>
      <c r="AP113" s="655"/>
      <c r="AQ113" s="655"/>
      <c r="AR113" s="454" t="str">
        <f>IF(AQ112="2-х зонная тарификация","ночная зона с 23-00 до 7-00 часов",IF(AQ112="3-х зонная тарификация","полупиковая зона",""))</f>
        <v/>
      </c>
      <c r="AS113" s="444" t="str">
        <f>IF(AR113="","","кВтч")</f>
        <v/>
      </c>
      <c r="AT113" s="1133"/>
      <c r="AU113" s="1075"/>
      <c r="AV113" s="1075"/>
      <c r="AW113" s="655"/>
      <c r="AX113" s="655"/>
      <c r="AY113" s="655"/>
      <c r="AZ113" s="1075"/>
      <c r="BA113" s="1142"/>
      <c r="BB113" s="1075"/>
      <c r="BC113" s="1143"/>
      <c r="BD113" s="1143"/>
      <c r="BE113" s="1144"/>
      <c r="BF113" s="1075"/>
      <c r="BG113" s="1075"/>
      <c r="BH113" s="1075"/>
      <c r="BI113" s="1075"/>
      <c r="BJ113" s="203"/>
      <c r="BK113" s="203"/>
      <c r="BL113" s="203"/>
      <c r="BM113" s="203"/>
      <c r="BN113" s="1117"/>
      <c r="BO113" s="1117"/>
      <c r="BP113" s="1118"/>
      <c r="BQ113" s="1118"/>
      <c r="BR113" s="446"/>
      <c r="BS113" s="446"/>
      <c r="BT113" s="455"/>
      <c r="BU113" s="455"/>
      <c r="BV113" s="455"/>
      <c r="BW113" s="455"/>
      <c r="BX113" s="110"/>
      <c r="BY113" s="456"/>
      <c r="BZ113" s="457"/>
      <c r="CA113" s="447"/>
      <c r="CB113" s="448"/>
      <c r="CC113" s="168"/>
      <c r="CD113" s="110"/>
      <c r="CE113" s="333"/>
      <c r="CF113" s="110"/>
      <c r="CG113" s="333"/>
      <c r="CH113" s="110"/>
      <c r="CI113" s="110"/>
      <c r="CJ113" s="110"/>
      <c r="CK113" s="1119"/>
      <c r="CL113" s="1120"/>
      <c r="CM113" s="1120"/>
      <c r="CN113" s="1121"/>
      <c r="CO113" s="1121"/>
      <c r="CP113" s="1119"/>
      <c r="CQ113" s="1120"/>
      <c r="CR113" s="1120"/>
      <c r="CS113" s="1121"/>
      <c r="CT113" s="1121"/>
      <c r="DA113" s="1145"/>
      <c r="DF113" s="722"/>
      <c r="DG113" s="722"/>
      <c r="DI113" s="722"/>
    </row>
    <row customHeight="1" ht="12">
      <c r="A114" s="614"/>
      <c r="C114" s="1096"/>
      <c r="D114" s="1102"/>
      <c r="E114" s="1103"/>
      <c r="K114" s="1033"/>
      <c r="L114" s="1138"/>
      <c r="M114" s="1139"/>
      <c r="N114" s="614"/>
      <c r="O114" s="629"/>
      <c r="P114" s="1146"/>
      <c r="Q114" s="1147"/>
      <c r="R114" s="1147"/>
      <c r="S114" s="629"/>
      <c r="T114" s="629"/>
      <c r="U114" s="629"/>
      <c r="V114" s="629"/>
      <c r="W114" s="629"/>
      <c r="X114" s="454" t="str">
        <f>IF(W112="2-х зонная тарификация","",IF(W112="3-х зонная тарификация","пиковая зона",""))</f>
        <v/>
      </c>
      <c r="Y114" s="444" t="str">
        <f>IF(X114="","","кВтч")</f>
        <v/>
      </c>
      <c r="Z114" s="1133"/>
      <c r="AA114" s="1075"/>
      <c r="AB114" s="1075"/>
      <c r="AC114" s="629"/>
      <c r="AD114" s="629"/>
      <c r="AE114" s="629"/>
      <c r="AF114" s="1075"/>
      <c r="AG114" s="1148"/>
      <c r="AH114" s="1075"/>
      <c r="AI114" s="629"/>
      <c r="AJ114" s="1146"/>
      <c r="AK114" s="1147"/>
      <c r="AL114" s="1147"/>
      <c r="AM114" s="629"/>
      <c r="AN114" s="629"/>
      <c r="AO114" s="629"/>
      <c r="AP114" s="629"/>
      <c r="AQ114" s="629"/>
      <c r="AR114" s="454" t="str">
        <f>IF(AQ112="2-х зонная тарификация","",IF(AQ112="3-х зонная тарификация","пиковая зона",""))</f>
        <v/>
      </c>
      <c r="AS114" s="444" t="str">
        <f>IF(AR114="","","кВтч")</f>
        <v/>
      </c>
      <c r="AT114" s="1133"/>
      <c r="AU114" s="1075"/>
      <c r="AV114" s="1075"/>
      <c r="AW114" s="629"/>
      <c r="AX114" s="629"/>
      <c r="AY114" s="629"/>
      <c r="AZ114" s="1075"/>
      <c r="BA114" s="1148"/>
      <c r="BB114" s="1075"/>
      <c r="BC114" s="1149"/>
      <c r="BD114" s="1149"/>
      <c r="BE114" s="1150"/>
      <c r="BF114" s="1075"/>
      <c r="BG114" s="1075"/>
      <c r="BH114" s="1075"/>
      <c r="BI114" s="1075"/>
      <c r="BJ114" s="203"/>
      <c r="BK114" s="203"/>
      <c r="BL114" s="203"/>
      <c r="BM114" s="203"/>
      <c r="BN114" s="1117"/>
      <c r="BO114" s="1117"/>
      <c r="BP114" s="1118"/>
      <c r="BQ114" s="1118"/>
      <c r="BR114" s="446"/>
      <c r="BS114" s="446"/>
      <c r="BT114" s="455"/>
      <c r="BU114" s="455"/>
      <c r="BV114" s="455"/>
      <c r="BW114" s="455"/>
      <c r="BX114" s="110"/>
      <c r="BY114" s="456"/>
      <c r="BZ114" s="457"/>
      <c r="CA114" s="447"/>
      <c r="CB114" s="448"/>
      <c r="CC114" s="168"/>
      <c r="CD114" s="110"/>
      <c r="CE114" s="333"/>
      <c r="CF114" s="110"/>
      <c r="CG114" s="333"/>
      <c r="CH114" s="110"/>
      <c r="CI114" s="110"/>
      <c r="CJ114" s="110"/>
      <c r="CK114" s="1119"/>
      <c r="CL114" s="1120"/>
      <c r="CM114" s="1120"/>
      <c r="CN114" s="1121"/>
      <c r="CO114" s="1121"/>
      <c r="CP114" s="1119"/>
      <c r="CQ114" s="1120"/>
      <c r="CR114" s="1120"/>
      <c r="CS114" s="1121"/>
      <c r="CT114" s="1121"/>
      <c r="DA114" s="1145"/>
      <c r="DF114" s="722"/>
      <c r="DG114" s="722"/>
      <c r="DI114" s="722"/>
    </row>
    <row customHeight="1" ht="12">
      <c r="C115" s="1096"/>
      <c r="D115" s="1102"/>
      <c r="E115" s="1103"/>
      <c r="L115" s="1104"/>
      <c r="M115" s="1037"/>
      <c r="N115" s="1037"/>
      <c r="O115" s="189" t="s">
        <v>1345</v>
      </c>
      <c r="P115" s="189"/>
      <c r="Q115" s="189"/>
      <c r="R115" s="189"/>
      <c r="S115" s="189"/>
      <c r="T115" s="189"/>
      <c r="U115" s="189"/>
      <c r="V115" s="189"/>
      <c r="W115" s="189"/>
      <c r="X115" s="189"/>
      <c r="Y115" s="334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334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037"/>
      <c r="CL115" s="1037"/>
      <c r="CM115" s="1037"/>
      <c r="CN115" s="1037"/>
      <c r="CO115" s="1037"/>
      <c r="CP115" s="1037"/>
      <c r="CQ115" s="1037"/>
      <c r="CR115" s="1037"/>
      <c r="CS115" s="1037"/>
      <c r="CT115" s="1038"/>
      <c r="DA115" s="1018"/>
    </row>
    <row customHeight="1" ht="12">
      <c r="D116" s="1043"/>
      <c r="E116" s="1044"/>
      <c r="L116" s="1045"/>
      <c r="M116" s="1046"/>
      <c r="N116" s="1046"/>
      <c r="O116" s="1046"/>
      <c r="P116" s="1046"/>
      <c r="Q116" s="1046"/>
      <c r="R116" s="1046"/>
      <c r="S116" s="1046"/>
      <c r="T116" s="1046"/>
      <c r="U116" s="1046"/>
      <c r="V116" s="1046"/>
      <c r="W116" s="1046"/>
      <c r="X116" s="1046"/>
      <c r="Y116" s="1046"/>
      <c r="Z116" s="1046"/>
      <c r="AA116" s="1046"/>
      <c r="AB116" s="1046"/>
      <c r="AC116" s="1046"/>
      <c r="AD116" s="1046"/>
      <c r="AE116" s="1046"/>
      <c r="AF116" s="1046"/>
      <c r="AG116" s="1046"/>
      <c r="AH116" s="1046"/>
      <c r="AI116" s="1046"/>
      <c r="AJ116" s="1046"/>
      <c r="AK116" s="1046"/>
      <c r="AL116" s="1046"/>
      <c r="AM116" s="1046"/>
      <c r="AN116" s="1046"/>
      <c r="AO116" s="1046"/>
      <c r="AP116" s="1046"/>
      <c r="AQ116" s="1046"/>
      <c r="AR116" s="1046"/>
      <c r="AS116" s="1046"/>
      <c r="AT116" s="1046"/>
      <c r="AU116" s="1046"/>
      <c r="AV116" s="1046"/>
      <c r="AW116" s="1046"/>
      <c r="AX116" s="1046"/>
      <c r="AY116" s="1046"/>
      <c r="AZ116" s="1046"/>
      <c r="BA116" s="1046"/>
      <c r="BB116" s="1046"/>
      <c r="BC116" s="1046"/>
      <c r="BD116" s="1046"/>
      <c r="BE116" s="1046"/>
      <c r="BF116" s="1046"/>
      <c r="BG116" s="1046"/>
      <c r="BH116" s="1046"/>
      <c r="BI116" s="1046"/>
      <c r="BJ116" s="193"/>
      <c r="BK116" s="193"/>
      <c r="BL116" s="193"/>
      <c r="BM116" s="193"/>
      <c r="BN116" s="1046"/>
      <c r="BO116" s="1046"/>
      <c r="BP116" s="1046"/>
      <c r="BQ116" s="1046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046"/>
      <c r="CL116" s="1046"/>
      <c r="CM116" s="1046"/>
      <c r="CN116" s="1046"/>
      <c r="CO116" s="1046"/>
      <c r="CP116" s="1046"/>
      <c r="CQ116" s="1046"/>
      <c r="CR116" s="1046"/>
      <c r="CS116" s="1046"/>
      <c r="CT116" s="1048"/>
      <c r="DA116" s="1018"/>
    </row>
    <row customHeight="1" ht="12">
      <c r="C117" s="1096"/>
      <c r="D117" s="718" t="s">
        <v>176</v>
      </c>
      <c r="E117" s="462" t="s">
        <v>176</v>
      </c>
      <c r="L117" s="1099"/>
      <c r="M117" s="1029"/>
      <c r="N117" s="198">
        <v>6</v>
      </c>
      <c r="O117" s="680" t="s">
        <v>176</v>
      </c>
      <c r="P117" s="1069"/>
      <c r="Q117" s="1069"/>
      <c r="R117" s="1069"/>
      <c r="S117" s="1069"/>
      <c r="T117" s="1069"/>
      <c r="U117" s="1069"/>
      <c r="V117" s="1069"/>
      <c r="W117" s="1069"/>
      <c r="X117" s="1069"/>
      <c r="Y117" s="1069"/>
      <c r="Z117" s="1069"/>
      <c r="AA117" s="1069"/>
      <c r="AB117" s="1069"/>
      <c r="AC117" s="1069"/>
      <c r="AD117" s="1069"/>
      <c r="AE117" s="1069"/>
      <c r="AF117" s="1069"/>
      <c r="AG117" s="1069"/>
      <c r="AH117" s="1069"/>
      <c r="AI117" s="1069"/>
      <c r="AJ117" s="1069"/>
      <c r="AK117" s="1069"/>
      <c r="AL117" s="1069"/>
      <c r="AM117" s="1069"/>
      <c r="AN117" s="1069"/>
      <c r="AO117" s="1069"/>
      <c r="AP117" s="1069"/>
      <c r="AQ117" s="1069"/>
      <c r="AR117" s="1069"/>
      <c r="AS117" s="1069"/>
      <c r="AT117" s="1069"/>
      <c r="AU117" s="1069"/>
      <c r="AV117" s="1069"/>
      <c r="AW117" s="1069"/>
      <c r="AX117" s="1069"/>
      <c r="AY117" s="1069"/>
      <c r="AZ117" s="1069"/>
      <c r="BA117" s="1069"/>
      <c r="BB117" s="1069"/>
      <c r="BC117" s="1069"/>
      <c r="BD117" s="1069"/>
      <c r="BE117" s="1069"/>
      <c r="BF117" s="1069"/>
      <c r="BG117" s="1069"/>
      <c r="BH117" s="1069"/>
      <c r="BI117" s="1069"/>
      <c r="BJ117" s="681"/>
      <c r="BK117" s="681"/>
      <c r="BL117" s="681"/>
      <c r="BM117" s="681"/>
      <c r="BN117" s="1069"/>
      <c r="BO117" s="1069"/>
      <c r="BP117" s="1069"/>
      <c r="BQ117" s="1069"/>
      <c r="BR117" s="681"/>
      <c r="BS117" s="682"/>
      <c r="BT117" s="178"/>
      <c r="BU117" s="178"/>
      <c r="BV117" s="178"/>
      <c r="BW117" s="178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029"/>
      <c r="CL117" s="1029"/>
      <c r="CM117" s="1029"/>
      <c r="CN117" s="1029"/>
      <c r="CO117" s="1029"/>
      <c r="CP117" s="1029"/>
      <c r="CQ117" s="1029"/>
      <c r="CR117" s="1029"/>
      <c r="CS117" s="1029"/>
      <c r="CT117" s="1030"/>
      <c r="DA117" s="1018"/>
    </row>
    <row customHeight="1" ht="12">
      <c r="C118" s="1096"/>
      <c r="D118" s="1102"/>
      <c r="E118" s="1043"/>
      <c r="L118" s="1104"/>
      <c r="M118" s="1037"/>
      <c r="N118" s="1058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7"/>
      <c r="AB118" s="1037"/>
      <c r="AC118" s="1037"/>
      <c r="AD118" s="1037"/>
      <c r="AE118" s="1037"/>
      <c r="AF118" s="1037"/>
      <c r="AG118" s="1037"/>
      <c r="AH118" s="1037"/>
      <c r="AI118" s="1037"/>
      <c r="AJ118" s="1037"/>
      <c r="AK118" s="1037"/>
      <c r="AL118" s="1037"/>
      <c r="AM118" s="1037"/>
      <c r="AN118" s="1037"/>
      <c r="AO118" s="1037"/>
      <c r="AP118" s="1037"/>
      <c r="AQ118" s="1037"/>
      <c r="AR118" s="1037"/>
      <c r="AS118" s="1037"/>
      <c r="AT118" s="1037"/>
      <c r="AU118" s="1037"/>
      <c r="AV118" s="1037"/>
      <c r="AW118" s="1037"/>
      <c r="AX118" s="1037"/>
      <c r="AY118" s="1037"/>
      <c r="AZ118" s="1037"/>
      <c r="BA118" s="1037"/>
      <c r="BB118" s="1037"/>
      <c r="BC118" s="1037"/>
      <c r="BD118" s="1037"/>
      <c r="BE118" s="1037"/>
      <c r="BF118" s="1037"/>
      <c r="BG118" s="1037"/>
      <c r="BH118" s="1037"/>
      <c r="BI118" s="1037"/>
      <c r="BJ118" s="184"/>
      <c r="BK118" s="184"/>
      <c r="BL118" s="184"/>
      <c r="BM118" s="184"/>
      <c r="BN118" s="1037"/>
      <c r="BO118" s="1037"/>
      <c r="BP118" s="1037"/>
      <c r="BQ118" s="1037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037"/>
      <c r="CL118" s="1037"/>
      <c r="CM118" s="1037"/>
      <c r="CN118" s="1037"/>
      <c r="CO118" s="1037"/>
      <c r="CP118" s="1037"/>
      <c r="CQ118" s="1037"/>
      <c r="CR118" s="1037"/>
      <c r="CS118" s="1037"/>
      <c r="CT118" s="1038"/>
      <c r="DA118" s="1018"/>
    </row>
    <row customHeight="1" ht="12">
      <c r="C119" s="1096"/>
      <c r="D119" s="1102"/>
      <c r="E119" s="720" t="s">
        <v>1346</v>
      </c>
      <c r="L119" s="1099"/>
      <c r="M119" s="1100"/>
      <c r="N119" s="176" t="s">
        <v>1347</v>
      </c>
      <c r="O119" s="712" t="s">
        <v>1346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713"/>
      <c r="BK119" s="713"/>
      <c r="BL119" s="713"/>
      <c r="BM119" s="713"/>
      <c r="BN119" s="1081"/>
      <c r="BO119" s="1081"/>
      <c r="BP119" s="1081"/>
      <c r="BQ119" s="1081"/>
      <c r="BR119" s="713"/>
      <c r="BS119" s="714"/>
      <c r="BT119" s="178"/>
      <c r="BU119" s="178"/>
      <c r="BV119" s="178"/>
      <c r="BW119" s="178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029"/>
      <c r="CL119" s="1029"/>
      <c r="CM119" s="1029"/>
      <c r="CN119" s="1029"/>
      <c r="CO119" s="1029"/>
      <c r="CP119" s="1029"/>
      <c r="CQ119" s="1029"/>
      <c r="CR119" s="1029"/>
      <c r="CS119" s="1029"/>
      <c r="CT119" s="1030"/>
      <c r="DA119" s="1018"/>
    </row>
    <row customHeight="1" ht="12">
      <c r="B120" s="324" t="s">
        <v>1684</v>
      </c>
      <c r="C120" s="1096"/>
      <c r="D120" s="1102"/>
      <c r="E120" s="1103"/>
      <c r="L120" s="1104"/>
      <c r="M120" s="1037"/>
      <c r="N120" s="183" t="s">
        <v>1348</v>
      </c>
      <c r="O120" s="1037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7"/>
      <c r="AB120" s="1037"/>
      <c r="AC120" s="1037"/>
      <c r="AD120" s="1037"/>
      <c r="AE120" s="1037"/>
      <c r="AF120" s="1037"/>
      <c r="AG120" s="1037"/>
      <c r="AH120" s="1037"/>
      <c r="AI120" s="1037"/>
      <c r="AJ120" s="1037"/>
      <c r="AK120" s="1037"/>
      <c r="AL120" s="1037"/>
      <c r="AM120" s="1037"/>
      <c r="AN120" s="1037"/>
      <c r="AO120" s="1037"/>
      <c r="AP120" s="1035"/>
      <c r="AQ120" s="1035"/>
      <c r="AR120" s="1035"/>
      <c r="AS120" s="1035"/>
      <c r="AT120" s="1035"/>
      <c r="AU120" s="1035"/>
      <c r="AV120" s="1035"/>
      <c r="AW120" s="1035"/>
      <c r="AX120" s="1035"/>
      <c r="AY120" s="1035"/>
      <c r="AZ120" s="1035"/>
      <c r="BA120" s="1035"/>
      <c r="BB120" s="1035"/>
      <c r="BC120" s="1035"/>
      <c r="BD120" s="1035"/>
      <c r="BE120" s="1035"/>
      <c r="BF120" s="1035"/>
      <c r="BG120" s="1035"/>
      <c r="BH120" s="1035"/>
      <c r="BI120" s="1035"/>
      <c r="BJ120" s="182"/>
      <c r="BK120" s="182"/>
      <c r="BL120" s="182"/>
      <c r="BM120" s="182"/>
      <c r="BN120" s="1035"/>
      <c r="BO120" s="1037"/>
      <c r="BP120" s="1035"/>
      <c r="BQ120" s="1035"/>
      <c r="BR120" s="182"/>
      <c r="BS120" s="182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037"/>
      <c r="CL120" s="1037"/>
      <c r="CM120" s="1037"/>
      <c r="CN120" s="1037"/>
      <c r="CO120" s="1037"/>
      <c r="CP120" s="1037"/>
      <c r="CQ120" s="1037"/>
      <c r="CR120" s="1037"/>
      <c r="CS120" s="1037"/>
      <c r="CT120" s="1038"/>
      <c r="DA120" s="1018"/>
      <c r="DF120" s="0"/>
      <c r="DI120" s="0"/>
    </row>
    <row customHeight="1" ht="12">
      <c r="A121" s="1106"/>
      <c r="C121" s="1096"/>
      <c r="D121" s="1102"/>
      <c r="E121" s="1103"/>
      <c r="L121" s="1107"/>
      <c r="M121" s="435" t="s">
        <v>1281</v>
      </c>
      <c r="N121" s="1109"/>
      <c r="O121" s="451"/>
      <c r="P121" s="1110"/>
      <c r="Q121" s="1111"/>
      <c r="R121" s="1111"/>
      <c r="S121" s="451"/>
      <c r="T121" s="451"/>
      <c r="U121" s="451"/>
      <c r="V121" s="451"/>
      <c r="W121" s="451"/>
      <c r="X121" s="451"/>
      <c r="Y121" s="444" t="s">
        <v>1288</v>
      </c>
      <c r="Z121" s="1075"/>
      <c r="AA121" s="1075"/>
      <c r="AB121" s="1075"/>
      <c r="AC121" s="1110"/>
      <c r="AD121" s="1110"/>
      <c r="AE121" s="1110"/>
      <c r="AF121" s="1075"/>
      <c r="AG121" s="445" t="s">
        <v>1289</v>
      </c>
      <c r="AH121" s="1075"/>
      <c r="AI121" s="451"/>
      <c r="AJ121" s="1110"/>
      <c r="AK121" s="1111"/>
      <c r="AL121" s="1111"/>
      <c r="AM121" s="451"/>
      <c r="AN121" s="451"/>
      <c r="AO121" s="451"/>
      <c r="AP121" s="451"/>
      <c r="AQ121" s="451"/>
      <c r="AR121" s="451"/>
      <c r="AS121" s="444" t="s">
        <v>1288</v>
      </c>
      <c r="AT121" s="1075"/>
      <c r="AU121" s="1075"/>
      <c r="AV121" s="1075"/>
      <c r="AW121" s="1110"/>
      <c r="AX121" s="1110"/>
      <c r="AY121" s="1110"/>
      <c r="AZ121" s="1075"/>
      <c r="BA121" s="445" t="s">
        <v>1289</v>
      </c>
      <c r="BB121" s="1075"/>
      <c r="BC121" s="329" t="s">
        <v>1676</v>
      </c>
      <c r="BD121" s="330" t="str">
        <f>BE121&amp;"::"&amp;N121</f>
        <v>ACTI::</v>
      </c>
      <c r="BE121" s="331" t="s">
        <v>1293</v>
      </c>
      <c r="BF121" s="1075"/>
      <c r="BG121" s="1075"/>
      <c r="BH121" s="1075"/>
      <c r="BI121" s="1075"/>
      <c r="BJ121" s="203"/>
      <c r="BK121" s="203"/>
      <c r="BL121" s="203"/>
      <c r="BM121" s="203"/>
      <c r="BN121" s="1117"/>
      <c r="BO121" s="1117"/>
      <c r="BP121" s="1118"/>
      <c r="BQ121" s="1118"/>
      <c r="BR121" s="446"/>
      <c r="BS121" s="446"/>
      <c r="BT121" s="455"/>
      <c r="BU121" s="455"/>
      <c r="BV121" s="455"/>
      <c r="BW121" s="455"/>
      <c r="BX121" s="110"/>
      <c r="BY121" s="456"/>
      <c r="BZ121" s="457"/>
      <c r="CA121" s="447"/>
      <c r="CB121" s="448"/>
      <c r="CC121" s="168"/>
      <c r="CD121" s="110"/>
      <c r="CE121" s="333"/>
      <c r="CF121" s="110"/>
      <c r="CG121" s="333"/>
      <c r="CH121" s="110"/>
      <c r="CI121" s="110"/>
      <c r="CJ121" s="110"/>
      <c r="CK121" s="1119"/>
      <c r="CL121" s="1120"/>
      <c r="CM121" s="1120"/>
      <c r="CN121" s="1121"/>
      <c r="CO121" s="1121"/>
      <c r="CP121" s="1119"/>
      <c r="CQ121" s="1120"/>
      <c r="CR121" s="1120"/>
      <c r="CS121" s="1121"/>
      <c r="CT121" s="1121"/>
      <c r="DA121" s="1122"/>
      <c r="DF121" s="722"/>
      <c r="DI121" s="722"/>
    </row>
    <row customHeight="1" ht="12">
      <c r="C122" s="1096"/>
      <c r="D122" s="1102"/>
      <c r="E122" s="1103"/>
      <c r="L122" s="1104"/>
      <c r="M122" s="1037"/>
      <c r="N122" s="1037"/>
      <c r="O122" s="189" t="s">
        <v>1349</v>
      </c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037"/>
      <c r="CL122" s="1037"/>
      <c r="CM122" s="1037"/>
      <c r="CN122" s="1037"/>
      <c r="CO122" s="1037"/>
      <c r="CP122" s="1037"/>
      <c r="CQ122" s="1037"/>
      <c r="CR122" s="1037"/>
      <c r="CS122" s="1037"/>
      <c r="CT122" s="1038"/>
      <c r="DA122" s="1018"/>
    </row>
    <row customHeight="1" ht="12">
      <c r="C123" s="1096"/>
      <c r="D123" s="1102"/>
      <c r="E123" s="720" t="s">
        <v>1350</v>
      </c>
      <c r="L123" s="1099"/>
      <c r="M123" s="1100"/>
      <c r="N123" s="176" t="s">
        <v>1351</v>
      </c>
      <c r="O123" s="715" t="s">
        <v>1350</v>
      </c>
      <c r="P123" s="1083"/>
      <c r="Q123" s="1083"/>
      <c r="R123" s="1083"/>
      <c r="S123" s="1083"/>
      <c r="T123" s="1083"/>
      <c r="U123" s="1083"/>
      <c r="V123" s="1083"/>
      <c r="W123" s="1083"/>
      <c r="X123" s="1083"/>
      <c r="Y123" s="1083"/>
      <c r="Z123" s="1083"/>
      <c r="AA123" s="1083"/>
      <c r="AB123" s="1083"/>
      <c r="AC123" s="1083"/>
      <c r="AD123" s="1083"/>
      <c r="AE123" s="1083"/>
      <c r="AF123" s="1083"/>
      <c r="AG123" s="1083"/>
      <c r="AH123" s="1083"/>
      <c r="AI123" s="1083"/>
      <c r="AJ123" s="1083"/>
      <c r="AK123" s="1083"/>
      <c r="AL123" s="1083"/>
      <c r="AM123" s="1083"/>
      <c r="AN123" s="1083"/>
      <c r="AO123" s="1083"/>
      <c r="AP123" s="1083"/>
      <c r="AQ123" s="1083"/>
      <c r="AR123" s="1083"/>
      <c r="AS123" s="1083"/>
      <c r="AT123" s="1083"/>
      <c r="AU123" s="1083"/>
      <c r="AV123" s="1083"/>
      <c r="AW123" s="1083"/>
      <c r="AX123" s="1083"/>
      <c r="AY123" s="1083"/>
      <c r="AZ123" s="1083"/>
      <c r="BA123" s="1083"/>
      <c r="BB123" s="1083"/>
      <c r="BC123" s="1083"/>
      <c r="BD123" s="1083"/>
      <c r="BE123" s="1083"/>
      <c r="BF123" s="1083"/>
      <c r="BG123" s="1083"/>
      <c r="BH123" s="1083"/>
      <c r="BI123" s="1083"/>
      <c r="BJ123" s="716"/>
      <c r="BK123" s="716"/>
      <c r="BL123" s="716"/>
      <c r="BM123" s="716"/>
      <c r="BN123" s="1083"/>
      <c r="BO123" s="1083"/>
      <c r="BP123" s="1083"/>
      <c r="BQ123" s="1083"/>
      <c r="BR123" s="716"/>
      <c r="BS123" s="717"/>
      <c r="BT123" s="178"/>
      <c r="BU123" s="178"/>
      <c r="BV123" s="178"/>
      <c r="BW123" s="178"/>
      <c r="BX123" s="177"/>
      <c r="BY123" s="177"/>
      <c r="BZ123" s="177"/>
      <c r="CA123" s="177"/>
      <c r="CB123" s="177"/>
      <c r="CC123" s="177"/>
      <c r="CD123" s="177"/>
      <c r="CE123" s="269"/>
      <c r="CF123" s="269"/>
      <c r="CG123" s="269"/>
      <c r="CH123" s="269"/>
      <c r="CI123" s="269"/>
      <c r="CJ123" s="177"/>
      <c r="CK123" s="1029"/>
      <c r="CL123" s="1029"/>
      <c r="CM123" s="1029"/>
      <c r="CN123" s="1029"/>
      <c r="CO123" s="1029"/>
      <c r="CP123" s="1029"/>
      <c r="CQ123" s="1029"/>
      <c r="CR123" s="1029"/>
      <c r="CS123" s="1029"/>
      <c r="CT123" s="1030"/>
      <c r="DA123" s="1018"/>
    </row>
    <row customHeight="1" ht="12">
      <c r="B124" s="324" t="s">
        <v>1685</v>
      </c>
      <c r="C124" s="1096"/>
      <c r="D124" s="1102"/>
      <c r="E124" s="1103"/>
      <c r="L124" s="1104"/>
      <c r="M124" s="1037"/>
      <c r="N124" s="183" t="s">
        <v>1352</v>
      </c>
      <c r="O124" s="1037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7"/>
      <c r="AB124" s="1037"/>
      <c r="AC124" s="1037"/>
      <c r="AD124" s="1037"/>
      <c r="AE124" s="1037"/>
      <c r="AF124" s="1037"/>
      <c r="AG124" s="1037"/>
      <c r="AH124" s="1037"/>
      <c r="AI124" s="1037"/>
      <c r="AJ124" s="1037"/>
      <c r="AK124" s="1037"/>
      <c r="AL124" s="1037"/>
      <c r="AM124" s="1037"/>
      <c r="AN124" s="1037"/>
      <c r="AO124" s="1037"/>
      <c r="AP124" s="1037"/>
      <c r="AQ124" s="1037"/>
      <c r="AR124" s="1037"/>
      <c r="AS124" s="1037"/>
      <c r="AT124" s="1037"/>
      <c r="AU124" s="1037"/>
      <c r="AV124" s="1037"/>
      <c r="AW124" s="1037"/>
      <c r="AX124" s="1037"/>
      <c r="AY124" s="1037"/>
      <c r="AZ124" s="1037"/>
      <c r="BA124" s="1037"/>
      <c r="BB124" s="1037"/>
      <c r="BC124" s="1037"/>
      <c r="BD124" s="1037"/>
      <c r="BE124" s="1037"/>
      <c r="BF124" s="1037"/>
      <c r="BG124" s="1037"/>
      <c r="BH124" s="1037"/>
      <c r="BI124" s="1037"/>
      <c r="BJ124" s="184"/>
      <c r="BK124" s="184"/>
      <c r="BL124" s="184"/>
      <c r="BM124" s="184"/>
      <c r="BN124" s="1037"/>
      <c r="BO124" s="1037"/>
      <c r="BP124" s="1035"/>
      <c r="BQ124" s="1035"/>
      <c r="BR124" s="182"/>
      <c r="BS124" s="182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037"/>
      <c r="CL124" s="1037"/>
      <c r="CM124" s="1037"/>
      <c r="CN124" s="1037"/>
      <c r="CO124" s="1037"/>
      <c r="CP124" s="1037"/>
      <c r="CQ124" s="1037"/>
      <c r="CR124" s="1037"/>
      <c r="CS124" s="1037"/>
      <c r="CT124" s="1038"/>
      <c r="DA124" s="1018"/>
      <c r="DF124" s="0"/>
      <c r="DI124" s="0"/>
    </row>
    <row customHeight="1" ht="12">
      <c r="A125" s="1106"/>
      <c r="C125" s="1096"/>
      <c r="D125" s="1102"/>
      <c r="E125" s="1103"/>
      <c r="L125" s="1107"/>
      <c r="M125" s="435" t="s">
        <v>1281</v>
      </c>
      <c r="N125" s="1109"/>
      <c r="O125" s="451"/>
      <c r="P125" s="1110"/>
      <c r="Q125" s="1111"/>
      <c r="R125" s="1111"/>
      <c r="S125" s="451"/>
      <c r="T125" s="451"/>
      <c r="U125" s="451"/>
      <c r="V125" s="451"/>
      <c r="W125" s="451"/>
      <c r="X125" s="1110"/>
      <c r="Y125" s="1151"/>
      <c r="Z125" s="1075"/>
      <c r="AA125" s="1075"/>
      <c r="AB125" s="1075"/>
      <c r="AC125" s="1110"/>
      <c r="AD125" s="1110"/>
      <c r="AE125" s="1110"/>
      <c r="AF125" s="1075"/>
      <c r="AG125" s="445" t="s">
        <v>1289</v>
      </c>
      <c r="AH125" s="1075"/>
      <c r="AI125" s="451"/>
      <c r="AJ125" s="1110"/>
      <c r="AK125" s="1111"/>
      <c r="AL125" s="1111"/>
      <c r="AM125" s="451"/>
      <c r="AN125" s="451"/>
      <c r="AO125" s="451"/>
      <c r="AP125" s="451"/>
      <c r="AQ125" s="451"/>
      <c r="AR125" s="1110"/>
      <c r="AS125" s="1151"/>
      <c r="AT125" s="1075"/>
      <c r="AU125" s="1075"/>
      <c r="AV125" s="1075"/>
      <c r="AW125" s="1110"/>
      <c r="AX125" s="1110"/>
      <c r="AY125" s="1110"/>
      <c r="AZ125" s="1075"/>
      <c r="BA125" s="445" t="s">
        <v>1289</v>
      </c>
      <c r="BB125" s="1075"/>
      <c r="BC125" s="329" t="s">
        <v>1676</v>
      </c>
      <c r="BD125" s="330" t="str">
        <f>BE125&amp;"::"&amp;N125</f>
        <v>ACTI::</v>
      </c>
      <c r="BE125" s="331" t="s">
        <v>1293</v>
      </c>
      <c r="BF125" s="1075"/>
      <c r="BG125" s="1075"/>
      <c r="BH125" s="1075"/>
      <c r="BI125" s="1075"/>
      <c r="BJ125" s="203"/>
      <c r="BK125" s="203"/>
      <c r="BL125" s="203"/>
      <c r="BM125" s="203"/>
      <c r="BN125" s="1117"/>
      <c r="BO125" s="1117"/>
      <c r="BP125" s="1118"/>
      <c r="BQ125" s="1118"/>
      <c r="BR125" s="446"/>
      <c r="BS125" s="446"/>
      <c r="BT125" s="455"/>
      <c r="BU125" s="455"/>
      <c r="BV125" s="455"/>
      <c r="BW125" s="455"/>
      <c r="BX125" s="110"/>
      <c r="BY125" s="456"/>
      <c r="BZ125" s="457"/>
      <c r="CA125" s="447"/>
      <c r="CB125" s="448"/>
      <c r="CC125" s="168"/>
      <c r="CD125" s="110"/>
      <c r="CE125" s="333"/>
      <c r="CF125" s="110"/>
      <c r="CG125" s="333"/>
      <c r="CH125" s="110"/>
      <c r="CI125" s="110"/>
      <c r="CJ125" s="110"/>
      <c r="CK125" s="1119"/>
      <c r="CL125" s="1120"/>
      <c r="CM125" s="1120"/>
      <c r="CN125" s="1121"/>
      <c r="CO125" s="1121"/>
      <c r="CP125" s="1119"/>
      <c r="CQ125" s="1120"/>
      <c r="CR125" s="1120"/>
      <c r="CS125" s="1121"/>
      <c r="CT125" s="1121"/>
      <c r="DA125" s="1122"/>
      <c r="DF125" s="722"/>
      <c r="DI125" s="722"/>
    </row>
    <row customHeight="1" ht="12">
      <c r="C126" s="1096"/>
      <c r="D126" s="1102"/>
      <c r="E126" s="1103"/>
      <c r="L126" s="1104"/>
      <c r="M126" s="1037"/>
      <c r="N126" s="1037"/>
      <c r="O126" s="189" t="s">
        <v>1353</v>
      </c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037"/>
      <c r="CL126" s="1037"/>
      <c r="CM126" s="1037"/>
      <c r="CN126" s="1037"/>
      <c r="CO126" s="1037"/>
      <c r="CP126" s="1037"/>
      <c r="CQ126" s="1037"/>
      <c r="CR126" s="1037"/>
      <c r="CS126" s="1037"/>
      <c r="CT126" s="1038"/>
      <c r="DA126" s="1018"/>
      <c r="DF126" s="722"/>
      <c r="DI126" s="722"/>
    </row>
    <row customHeight="1" ht="12">
      <c r="D127" s="1043"/>
      <c r="E127" s="1044"/>
      <c r="L127" s="1045"/>
      <c r="M127" s="1046"/>
      <c r="N127" s="1046"/>
      <c r="O127" s="1046"/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93"/>
      <c r="BK127" s="193"/>
      <c r="BL127" s="193"/>
      <c r="BM127" s="193"/>
      <c r="BN127" s="1046"/>
      <c r="BO127" s="1046"/>
      <c r="BP127" s="1046"/>
      <c r="BQ127" s="1046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8"/>
      <c r="DA127" s="1018"/>
    </row>
    <row customHeight="1" ht="12">
      <c r="C128" s="1096"/>
      <c r="D128" s="718" t="s">
        <v>183</v>
      </c>
      <c r="E128" s="720" t="s">
        <v>183</v>
      </c>
      <c r="L128" s="1099"/>
      <c r="M128" s="1100"/>
      <c r="N128" s="176">
        <v>7</v>
      </c>
      <c r="O128" s="706" t="s">
        <v>183</v>
      </c>
      <c r="P128" s="1085"/>
      <c r="Q128" s="1085"/>
      <c r="R128" s="1085"/>
      <c r="S128" s="1085"/>
      <c r="T128" s="1085"/>
      <c r="U128" s="1085"/>
      <c r="V128" s="1085"/>
      <c r="W128" s="1085"/>
      <c r="X128" s="1085"/>
      <c r="Y128" s="1085"/>
      <c r="Z128" s="1085"/>
      <c r="AA128" s="1085"/>
      <c r="AB128" s="1085"/>
      <c r="AC128" s="1085"/>
      <c r="AD128" s="1085"/>
      <c r="AE128" s="1085"/>
      <c r="AF128" s="1085"/>
      <c r="AG128" s="1085"/>
      <c r="AH128" s="1085"/>
      <c r="AI128" s="1085"/>
      <c r="AJ128" s="1085"/>
      <c r="AK128" s="1085"/>
      <c r="AL128" s="1085"/>
      <c r="AM128" s="1085"/>
      <c r="AN128" s="1085"/>
      <c r="AO128" s="1085"/>
      <c r="AP128" s="1085"/>
      <c r="AQ128" s="1085"/>
      <c r="AR128" s="1085"/>
      <c r="AS128" s="1085"/>
      <c r="AT128" s="1085"/>
      <c r="AU128" s="1085"/>
      <c r="AV128" s="1085"/>
      <c r="AW128" s="1085"/>
      <c r="AX128" s="1085"/>
      <c r="AY128" s="1085"/>
      <c r="AZ128" s="1085"/>
      <c r="BA128" s="1085"/>
      <c r="BB128" s="1085"/>
      <c r="BC128" s="1085"/>
      <c r="BD128" s="1085"/>
      <c r="BE128" s="1085"/>
      <c r="BF128" s="1085"/>
      <c r="BG128" s="1085"/>
      <c r="BH128" s="1085"/>
      <c r="BI128" s="1085"/>
      <c r="BJ128" s="707"/>
      <c r="BK128" s="707"/>
      <c r="BL128" s="707"/>
      <c r="BM128" s="707"/>
      <c r="BN128" s="1085"/>
      <c r="BO128" s="1085"/>
      <c r="BP128" s="1085"/>
      <c r="BQ128" s="1085"/>
      <c r="BR128" s="707"/>
      <c r="BS128" s="708"/>
      <c r="BT128" s="178"/>
      <c r="BU128" s="178"/>
      <c r="BV128" s="178"/>
      <c r="BW128" s="178"/>
      <c r="BX128" s="177"/>
      <c r="BY128" s="177"/>
      <c r="BZ128" s="177"/>
      <c r="CA128" s="177"/>
      <c r="CB128" s="177"/>
      <c r="CC128" s="177"/>
      <c r="CD128" s="177"/>
      <c r="CE128" s="269"/>
      <c r="CF128" s="269"/>
      <c r="CG128" s="269"/>
      <c r="CH128" s="269"/>
      <c r="CI128" s="269"/>
      <c r="CJ128" s="177"/>
      <c r="CK128" s="1029"/>
      <c r="CL128" s="1029"/>
      <c r="CM128" s="1029"/>
      <c r="CN128" s="1029"/>
      <c r="CO128" s="1029"/>
      <c r="CP128" s="1029"/>
      <c r="CQ128" s="1029"/>
      <c r="CR128" s="1029"/>
      <c r="CS128" s="1029"/>
      <c r="CT128" s="1030"/>
      <c r="DA128" s="1018"/>
    </row>
    <row customHeight="1" ht="12">
      <c r="B129" s="324" t="s">
        <v>1686</v>
      </c>
      <c r="C129" s="1096"/>
      <c r="D129" s="1102"/>
      <c r="E129" s="1103"/>
      <c r="L129" s="1104"/>
      <c r="M129" s="1037"/>
      <c r="N129" s="183" t="s">
        <v>1354</v>
      </c>
      <c r="O129" s="1037"/>
      <c r="P129" s="1037"/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7"/>
      <c r="AB129" s="1037"/>
      <c r="AC129" s="1037"/>
      <c r="AD129" s="1037"/>
      <c r="AE129" s="1037"/>
      <c r="AF129" s="1037"/>
      <c r="AG129" s="1037"/>
      <c r="AH129" s="1037"/>
      <c r="AI129" s="1037"/>
      <c r="AJ129" s="1037"/>
      <c r="AK129" s="1037"/>
      <c r="AL129" s="1037"/>
      <c r="AM129" s="1037"/>
      <c r="AN129" s="1037"/>
      <c r="AO129" s="1037"/>
      <c r="AP129" s="1037"/>
      <c r="AQ129" s="1037"/>
      <c r="AR129" s="1037"/>
      <c r="AS129" s="1037"/>
      <c r="AT129" s="1037"/>
      <c r="AU129" s="1037"/>
      <c r="AV129" s="1037"/>
      <c r="AW129" s="1037"/>
      <c r="AX129" s="1037"/>
      <c r="AY129" s="1037"/>
      <c r="AZ129" s="1037"/>
      <c r="BA129" s="1037"/>
      <c r="BB129" s="1037"/>
      <c r="BC129" s="1037"/>
      <c r="BD129" s="1037"/>
      <c r="BE129" s="1037"/>
      <c r="BF129" s="1037"/>
      <c r="BG129" s="1037"/>
      <c r="BH129" s="1037"/>
      <c r="BI129" s="1037"/>
      <c r="BJ129" s="184"/>
      <c r="BK129" s="184"/>
      <c r="BL129" s="184"/>
      <c r="BM129" s="184"/>
      <c r="BN129" s="1037"/>
      <c r="BO129" s="1037"/>
      <c r="BP129" s="1035"/>
      <c r="BQ129" s="1035"/>
      <c r="BR129" s="182"/>
      <c r="BS129" s="182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037"/>
      <c r="CL129" s="1037"/>
      <c r="CM129" s="1037"/>
      <c r="CN129" s="1037"/>
      <c r="CO129" s="1037"/>
      <c r="CP129" s="1037"/>
      <c r="CQ129" s="1037"/>
      <c r="CR129" s="1037"/>
      <c r="CS129" s="1037"/>
      <c r="CT129" s="1038"/>
      <c r="DA129" s="1018"/>
      <c r="DF129" s="0"/>
      <c r="DI129" s="0"/>
    </row>
    <row customHeight="1" ht="12">
      <c r="A130" s="1106"/>
      <c r="C130" s="1096"/>
      <c r="D130" s="1102"/>
      <c r="E130" s="1103"/>
      <c r="L130" s="1107"/>
      <c r="M130" s="435" t="s">
        <v>1281</v>
      </c>
      <c r="N130" s="1109"/>
      <c r="O130" s="451"/>
      <c r="P130" s="1110"/>
      <c r="Q130" s="1111"/>
      <c r="R130" s="1111"/>
      <c r="S130" s="451"/>
      <c r="T130" s="451"/>
      <c r="U130" s="451"/>
      <c r="V130" s="451"/>
      <c r="W130" s="451"/>
      <c r="X130" s="1110"/>
      <c r="Y130" s="1151"/>
      <c r="Z130" s="1075"/>
      <c r="AA130" s="1075"/>
      <c r="AB130" s="1075"/>
      <c r="AC130" s="1110"/>
      <c r="AD130" s="1110"/>
      <c r="AE130" s="1110"/>
      <c r="AF130" s="1075"/>
      <c r="AG130" s="445" t="s">
        <v>1289</v>
      </c>
      <c r="AH130" s="1075"/>
      <c r="AI130" s="451"/>
      <c r="AJ130" s="1110"/>
      <c r="AK130" s="1111"/>
      <c r="AL130" s="1111"/>
      <c r="AM130" s="451"/>
      <c r="AN130" s="451"/>
      <c r="AO130" s="451"/>
      <c r="AP130" s="451"/>
      <c r="AQ130" s="451"/>
      <c r="AR130" s="1110"/>
      <c r="AS130" s="1151"/>
      <c r="AT130" s="1075"/>
      <c r="AU130" s="1075"/>
      <c r="AV130" s="1075"/>
      <c r="AW130" s="1110"/>
      <c r="AX130" s="1110"/>
      <c r="AY130" s="1110"/>
      <c r="AZ130" s="1075"/>
      <c r="BA130" s="445" t="s">
        <v>1289</v>
      </c>
      <c r="BB130" s="1075"/>
      <c r="BC130" s="329" t="s">
        <v>1676</v>
      </c>
      <c r="BD130" s="330" t="str">
        <f>BE130&amp;"::"&amp;N130</f>
        <v>ACTI::</v>
      </c>
      <c r="BE130" s="331" t="s">
        <v>1293</v>
      </c>
      <c r="BF130" s="1075"/>
      <c r="BG130" s="1075"/>
      <c r="BH130" s="1075"/>
      <c r="BI130" s="1075"/>
      <c r="BJ130" s="203"/>
      <c r="BK130" s="203"/>
      <c r="BL130" s="203"/>
      <c r="BM130" s="203"/>
      <c r="BN130" s="1117"/>
      <c r="BO130" s="1117"/>
      <c r="BP130" s="1118"/>
      <c r="BQ130" s="1118"/>
      <c r="BR130" s="446"/>
      <c r="BS130" s="446"/>
      <c r="BT130" s="455"/>
      <c r="BU130" s="455"/>
      <c r="BV130" s="455"/>
      <c r="BW130" s="455"/>
      <c r="BX130" s="110"/>
      <c r="BY130" s="456"/>
      <c r="BZ130" s="457"/>
      <c r="CA130" s="447"/>
      <c r="CB130" s="448"/>
      <c r="CC130" s="168"/>
      <c r="CD130" s="110"/>
      <c r="CE130" s="333"/>
      <c r="CF130" s="110"/>
      <c r="CG130" s="333"/>
      <c r="CH130" s="110"/>
      <c r="CI130" s="110"/>
      <c r="CJ130" s="110"/>
      <c r="CK130" s="1119"/>
      <c r="CL130" s="1120"/>
      <c r="CM130" s="1120"/>
      <c r="CN130" s="1121"/>
      <c r="CO130" s="1121"/>
      <c r="CP130" s="1119"/>
      <c r="CQ130" s="1120"/>
      <c r="CR130" s="1120"/>
      <c r="CS130" s="1121"/>
      <c r="CT130" s="1121"/>
      <c r="DA130" s="1122"/>
      <c r="DF130" s="722"/>
      <c r="DI130" s="722"/>
    </row>
    <row customHeight="1" ht="12">
      <c r="C131" s="1096"/>
      <c r="D131" s="1152"/>
      <c r="E131" s="1153"/>
      <c r="L131" s="1104"/>
      <c r="M131" s="1037"/>
      <c r="N131" s="1037"/>
      <c r="O131" s="189" t="s">
        <v>1370</v>
      </c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037"/>
      <c r="CL131" s="1037"/>
      <c r="CM131" s="1037"/>
      <c r="CN131" s="1037"/>
      <c r="CO131" s="1037"/>
      <c r="CP131" s="1037"/>
      <c r="CQ131" s="1037"/>
      <c r="CR131" s="1037"/>
      <c r="CS131" s="1037"/>
      <c r="CT131" s="1038"/>
      <c r="DA131" s="1018"/>
      <c r="DF131" s="722"/>
      <c r="DI131" s="722"/>
    </row>
    <row customHeight="1" ht="12">
      <c r="D132" s="1043"/>
      <c r="E132" s="1044"/>
      <c r="L132" s="1045"/>
      <c r="M132" s="1046"/>
      <c r="N132" s="1046"/>
      <c r="O132" s="1046"/>
      <c r="P132" s="1046"/>
      <c r="Q132" s="1046"/>
      <c r="R132" s="1046"/>
      <c r="S132" s="1046"/>
      <c r="T132" s="1046"/>
      <c r="U132" s="1046"/>
      <c r="V132" s="1046"/>
      <c r="W132" s="1046"/>
      <c r="X132" s="1046"/>
      <c r="Y132" s="1046"/>
      <c r="Z132" s="1046"/>
      <c r="AA132" s="1046"/>
      <c r="AB132" s="1046"/>
      <c r="AC132" s="1046"/>
      <c r="AD132" s="1046"/>
      <c r="AE132" s="1046"/>
      <c r="AF132" s="1046"/>
      <c r="AG132" s="1046"/>
      <c r="AH132" s="1046"/>
      <c r="AI132" s="1046"/>
      <c r="AJ132" s="1046"/>
      <c r="AK132" s="1046"/>
      <c r="AL132" s="1046"/>
      <c r="AM132" s="1046"/>
      <c r="AN132" s="1046"/>
      <c r="AO132" s="1046"/>
      <c r="AP132" s="1046"/>
      <c r="AQ132" s="1046"/>
      <c r="AR132" s="1046"/>
      <c r="AS132" s="1046"/>
      <c r="AT132" s="1046"/>
      <c r="AU132" s="1046"/>
      <c r="AV132" s="1046"/>
      <c r="AW132" s="1046"/>
      <c r="AX132" s="1046"/>
      <c r="AY132" s="1046"/>
      <c r="AZ132" s="1046"/>
      <c r="BA132" s="1046"/>
      <c r="BB132" s="1046"/>
      <c r="BC132" s="1046"/>
      <c r="BD132" s="1046"/>
      <c r="BE132" s="1046"/>
      <c r="BF132" s="1046"/>
      <c r="BG132" s="1046"/>
      <c r="BH132" s="1046"/>
      <c r="BI132" s="1046"/>
      <c r="BJ132" s="193"/>
      <c r="BK132" s="193"/>
      <c r="BL132" s="193"/>
      <c r="BM132" s="193"/>
      <c r="BN132" s="1046"/>
      <c r="BO132" s="1046"/>
      <c r="BP132" s="1046"/>
      <c r="BQ132" s="1046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046"/>
      <c r="CL132" s="1046"/>
      <c r="CM132" s="1046"/>
      <c r="CN132" s="1046"/>
      <c r="CO132" s="1046"/>
      <c r="CP132" s="1046"/>
      <c r="CQ132" s="1046"/>
      <c r="CR132" s="1046"/>
      <c r="CS132" s="1046"/>
      <c r="CT132" s="1048"/>
      <c r="DA132" s="1018"/>
    </row>
    <row customHeight="1" ht="12">
      <c r="C133" s="1096"/>
      <c r="D133" s="718" t="s">
        <v>189</v>
      </c>
      <c r="E133" s="720" t="s">
        <v>189</v>
      </c>
      <c r="L133" s="1099"/>
      <c r="M133" s="1100"/>
      <c r="N133" s="176" t="s">
        <v>1156</v>
      </c>
      <c r="O133" s="709" t="s">
        <v>189</v>
      </c>
      <c r="P133" s="1089"/>
      <c r="Q133" s="1089"/>
      <c r="R133" s="1089"/>
      <c r="S133" s="1089"/>
      <c r="T133" s="1089"/>
      <c r="U133" s="1089"/>
      <c r="V133" s="1089"/>
      <c r="W133" s="1089"/>
      <c r="X133" s="1089"/>
      <c r="Y133" s="1089"/>
      <c r="Z133" s="1089"/>
      <c r="AA133" s="1089"/>
      <c r="AB133" s="1089"/>
      <c r="AC133" s="1089"/>
      <c r="AD133" s="1089"/>
      <c r="AE133" s="1089"/>
      <c r="AF133" s="1089"/>
      <c r="AG133" s="1089"/>
      <c r="AH133" s="1089"/>
      <c r="AI133" s="1089"/>
      <c r="AJ133" s="1089"/>
      <c r="AK133" s="1089"/>
      <c r="AL133" s="1089"/>
      <c r="AM133" s="1089"/>
      <c r="AN133" s="1089"/>
      <c r="AO133" s="1089"/>
      <c r="AP133" s="1089"/>
      <c r="AQ133" s="1089"/>
      <c r="AR133" s="1089"/>
      <c r="AS133" s="1089"/>
      <c r="AT133" s="1089"/>
      <c r="AU133" s="1089"/>
      <c r="AV133" s="1089"/>
      <c r="AW133" s="1089"/>
      <c r="AX133" s="1089"/>
      <c r="AY133" s="1089"/>
      <c r="AZ133" s="1089"/>
      <c r="BA133" s="1089"/>
      <c r="BB133" s="1089"/>
      <c r="BC133" s="1089"/>
      <c r="BD133" s="1089"/>
      <c r="BE133" s="1089"/>
      <c r="BF133" s="1089"/>
      <c r="BG133" s="1089"/>
      <c r="BH133" s="1089"/>
      <c r="BI133" s="1089"/>
      <c r="BJ133" s="710"/>
      <c r="BK133" s="710"/>
      <c r="BL133" s="710"/>
      <c r="BM133" s="710"/>
      <c r="BN133" s="1089"/>
      <c r="BO133" s="1089"/>
      <c r="BP133" s="1089"/>
      <c r="BQ133" s="1089"/>
      <c r="BR133" s="710"/>
      <c r="BS133" s="711"/>
      <c r="BT133" s="178"/>
      <c r="BU133" s="178"/>
      <c r="BV133" s="178"/>
      <c r="BW133" s="178"/>
      <c r="BX133" s="177"/>
      <c r="BY133" s="177"/>
      <c r="BZ133" s="177"/>
      <c r="CA133" s="177"/>
      <c r="CB133" s="177"/>
      <c r="CC133" s="177"/>
      <c r="CD133" s="177"/>
      <c r="CE133" s="269"/>
      <c r="CF133" s="269"/>
      <c r="CG133" s="269"/>
      <c r="CH133" s="269"/>
      <c r="CI133" s="269"/>
      <c r="CJ133" s="177"/>
      <c r="CK133" s="1029"/>
      <c r="CL133" s="1029"/>
      <c r="CM133" s="1029"/>
      <c r="CN133" s="1029"/>
      <c r="CO133" s="1029"/>
      <c r="CP133" s="1029"/>
      <c r="CQ133" s="1029"/>
      <c r="CR133" s="1029"/>
      <c r="CS133" s="1029"/>
      <c r="CT133" s="1030"/>
      <c r="DA133" s="1018"/>
    </row>
    <row customHeight="1" ht="12">
      <c r="B134" s="324" t="s">
        <v>1687</v>
      </c>
      <c r="C134" s="1096"/>
      <c r="D134" s="1102"/>
      <c r="E134" s="1103"/>
      <c r="L134" s="1104"/>
      <c r="M134" s="1037"/>
      <c r="N134" s="183" t="s">
        <v>1371</v>
      </c>
      <c r="O134" s="1037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7"/>
      <c r="AB134" s="1037"/>
      <c r="AC134" s="1037"/>
      <c r="AD134" s="1037"/>
      <c r="AE134" s="1037"/>
      <c r="AF134" s="1037"/>
      <c r="AG134" s="1037"/>
      <c r="AH134" s="1037"/>
      <c r="AI134" s="1037"/>
      <c r="AJ134" s="1037"/>
      <c r="AK134" s="1037"/>
      <c r="AL134" s="1037"/>
      <c r="AM134" s="1037"/>
      <c r="AN134" s="1037"/>
      <c r="AO134" s="1037"/>
      <c r="AP134" s="1037"/>
      <c r="AQ134" s="1037"/>
      <c r="AR134" s="1037"/>
      <c r="AS134" s="1037"/>
      <c r="AT134" s="1037"/>
      <c r="AU134" s="1037"/>
      <c r="AV134" s="1037"/>
      <c r="AW134" s="1037"/>
      <c r="AX134" s="1037"/>
      <c r="AY134" s="1037"/>
      <c r="AZ134" s="1037"/>
      <c r="BA134" s="1037"/>
      <c r="BB134" s="1037"/>
      <c r="BC134" s="1037"/>
      <c r="BD134" s="1037"/>
      <c r="BE134" s="1037"/>
      <c r="BF134" s="1037"/>
      <c r="BG134" s="1037"/>
      <c r="BH134" s="1037"/>
      <c r="BI134" s="1037"/>
      <c r="BJ134" s="184"/>
      <c r="BK134" s="184"/>
      <c r="BL134" s="184"/>
      <c r="BM134" s="184"/>
      <c r="BN134" s="1037"/>
      <c r="BO134" s="1037"/>
      <c r="BP134" s="1035"/>
      <c r="BQ134" s="1035"/>
      <c r="BR134" s="182"/>
      <c r="BS134" s="182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037"/>
      <c r="CL134" s="1037"/>
      <c r="CM134" s="1037"/>
      <c r="CN134" s="1037"/>
      <c r="CO134" s="1037"/>
      <c r="CP134" s="1037"/>
      <c r="CQ134" s="1037"/>
      <c r="CR134" s="1037"/>
      <c r="CS134" s="1037"/>
      <c r="CT134" s="1038"/>
      <c r="DA134" s="1018"/>
      <c r="DF134" s="0"/>
      <c r="DI134" s="0"/>
    </row>
    <row customHeight="1" ht="12">
      <c r="A135" s="1106"/>
      <c r="C135" s="1096"/>
      <c r="D135" s="1102"/>
      <c r="E135" s="1103"/>
      <c r="L135" s="1107"/>
      <c r="M135" s="435" t="s">
        <v>1281</v>
      </c>
      <c r="N135" s="1109"/>
      <c r="O135" s="451"/>
      <c r="P135" s="1110"/>
      <c r="Q135" s="1111"/>
      <c r="R135" s="1111"/>
      <c r="S135" s="451"/>
      <c r="T135" s="451"/>
      <c r="U135" s="451"/>
      <c r="V135" s="451"/>
      <c r="W135" s="1110"/>
      <c r="X135" s="1110"/>
      <c r="Y135" s="1151"/>
      <c r="Z135" s="1075"/>
      <c r="AA135" s="1075"/>
      <c r="AB135" s="1075"/>
      <c r="AC135" s="1110"/>
      <c r="AD135" s="1110"/>
      <c r="AE135" s="1110"/>
      <c r="AF135" s="1075"/>
      <c r="AG135" s="445" t="s">
        <v>1289</v>
      </c>
      <c r="AH135" s="1075"/>
      <c r="AI135" s="451"/>
      <c r="AJ135" s="1110"/>
      <c r="AK135" s="1111"/>
      <c r="AL135" s="1111"/>
      <c r="AM135" s="451"/>
      <c r="AN135" s="451"/>
      <c r="AO135" s="451"/>
      <c r="AP135" s="451"/>
      <c r="AQ135" s="1110"/>
      <c r="AR135" s="1110"/>
      <c r="AS135" s="1151"/>
      <c r="AT135" s="1075"/>
      <c r="AU135" s="1075"/>
      <c r="AV135" s="1075"/>
      <c r="AW135" s="1110"/>
      <c r="AX135" s="1110"/>
      <c r="AY135" s="1110"/>
      <c r="AZ135" s="1075"/>
      <c r="BA135" s="445" t="s">
        <v>1289</v>
      </c>
      <c r="BB135" s="1075"/>
      <c r="BC135" s="329" t="s">
        <v>1676</v>
      </c>
      <c r="BD135" s="330" t="str">
        <f>BE135&amp;"::"&amp;N135</f>
        <v>ACTI::</v>
      </c>
      <c r="BE135" s="331" t="s">
        <v>1293</v>
      </c>
      <c r="BF135" s="1075"/>
      <c r="BG135" s="1075"/>
      <c r="BH135" s="1075"/>
      <c r="BI135" s="1075"/>
      <c r="BJ135" s="203"/>
      <c r="BK135" s="203"/>
      <c r="BL135" s="203"/>
      <c r="BM135" s="203"/>
      <c r="BN135" s="1117"/>
      <c r="BO135" s="1117"/>
      <c r="BP135" s="1118"/>
      <c r="BQ135" s="1118"/>
      <c r="BR135" s="446"/>
      <c r="BS135" s="446"/>
      <c r="BT135" s="455"/>
      <c r="BU135" s="455"/>
      <c r="BV135" s="455"/>
      <c r="BW135" s="455"/>
      <c r="BX135" s="110"/>
      <c r="BY135" s="456"/>
      <c r="BZ135" s="457"/>
      <c r="CA135" s="447"/>
      <c r="CB135" s="448"/>
      <c r="CC135" s="168"/>
      <c r="CD135" s="110"/>
      <c r="CE135" s="333"/>
      <c r="CF135" s="110"/>
      <c r="CG135" s="333"/>
      <c r="CH135" s="110"/>
      <c r="CI135" s="110"/>
      <c r="CJ135" s="110"/>
      <c r="CK135" s="1119"/>
      <c r="CL135" s="1120"/>
      <c r="CM135" s="1120"/>
      <c r="CN135" s="1121"/>
      <c r="CO135" s="1121"/>
      <c r="CP135" s="1119"/>
      <c r="CQ135" s="1120"/>
      <c r="CR135" s="1120"/>
      <c r="CS135" s="1121"/>
      <c r="CT135" s="1121"/>
      <c r="DA135" s="1122"/>
      <c r="DF135" s="722"/>
      <c r="DI135" s="722"/>
    </row>
    <row customHeight="1" ht="12">
      <c r="C136" s="1096"/>
      <c r="D136" s="1152"/>
      <c r="E136" s="1153"/>
      <c r="L136" s="1104"/>
      <c r="M136" s="1037"/>
      <c r="N136" s="1037"/>
      <c r="O136" s="189" t="s">
        <v>1382</v>
      </c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037"/>
      <c r="CL136" s="1037"/>
      <c r="CM136" s="1037"/>
      <c r="CN136" s="1037"/>
      <c r="CO136" s="1037"/>
      <c r="CP136" s="1037"/>
      <c r="CQ136" s="1037"/>
      <c r="CR136" s="1037"/>
      <c r="CS136" s="1037"/>
      <c r="CT136" s="1038"/>
      <c r="DA136" s="1018"/>
      <c r="DF136" s="722"/>
      <c r="DI136" s="722"/>
    </row>
    <row customHeight="1" ht="12">
      <c r="C137" s="1009"/>
      <c r="L137" s="1090"/>
      <c r="M137" s="1091"/>
      <c r="N137" s="1091"/>
      <c r="O137" s="1091"/>
      <c r="P137" s="1091"/>
      <c r="Q137" s="1091"/>
      <c r="R137" s="1091"/>
      <c r="S137" s="1091"/>
      <c r="T137" s="1091"/>
      <c r="U137" s="1091"/>
      <c r="V137" s="1091"/>
      <c r="W137" s="1091"/>
      <c r="X137" s="1091"/>
      <c r="Y137" s="1091"/>
      <c r="Z137" s="1091"/>
      <c r="AA137" s="1091"/>
      <c r="AB137" s="1091"/>
      <c r="AC137" s="1091"/>
      <c r="AD137" s="1091"/>
      <c r="AE137" s="1091"/>
      <c r="AF137" s="1091"/>
      <c r="AG137" s="1091"/>
      <c r="AH137" s="1091"/>
      <c r="AI137" s="1046"/>
      <c r="AJ137" s="1091"/>
      <c r="AK137" s="1046"/>
      <c r="AL137" s="1091"/>
      <c r="AM137" s="1091"/>
      <c r="AN137" s="1091"/>
      <c r="AO137" s="1091"/>
      <c r="AP137" s="1091"/>
      <c r="AQ137" s="1091"/>
      <c r="AR137" s="1091"/>
      <c r="AS137" s="1091"/>
      <c r="AT137" s="1091"/>
      <c r="AU137" s="1091"/>
      <c r="AV137" s="1091"/>
      <c r="AW137" s="1091"/>
      <c r="AX137" s="1091"/>
      <c r="AY137" s="1091"/>
      <c r="AZ137" s="1091"/>
      <c r="BA137" s="1091"/>
      <c r="BB137" s="1091"/>
      <c r="BC137" s="1091"/>
      <c r="BD137" s="1091"/>
      <c r="BE137" s="1091"/>
      <c r="BF137" s="1091"/>
      <c r="BG137" s="1091"/>
      <c r="BH137" s="1091"/>
      <c r="BI137" s="1091"/>
      <c r="BJ137" s="207"/>
      <c r="BK137" s="207"/>
      <c r="BL137" s="207"/>
      <c r="BM137" s="207"/>
      <c r="BN137" s="1091"/>
      <c r="BO137" s="1091"/>
      <c r="BP137" s="1091"/>
      <c r="BQ137" s="1091"/>
      <c r="BR137" s="207"/>
      <c r="BS137" s="207"/>
      <c r="BT137" s="207"/>
      <c r="BU137" s="207"/>
      <c r="BV137" s="207"/>
      <c r="BW137" s="207"/>
      <c r="BX137" s="207"/>
      <c r="BY137" s="207"/>
      <c r="BZ137" s="207"/>
      <c r="CA137" s="207"/>
      <c r="CB137" s="207"/>
      <c r="CC137" s="207"/>
      <c r="CD137" s="207"/>
      <c r="CE137" s="207"/>
      <c r="CF137" s="207"/>
      <c r="CG137" s="207"/>
      <c r="CH137" s="207"/>
      <c r="CI137" s="207"/>
      <c r="CJ137" s="207"/>
      <c r="CK137" s="1091"/>
      <c r="CL137" s="1091"/>
      <c r="CM137" s="1091"/>
      <c r="CN137" s="1091"/>
      <c r="CO137" s="1091"/>
      <c r="CP137" s="1091"/>
      <c r="CQ137" s="1091"/>
      <c r="CR137" s="1091"/>
      <c r="CS137" s="1091"/>
      <c r="CT137" s="1093"/>
      <c r="DA137" s="1154"/>
    </row>
  </sheetData>
  <sheetProtection formatColumns="0" formatRows="0" sort="0" autoFilter="0" insertRows="0" deleteRows="0" deleteColumns="0"/>
  <mergeCells count="240">
    <mergeCell ref="D133:D136"/>
    <mergeCell ref="E133:E136"/>
    <mergeCell ref="O133:BS133"/>
    <mergeCell ref="DF134:DF136"/>
    <mergeCell ref="DI134:DI136"/>
    <mergeCell ref="DI120:DI121"/>
    <mergeCell ref="E123:E126"/>
    <mergeCell ref="O123:BS123"/>
    <mergeCell ref="DF124:DF126"/>
    <mergeCell ref="DI124:DI126"/>
    <mergeCell ref="D128:D131"/>
    <mergeCell ref="E128:E131"/>
    <mergeCell ref="O128:BS128"/>
    <mergeCell ref="DF129:DF131"/>
    <mergeCell ref="DI129:DI131"/>
    <mergeCell ref="D117:D126"/>
    <mergeCell ref="O117:BS117"/>
    <mergeCell ref="E119:E122"/>
    <mergeCell ref="O119:BS119"/>
    <mergeCell ref="DF120:DF121"/>
    <mergeCell ref="A112:A114"/>
    <mergeCell ref="L112:L114"/>
    <mergeCell ref="N112:N114"/>
    <mergeCell ref="O112:O114"/>
    <mergeCell ref="P112:P114"/>
    <mergeCell ref="Q112:Q114"/>
    <mergeCell ref="D104:D115"/>
    <mergeCell ref="O104:BS104"/>
    <mergeCell ref="E106:E109"/>
    <mergeCell ref="O106:BS106"/>
    <mergeCell ref="AG112:AG114"/>
    <mergeCell ref="AI112:AI114"/>
    <mergeCell ref="AJ112:AJ114"/>
    <mergeCell ref="R112:R114"/>
    <mergeCell ref="S112:S114"/>
    <mergeCell ref="T112:T114"/>
    <mergeCell ref="U112:U114"/>
    <mergeCell ref="V112:V114"/>
    <mergeCell ref="W112:W114"/>
    <mergeCell ref="BD112:BD114"/>
    <mergeCell ref="BE112:BE114"/>
    <mergeCell ref="AQ112:AQ114"/>
    <mergeCell ref="AW112:AW114"/>
    <mergeCell ref="AX112:AX114"/>
    <mergeCell ref="DF107:DF108"/>
    <mergeCell ref="DI107:DI108"/>
    <mergeCell ref="E110:E115"/>
    <mergeCell ref="O110:BS110"/>
    <mergeCell ref="DF111:DF114"/>
    <mergeCell ref="DI111:DI114"/>
    <mergeCell ref="E94:E97"/>
    <mergeCell ref="O94:BS94"/>
    <mergeCell ref="DF95:DF96"/>
    <mergeCell ref="DI95:DI96"/>
    <mergeCell ref="DA112:DA114"/>
    <mergeCell ref="DG112:DG114"/>
    <mergeCell ref="AC112:AC114"/>
    <mergeCell ref="AD112:AD114"/>
    <mergeCell ref="AE112:AE114"/>
    <mergeCell ref="AY112:AY114"/>
    <mergeCell ref="BA112:BA114"/>
    <mergeCell ref="BC112:BC114"/>
    <mergeCell ref="AK112:AK114"/>
    <mergeCell ref="AL112:AL114"/>
    <mergeCell ref="AM112:AM114"/>
    <mergeCell ref="AN112:AN114"/>
    <mergeCell ref="AO112:AO114"/>
    <mergeCell ref="AP112:AP114"/>
    <mergeCell ref="D99:D102"/>
    <mergeCell ref="E99:E102"/>
    <mergeCell ref="O99:BS99"/>
    <mergeCell ref="DF100:DF102"/>
    <mergeCell ref="DI100:DI102"/>
    <mergeCell ref="D84:D97"/>
    <mergeCell ref="O84:BS84"/>
    <mergeCell ref="E86:E89"/>
    <mergeCell ref="O86:BS86"/>
    <mergeCell ref="DF87:DF88"/>
    <mergeCell ref="DI87:DI88"/>
    <mergeCell ref="E90:E93"/>
    <mergeCell ref="O90:BS90"/>
    <mergeCell ref="DF91:DF92"/>
    <mergeCell ref="DI91:DI92"/>
    <mergeCell ref="D74:D77"/>
    <mergeCell ref="E74:E77"/>
    <mergeCell ref="O74:BS74"/>
    <mergeCell ref="DF75:DF76"/>
    <mergeCell ref="DI75:DI76"/>
    <mergeCell ref="D79:D82"/>
    <mergeCell ref="E79:E82"/>
    <mergeCell ref="O79:BS79"/>
    <mergeCell ref="DF80:DF81"/>
    <mergeCell ref="DI80:DI81"/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AJ7:AJ10"/>
    <mergeCell ref="AK7:AK10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BI6:BI10"/>
    <mergeCell ref="BJ6:BJ10"/>
    <mergeCell ref="BK6:BK10"/>
    <mergeCell ref="D22:D32"/>
    <mergeCell ref="O22:BS22"/>
    <mergeCell ref="E24:E26"/>
    <mergeCell ref="O24:BS24"/>
    <mergeCell ref="E27:E29"/>
    <mergeCell ref="O27:BS27"/>
    <mergeCell ref="E30:E32"/>
    <mergeCell ref="O30:BS30"/>
    <mergeCell ref="D14:D16"/>
    <mergeCell ref="E14:E16"/>
    <mergeCell ref="O14:BS14"/>
    <mergeCell ref="D18:D20"/>
    <mergeCell ref="E18:E20"/>
    <mergeCell ref="O18:BS18"/>
    <mergeCell ref="AO7:AO10"/>
    <mergeCell ref="AP7:AP10"/>
    <mergeCell ref="AQ7:AQ10"/>
    <mergeCell ref="AR7:AR10"/>
    <mergeCell ref="AS7:AS10"/>
    <mergeCell ref="AT7:AT10"/>
    <mergeCell ref="AI7:AI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BM6:BM10"/>
    <mergeCell ref="BN6:BN10"/>
    <mergeCell ref="BO6:BO10"/>
    <mergeCell ref="BP6:BQ6"/>
    <mergeCell ref="BR6:BS6"/>
    <mergeCell ref="BT6:BT10"/>
    <mergeCell ref="AL7:AL10"/>
    <mergeCell ref="AM7:AM10"/>
    <mergeCell ref="AN7:AN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BP7:BP10"/>
    <mergeCell ref="BQ7:BQ10"/>
    <mergeCell ref="BR7:BR10"/>
    <mergeCell ref="BS7:BS10"/>
    <mergeCell ref="BG6:BG10"/>
    <mergeCell ref="BH6:BH10"/>
    <mergeCell ref="CX6:CX10"/>
    <mergeCell ref="CY6:CY10"/>
    <mergeCell ref="CZ6:CZ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CO7:CO10"/>
    <mergeCell ref="CP7:CP10"/>
    <mergeCell ref="CQ7:CQ10"/>
    <mergeCell ref="CR7:CR10"/>
    <mergeCell ref="CS7:CS10"/>
    <mergeCell ref="CT7:CT10"/>
    <mergeCell ref="CB8:CB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J3:BI3"/>
    <mergeCell ref="D4:BI4"/>
    <mergeCell ref="BY4:CB5"/>
    <mergeCell ref="Q5:V5"/>
    <mergeCell ref="X5:AH5"/>
    <mergeCell ref="AK5:AP5"/>
    <mergeCell ref="AR5:BB5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U7:U10"/>
    <mergeCell ref="V7:V10"/>
    <mergeCell ref="W7:W10"/>
    <mergeCell ref="X7:X10"/>
    <mergeCell ref="Y7:Y10"/>
    <mergeCell ref="Z7:Z10"/>
  </mergeCells>
  <dataValidations count="14">
    <dataValidation type="list" allowBlank="1" showInputMessage="1" showErrorMessage="1" promptTitle="Внимание" prompt="Пожалуйста, выберите значение из списка" sqref="BY135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30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25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2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14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13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1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08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10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96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92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88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81">
      <formula1>TFE_VS_TFN_REASON_LIST</formula1>
    </dataValidation>
    <dataValidation type="list" allowBlank="1" showInputMessage="1" showErrorMessage="1" promptTitle="Внимание" prompt="Пожалуйста, выберите значение из списка" sqref="BY76">
      <formula1>TFE_VS_TFN_REASON_LIST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F404788-DC69-4CA8-6128-378BA064A5A9}" mc:Ignorable="x14ac xr xr2 xr3">
  <sheetPr>
    <tabColor rgb="FFFFCC99"/>
  </sheetPr>
  <dimension ref="A1:DA44"/>
  <sheetViews>
    <sheetView topLeftCell="A1" showGridLines="0" zoomScale="60" workbookViewId="0">
      <pane ySplit="11" topLeftCell="A12" activePane="bottomLeft" state="frozen"/>
      <selection pane="bottomLeft" activeCell="A1" sqref="A1"/>
    </sheetView>
  </sheetViews>
  <sheetFormatPr customHeight="1" defaultRowHeight="11.25"/>
  <cols>
    <col min="1" max="2" style="92" width="2.57421875" customWidth="1"/>
    <col min="3" max="3" style="92" width="2.7109375" customWidth="1"/>
    <col min="4" max="4" style="92" width="2.57421875" customWidth="1"/>
    <col min="5" max="5" style="840" width="20.7109375" customWidth="1"/>
    <col min="6" max="11" style="92" width="0.8515625" customWidth="1"/>
    <col min="12" max="12" style="840" width="4.7109375" customWidth="1"/>
    <col min="13" max="13" style="840" width="6.7109375" customWidth="1"/>
    <col min="14" max="15" style="840" width="17.7109375" customWidth="1"/>
    <col min="16" max="16" style="840" width="0.8515625" customWidth="1"/>
    <col min="17" max="18" style="840" width="17.8515625" customWidth="1"/>
    <col min="19" max="19" style="840" width="0.8515625" customWidth="1"/>
    <col min="20" max="20" style="840" width="7.7109375" customWidth="1"/>
    <col min="21" max="21" style="840" width="12.7109375" customWidth="1"/>
    <col min="22" max="27" style="840" width="0.8515625" customWidth="1"/>
    <col min="28" max="28" style="92" width="12.7109375" customWidth="1"/>
    <col min="29" max="30" style="840" width="0.8515625" customWidth="1"/>
    <col min="31" max="32" style="840" width="13.7109375" customWidth="1"/>
    <col min="33" max="34" style="840" width="0.8515625" customWidth="1"/>
    <col min="35" max="36" style="840" width="13.7109375" customWidth="1"/>
    <col min="37" max="54" style="92" width="1.140625" customWidth="1"/>
    <col min="55" max="57" style="92" width="8.7109375" customWidth="1"/>
    <col min="58" max="61" style="92" width="1.140625" customWidth="1"/>
    <col min="62" max="63" style="92" width="0.8515625" customWidth="1"/>
    <col min="64" max="64" style="840" width="13.7109375" customWidth="1"/>
    <col min="65" max="65" style="753" width="13.7109375" customWidth="1"/>
    <col min="66" max="71" style="92" width="0.8515625" customWidth="1"/>
    <col min="72" max="83" style="92" width="3.8515625" customWidth="1"/>
    <col min="84" max="88" style="92" width="0.8515625" customWidth="1"/>
    <col min="89" max="90" style="840" width="23.7109375" customWidth="1"/>
    <col min="91" max="92" style="840" width="24.57421875" customWidth="1"/>
    <col min="93" max="104" style="92" width="0.8515625" customWidth="1"/>
    <col min="105" max="105" style="840" width="30.7109375" customWidth="1"/>
  </cols>
  <sheetData>
    <row customHeight="1" ht="12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</row>
    <row customHeight="1" ht="12"/>
    <row customHeight="1" ht="3"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1155"/>
      <c r="F4" s="747"/>
      <c r="G4" s="747"/>
      <c r="H4" s="747"/>
      <c r="I4" s="747"/>
      <c r="J4" s="747"/>
      <c r="K4" s="747"/>
      <c r="L4" s="1155"/>
      <c r="M4" s="1155"/>
      <c r="N4" s="1155"/>
      <c r="O4" s="1155"/>
      <c r="P4" s="1155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747"/>
      <c r="AC4" s="1155"/>
      <c r="AD4" s="1155"/>
      <c r="AE4" s="1155"/>
      <c r="AF4" s="1155"/>
      <c r="AG4" s="1155"/>
      <c r="AH4" s="1155"/>
      <c r="AI4" s="1155"/>
      <c r="AJ4" s="1155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1156"/>
      <c r="O5" s="1156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749"/>
      <c r="AC5" s="1157"/>
      <c r="AD5" s="1157"/>
      <c r="AE5" s="1157"/>
      <c r="BC5" s="158"/>
      <c r="BD5" s="158"/>
      <c r="BE5" s="158"/>
      <c r="BL5" s="1158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1159"/>
      <c r="W6" s="1159"/>
      <c r="X6" s="1159"/>
      <c r="Y6" s="1159"/>
      <c r="Z6" s="1159"/>
      <c r="AA6" s="1159"/>
      <c r="AB6" s="614" t="s">
        <v>1389</v>
      </c>
      <c r="AC6" s="1159"/>
      <c r="AD6" s="1159"/>
      <c r="AE6" s="594" t="s">
        <v>1390</v>
      </c>
      <c r="AF6" s="594"/>
      <c r="AG6" s="1159"/>
      <c r="AH6" s="1159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1160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1161" t="s">
        <v>1394</v>
      </c>
      <c r="CL6" s="1162"/>
      <c r="CM6" s="619" t="s">
        <v>1223</v>
      </c>
      <c r="CN6" s="1163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1164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1165"/>
      <c r="N7" s="1166"/>
      <c r="O7" s="1167"/>
      <c r="P7" s="719"/>
      <c r="Q7" s="594"/>
      <c r="R7" s="594"/>
      <c r="S7" s="724"/>
      <c r="T7" s="594"/>
      <c r="U7" s="594"/>
      <c r="V7" s="1159"/>
      <c r="W7" s="1159"/>
      <c r="X7" s="1159"/>
      <c r="Y7" s="1159"/>
      <c r="Z7" s="1159"/>
      <c r="AA7" s="1159"/>
      <c r="AB7" s="614"/>
      <c r="AC7" s="1159"/>
      <c r="AD7" s="1159"/>
      <c r="AE7" s="594"/>
      <c r="AF7" s="594"/>
      <c r="AG7" s="1159"/>
      <c r="AH7" s="1159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116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1165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1159"/>
      <c r="W8" s="1159"/>
      <c r="X8" s="1159"/>
      <c r="Y8" s="1159"/>
      <c r="Z8" s="1159"/>
      <c r="AA8" s="1159"/>
      <c r="AB8" s="614"/>
      <c r="AC8" s="1159"/>
      <c r="AD8" s="1159"/>
      <c r="AE8" s="594" t="str">
        <f>report_period</f>
        <v>Регулируемый период</v>
      </c>
      <c r="AF8" s="594" t="str">
        <f>base_norm_period</f>
        <v>Декабрь 2025</v>
      </c>
      <c r="AG8" s="1159"/>
      <c r="AH8" s="1159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116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1165"/>
      <c r="N9" s="577"/>
      <c r="O9" s="577"/>
      <c r="P9" s="719"/>
      <c r="Q9" s="594"/>
      <c r="R9" s="594"/>
      <c r="S9" s="724"/>
      <c r="T9" s="594"/>
      <c r="U9" s="594"/>
      <c r="V9" s="1159"/>
      <c r="W9" s="1159"/>
      <c r="X9" s="1159"/>
      <c r="Y9" s="1159"/>
      <c r="Z9" s="1159"/>
      <c r="AA9" s="1159"/>
      <c r="AB9" s="614"/>
      <c r="AC9" s="1159"/>
      <c r="AD9" s="1159"/>
      <c r="AE9" s="594"/>
      <c r="AF9" s="594"/>
      <c r="AG9" s="1159"/>
      <c r="AH9" s="1159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116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1165"/>
      <c r="N10" s="1169"/>
      <c r="O10" s="1169"/>
      <c r="P10" s="719"/>
      <c r="Q10" s="594"/>
      <c r="R10" s="594"/>
      <c r="S10" s="724"/>
      <c r="T10" s="594"/>
      <c r="U10" s="594"/>
      <c r="V10" s="1159"/>
      <c r="W10" s="1159"/>
      <c r="X10" s="1159"/>
      <c r="Y10" s="1159"/>
      <c r="Z10" s="1159"/>
      <c r="AA10" s="1159"/>
      <c r="AB10" s="614"/>
      <c r="AC10" s="1159"/>
      <c r="AD10" s="1159"/>
      <c r="AE10" s="594"/>
      <c r="AF10" s="594"/>
      <c r="AG10" s="1159"/>
      <c r="AH10" s="1159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1168"/>
    </row>
    <row customHeight="1" ht="12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>
      <c r="D12" s="214"/>
      <c r="E12" s="104"/>
      <c r="F12" s="215"/>
      <c r="G12" s="215"/>
      <c r="H12" s="215"/>
      <c r="I12" s="215"/>
      <c r="J12" s="215"/>
      <c r="K12" s="215"/>
      <c r="L12" s="104"/>
      <c r="M12" s="1170"/>
      <c r="N12" s="217"/>
      <c r="O12" s="104"/>
      <c r="P12" s="168"/>
      <c r="Q12" s="104"/>
      <c r="R12" s="104"/>
      <c r="S12" s="168"/>
      <c r="T12" s="104"/>
      <c r="U12" s="104"/>
      <c r="V12" s="168"/>
      <c r="W12" s="168"/>
      <c r="X12" s="168"/>
      <c r="Y12" s="168"/>
      <c r="Z12" s="168"/>
      <c r="AA12" s="168"/>
      <c r="AB12" s="104"/>
      <c r="AC12" s="168"/>
      <c r="AD12" s="168"/>
      <c r="AE12" s="104"/>
      <c r="AF12" s="104"/>
      <c r="AG12" s="168"/>
      <c r="AH12" s="168"/>
      <c r="AI12" s="104"/>
      <c r="AJ12" s="104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168"/>
      <c r="BD12" s="168"/>
      <c r="BE12" s="168"/>
      <c r="BF12" s="215"/>
      <c r="BG12" s="215"/>
      <c r="BH12" s="215"/>
      <c r="BI12" s="215"/>
      <c r="BJ12" s="215"/>
      <c r="BK12" s="215"/>
      <c r="BL12" s="104"/>
      <c r="BM12" s="104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104"/>
      <c r="CL12" s="104"/>
      <c r="CM12" s="1171"/>
      <c r="CN12" s="1172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1173"/>
    </row>
    <row customHeight="1" ht="11.25">
      <c r="D13" s="222"/>
      <c r="E13" s="186"/>
      <c r="F13" s="187"/>
      <c r="G13" s="187"/>
      <c r="H13" s="187"/>
      <c r="I13" s="187"/>
      <c r="J13" s="187"/>
      <c r="K13" s="187"/>
      <c r="L13" s="187"/>
      <c r="M13" s="1174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7"/>
      <c r="CM13" s="186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173"/>
    </row>
    <row customHeight="1" ht="11.25">
      <c r="D14" s="222"/>
      <c r="E14" s="1175"/>
      <c r="F14" s="184"/>
      <c r="G14" s="184"/>
      <c r="H14" s="184"/>
      <c r="I14" s="184"/>
      <c r="J14" s="184"/>
      <c r="K14" s="184"/>
      <c r="L14" s="184"/>
      <c r="M14" s="1176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6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r="17" customHeight="1" ht="11.25">
      <c r="N17" s="1177" t="s">
        <v>1442</v>
      </c>
    </row>
    <row customHeight="1" ht="11.25">
      <c r="N18" s="1178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  <row r="30" customHeight="1" ht="12">
      <c r="B30" s="324" t="s">
        <v>1688</v>
      </c>
    </row>
    <row customHeight="1" ht="24">
      <c r="A31" s="338"/>
      <c r="C31" s="502" t="s">
        <v>1281</v>
      </c>
      <c r="E31" s="1179" t="s">
        <v>126</v>
      </c>
      <c r="F31" s="338"/>
      <c r="G31" s="338"/>
      <c r="H31" s="338"/>
      <c r="I31" s="338"/>
      <c r="J31" s="338"/>
      <c r="K31" s="338"/>
      <c r="L31" s="1180"/>
      <c r="M31" s="1181"/>
      <c r="N31" s="1182" t="s">
        <v>126</v>
      </c>
      <c r="O31" s="466" t="s">
        <v>126</v>
      </c>
      <c r="P31" s="1181"/>
      <c r="Q31" s="451" t="s">
        <v>1430</v>
      </c>
      <c r="R31" s="451" t="s">
        <v>1430</v>
      </c>
      <c r="S31" s="1183"/>
      <c r="T31" s="1184" t="s">
        <v>1643</v>
      </c>
      <c r="U31" s="390" t="s">
        <v>1052</v>
      </c>
      <c r="V31" s="1185"/>
      <c r="W31" s="1186"/>
      <c r="X31" s="1186"/>
      <c r="Y31" s="1186"/>
      <c r="Z31" s="1186"/>
      <c r="AA31" s="1183"/>
      <c r="AB31" s="342" t="s">
        <v>1434</v>
      </c>
      <c r="AC31" s="1185"/>
      <c r="AD31" s="1186"/>
      <c r="AE31" s="1187"/>
      <c r="AF31" s="1187"/>
      <c r="AG31" s="1186"/>
      <c r="AH31" s="1183"/>
      <c r="AI31" s="1188"/>
      <c r="AJ31" s="1188"/>
      <c r="AK31" s="340"/>
      <c r="AL31" s="340"/>
      <c r="AM31" s="340"/>
      <c r="AN31" s="340"/>
      <c r="AO31" s="340"/>
      <c r="AP31" s="340"/>
      <c r="AQ31" s="340"/>
      <c r="AR31" s="340"/>
      <c r="AS31" s="340"/>
      <c r="AT31" s="340"/>
      <c r="AU31" s="340"/>
      <c r="AV31" s="340"/>
      <c r="AW31" s="340"/>
      <c r="AX31" s="340"/>
      <c r="AY31" s="340"/>
      <c r="AZ31" s="340"/>
      <c r="BA31" s="340"/>
      <c r="BB31" s="340"/>
      <c r="BC31" s="345" t="s">
        <v>1676</v>
      </c>
      <c r="BD31" s="330" t="str">
        <f>BE31&amp;"::"&amp;M31</f>
        <v>ACTI::</v>
      </c>
      <c r="BE31" s="346" t="s">
        <v>1293</v>
      </c>
      <c r="BF31" s="340"/>
      <c r="BG31" s="338"/>
      <c r="BH31" s="338"/>
      <c r="BI31" s="338"/>
      <c r="BJ31" s="95"/>
      <c r="BK31" s="95"/>
      <c r="BL31" s="1189"/>
      <c r="BM31" s="144"/>
      <c r="BN31" s="95"/>
      <c r="BO31" s="95"/>
      <c r="BP31" s="95"/>
      <c r="BQ31" s="95"/>
      <c r="BR31" s="95"/>
      <c r="BS31" s="95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95"/>
      <c r="CG31" s="95"/>
      <c r="CH31" s="95"/>
      <c r="CI31" s="95"/>
      <c r="CJ31" s="508"/>
      <c r="CK31" s="1190"/>
      <c r="CL31" s="1190"/>
      <c r="CM31" s="1191"/>
      <c r="CN31" s="458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1192"/>
    </row>
    <row customHeight="1" ht="24">
      <c r="A32" s="338"/>
      <c r="C32" s="436" t="s">
        <v>1281</v>
      </c>
      <c r="E32" s="1193" t="s">
        <v>137</v>
      </c>
      <c r="F32" s="338"/>
      <c r="G32" s="338"/>
      <c r="H32" s="338"/>
      <c r="I32" s="338"/>
      <c r="J32" s="338"/>
      <c r="K32" s="338"/>
      <c r="L32" s="1180"/>
      <c r="M32" s="1181"/>
      <c r="N32" s="466" t="s">
        <v>137</v>
      </c>
      <c r="O32" s="466" t="s">
        <v>137</v>
      </c>
      <c r="P32" s="1181"/>
      <c r="Q32" s="451" t="s">
        <v>1430</v>
      </c>
      <c r="R32" s="451" t="s">
        <v>1430</v>
      </c>
      <c r="S32" s="1183"/>
      <c r="T32" s="390" t="s">
        <v>1643</v>
      </c>
      <c r="U32" s="390" t="s">
        <v>1052</v>
      </c>
      <c r="V32" s="1185"/>
      <c r="W32" s="1186"/>
      <c r="X32" s="1186"/>
      <c r="Y32" s="1186"/>
      <c r="Z32" s="1186"/>
      <c r="AA32" s="1183"/>
      <c r="AB32" s="342" t="s">
        <v>1434</v>
      </c>
      <c r="AC32" s="1185"/>
      <c r="AD32" s="1186"/>
      <c r="AE32" s="1187"/>
      <c r="AF32" s="1187"/>
      <c r="AG32" s="1186"/>
      <c r="AH32" s="1183"/>
      <c r="AI32" s="1188"/>
      <c r="AJ32" s="1188"/>
      <c r="AK32" s="340"/>
      <c r="AL32" s="340"/>
      <c r="AM32" s="340"/>
      <c r="AN32" s="340"/>
      <c r="AO32" s="340"/>
      <c r="AP32" s="340"/>
      <c r="AQ32" s="340"/>
      <c r="AR32" s="340"/>
      <c r="AS32" s="340"/>
      <c r="AT32" s="340"/>
      <c r="AU32" s="340"/>
      <c r="AV32" s="340"/>
      <c r="AW32" s="340"/>
      <c r="AX32" s="340"/>
      <c r="AY32" s="340"/>
      <c r="AZ32" s="340"/>
      <c r="BA32" s="340"/>
      <c r="BB32" s="340"/>
      <c r="BC32" s="345" t="s">
        <v>1676</v>
      </c>
      <c r="BD32" s="330" t="str">
        <f>BE32&amp;"::"&amp;M32</f>
        <v>ACTI::</v>
      </c>
      <c r="BE32" s="346" t="s">
        <v>1293</v>
      </c>
      <c r="BF32" s="340"/>
      <c r="BG32" s="338"/>
      <c r="BH32" s="338"/>
      <c r="BI32" s="338"/>
      <c r="BJ32" s="95"/>
      <c r="BK32" s="95"/>
      <c r="BL32" s="1189"/>
      <c r="BM32" s="144"/>
      <c r="BN32" s="95"/>
      <c r="BO32" s="95"/>
      <c r="BP32" s="95"/>
      <c r="BQ32" s="95"/>
      <c r="BR32" s="95"/>
      <c r="BS32" s="95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95"/>
      <c r="CG32" s="95"/>
      <c r="CH32" s="95"/>
      <c r="CI32" s="95"/>
      <c r="CJ32" s="508"/>
      <c r="CK32" s="1190"/>
      <c r="CL32" s="1190"/>
      <c r="CM32" s="1191"/>
      <c r="CN32" s="458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1192"/>
    </row>
    <row customHeight="1" ht="24">
      <c r="A33" s="338"/>
      <c r="C33" s="436" t="s">
        <v>1281</v>
      </c>
      <c r="E33" s="1194" t="s">
        <v>1306</v>
      </c>
      <c r="F33" s="338"/>
      <c r="G33" s="338"/>
      <c r="H33" s="338"/>
      <c r="I33" s="338"/>
      <c r="J33" s="338"/>
      <c r="K33" s="338"/>
      <c r="L33" s="1180"/>
      <c r="M33" s="1181"/>
      <c r="N33" s="466" t="s">
        <v>1306</v>
      </c>
      <c r="O33" s="466" t="s">
        <v>1306</v>
      </c>
      <c r="P33" s="1181"/>
      <c r="Q33" s="451" t="s">
        <v>1430</v>
      </c>
      <c r="R33" s="451" t="s">
        <v>1430</v>
      </c>
      <c r="S33" s="1183"/>
      <c r="T33" s="390" t="s">
        <v>1643</v>
      </c>
      <c r="U33" s="390" t="s">
        <v>1052</v>
      </c>
      <c r="V33" s="1185"/>
      <c r="W33" s="1186"/>
      <c r="X33" s="1186"/>
      <c r="Y33" s="1186"/>
      <c r="Z33" s="1186"/>
      <c r="AA33" s="1183"/>
      <c r="AB33" s="342" t="s">
        <v>1434</v>
      </c>
      <c r="AC33" s="1185"/>
      <c r="AD33" s="1186"/>
      <c r="AE33" s="1187"/>
      <c r="AF33" s="1187"/>
      <c r="AG33" s="1186"/>
      <c r="AH33" s="1183"/>
      <c r="AI33" s="1188"/>
      <c r="AJ33" s="1188"/>
      <c r="AK33" s="340"/>
      <c r="AL33" s="340"/>
      <c r="AM33" s="340"/>
      <c r="AN33" s="340"/>
      <c r="AO33" s="340"/>
      <c r="AP33" s="340"/>
      <c r="AQ33" s="340"/>
      <c r="AR33" s="340"/>
      <c r="AS33" s="340"/>
      <c r="AT33" s="340"/>
      <c r="AU33" s="340"/>
      <c r="AV33" s="340"/>
      <c r="AW33" s="340"/>
      <c r="AX33" s="340"/>
      <c r="AY33" s="340"/>
      <c r="AZ33" s="340"/>
      <c r="BA33" s="340"/>
      <c r="BB33" s="340"/>
      <c r="BC33" s="345" t="s">
        <v>1676</v>
      </c>
      <c r="BD33" s="330" t="str">
        <f>BE33&amp;"::"&amp;M33</f>
        <v>ACTI::</v>
      </c>
      <c r="BE33" s="346" t="s">
        <v>1293</v>
      </c>
      <c r="BF33" s="340"/>
      <c r="BG33" s="338"/>
      <c r="BH33" s="338"/>
      <c r="BI33" s="338"/>
      <c r="BJ33" s="95"/>
      <c r="BK33" s="95"/>
      <c r="BL33" s="1189"/>
      <c r="BM33" s="144"/>
      <c r="BN33" s="95"/>
      <c r="BO33" s="95"/>
      <c r="BP33" s="95"/>
      <c r="BQ33" s="95"/>
      <c r="BR33" s="95"/>
      <c r="BS33" s="95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95"/>
      <c r="CG33" s="95"/>
      <c r="CH33" s="95"/>
      <c r="CI33" s="95"/>
      <c r="CJ33" s="508"/>
      <c r="CK33" s="1190"/>
      <c r="CL33" s="1190"/>
      <c r="CM33" s="1191"/>
      <c r="CN33" s="458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1192"/>
    </row>
    <row customHeight="1" ht="24">
      <c r="A34" s="338"/>
      <c r="C34" s="436" t="s">
        <v>1281</v>
      </c>
      <c r="E34" s="1195" t="s">
        <v>1309</v>
      </c>
      <c r="F34" s="338"/>
      <c r="G34" s="338"/>
      <c r="H34" s="338"/>
      <c r="I34" s="338"/>
      <c r="J34" s="338"/>
      <c r="K34" s="338"/>
      <c r="L34" s="1180"/>
      <c r="M34" s="1181"/>
      <c r="N34" s="466" t="s">
        <v>1309</v>
      </c>
      <c r="O34" s="466" t="s">
        <v>1309</v>
      </c>
      <c r="P34" s="1181"/>
      <c r="Q34" s="451" t="s">
        <v>1430</v>
      </c>
      <c r="R34" s="451" t="s">
        <v>1430</v>
      </c>
      <c r="S34" s="1183"/>
      <c r="T34" s="390" t="s">
        <v>1643</v>
      </c>
      <c r="U34" s="390" t="s">
        <v>1052</v>
      </c>
      <c r="V34" s="1185"/>
      <c r="W34" s="1186"/>
      <c r="X34" s="1186"/>
      <c r="Y34" s="1186"/>
      <c r="Z34" s="1186"/>
      <c r="AA34" s="1183"/>
      <c r="AB34" s="342" t="s">
        <v>1434</v>
      </c>
      <c r="AC34" s="1185"/>
      <c r="AD34" s="1186"/>
      <c r="AE34" s="1187"/>
      <c r="AF34" s="1187"/>
      <c r="AG34" s="1186"/>
      <c r="AH34" s="1183"/>
      <c r="AI34" s="1188"/>
      <c r="AJ34" s="1188"/>
      <c r="AK34" s="340"/>
      <c r="AL34" s="340"/>
      <c r="AM34" s="340"/>
      <c r="AN34" s="340"/>
      <c r="AO34" s="340"/>
      <c r="AP34" s="340"/>
      <c r="AQ34" s="340"/>
      <c r="AR34" s="340"/>
      <c r="AS34" s="340"/>
      <c r="AT34" s="340"/>
      <c r="AU34" s="340"/>
      <c r="AV34" s="340"/>
      <c r="AW34" s="340"/>
      <c r="AX34" s="340"/>
      <c r="AY34" s="340"/>
      <c r="AZ34" s="340"/>
      <c r="BA34" s="340"/>
      <c r="BB34" s="340"/>
      <c r="BC34" s="345" t="s">
        <v>1676</v>
      </c>
      <c r="BD34" s="330" t="str">
        <f>BE34&amp;"::"&amp;M34</f>
        <v>ACTI::</v>
      </c>
      <c r="BE34" s="346" t="s">
        <v>1293</v>
      </c>
      <c r="BF34" s="340"/>
      <c r="BG34" s="338"/>
      <c r="BH34" s="338"/>
      <c r="BI34" s="338"/>
      <c r="BJ34" s="95"/>
      <c r="BK34" s="95"/>
      <c r="BL34" s="1189"/>
      <c r="BM34" s="144"/>
      <c r="BN34" s="95"/>
      <c r="BO34" s="95"/>
      <c r="BP34" s="95"/>
      <c r="BQ34" s="95"/>
      <c r="BR34" s="95"/>
      <c r="BS34" s="95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95"/>
      <c r="CG34" s="95"/>
      <c r="CH34" s="95"/>
      <c r="CI34" s="95"/>
      <c r="CJ34" s="508"/>
      <c r="CK34" s="1190"/>
      <c r="CL34" s="1190"/>
      <c r="CM34" s="1191"/>
      <c r="CN34" s="458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1192"/>
    </row>
    <row customHeight="1" ht="24">
      <c r="A35" s="338"/>
      <c r="C35" s="436" t="s">
        <v>1281</v>
      </c>
      <c r="E35" s="1196" t="s">
        <v>1313</v>
      </c>
      <c r="F35" s="338"/>
      <c r="G35" s="338"/>
      <c r="H35" s="338"/>
      <c r="I35" s="338"/>
      <c r="J35" s="338"/>
      <c r="K35" s="338"/>
      <c r="L35" s="1180"/>
      <c r="M35" s="1181"/>
      <c r="N35" s="466" t="s">
        <v>1313</v>
      </c>
      <c r="O35" s="466" t="s">
        <v>1313</v>
      </c>
      <c r="P35" s="1181"/>
      <c r="Q35" s="451" t="s">
        <v>1430</v>
      </c>
      <c r="R35" s="451" t="s">
        <v>1430</v>
      </c>
      <c r="S35" s="1183"/>
      <c r="T35" s="390" t="s">
        <v>1643</v>
      </c>
      <c r="U35" s="390" t="s">
        <v>1052</v>
      </c>
      <c r="V35" s="1185"/>
      <c r="W35" s="1186"/>
      <c r="X35" s="1186"/>
      <c r="Y35" s="1186"/>
      <c r="Z35" s="1186"/>
      <c r="AA35" s="1183"/>
      <c r="AB35" s="425" t="s">
        <v>1689</v>
      </c>
      <c r="AC35" s="1185"/>
      <c r="AD35" s="1186"/>
      <c r="AE35" s="1197" t="s">
        <v>1690</v>
      </c>
      <c r="AF35" s="349" t="s">
        <v>1690</v>
      </c>
      <c r="AG35" s="1186"/>
      <c r="AH35" s="1183"/>
      <c r="AI35" s="1188"/>
      <c r="AJ35" s="1188"/>
      <c r="AK35" s="340"/>
      <c r="AL35" s="340"/>
      <c r="AM35" s="340"/>
      <c r="AN35" s="340"/>
      <c r="AO35" s="340"/>
      <c r="AP35" s="340"/>
      <c r="AQ35" s="340"/>
      <c r="AR35" s="340"/>
      <c r="AS35" s="340"/>
      <c r="AT35" s="340"/>
      <c r="AU35" s="340"/>
      <c r="AV35" s="340"/>
      <c r="AW35" s="340"/>
      <c r="AX35" s="340"/>
      <c r="AY35" s="340"/>
      <c r="AZ35" s="340"/>
      <c r="BA35" s="340"/>
      <c r="BB35" s="340"/>
      <c r="BC35" s="345" t="s">
        <v>1676</v>
      </c>
      <c r="BD35" s="330" t="str">
        <f>BE35&amp;"::"&amp;M35</f>
        <v>ACTI::</v>
      </c>
      <c r="BE35" s="346" t="s">
        <v>1293</v>
      </c>
      <c r="BF35" s="340"/>
      <c r="BG35" s="338"/>
      <c r="BH35" s="338"/>
      <c r="BI35" s="338"/>
      <c r="BJ35" s="95"/>
      <c r="BK35" s="95"/>
      <c r="BL35" s="1198"/>
      <c r="BM35" s="350"/>
      <c r="BN35" s="95"/>
      <c r="BO35" s="95"/>
      <c r="BP35" s="95"/>
      <c r="BQ35" s="95"/>
      <c r="BR35" s="95"/>
      <c r="BS35" s="95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95"/>
      <c r="CG35" s="95"/>
      <c r="CH35" s="95"/>
      <c r="CI35" s="95"/>
      <c r="CJ35" s="508"/>
      <c r="CK35" s="1190"/>
      <c r="CL35" s="1190"/>
      <c r="CM35" s="1191"/>
      <c r="CN35" s="458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1192"/>
    </row>
    <row customHeight="1" ht="24">
      <c r="A36" s="338"/>
      <c r="C36" s="436" t="s">
        <v>1281</v>
      </c>
      <c r="E36" s="472" t="s">
        <v>164</v>
      </c>
      <c r="F36" s="338"/>
      <c r="G36" s="338"/>
      <c r="H36" s="338"/>
      <c r="I36" s="338"/>
      <c r="J36" s="338"/>
      <c r="K36" s="338"/>
      <c r="L36" s="1180"/>
      <c r="M36" s="1181"/>
      <c r="N36" s="466" t="s">
        <v>164</v>
      </c>
      <c r="O36" s="466" t="s">
        <v>164</v>
      </c>
      <c r="P36" s="1181"/>
      <c r="Q36" s="451" t="s">
        <v>1430</v>
      </c>
      <c r="R36" s="451" t="s">
        <v>1430</v>
      </c>
      <c r="S36" s="1183"/>
      <c r="T36" s="390" t="s">
        <v>1643</v>
      </c>
      <c r="U36" s="390" t="s">
        <v>1052</v>
      </c>
      <c r="V36" s="1185"/>
      <c r="W36" s="1186"/>
      <c r="X36" s="1186"/>
      <c r="Y36" s="1186"/>
      <c r="Z36" s="1186"/>
      <c r="AA36" s="1183"/>
      <c r="AB36" s="425" t="s">
        <v>1426</v>
      </c>
      <c r="AC36" s="1185"/>
      <c r="AD36" s="1186"/>
      <c r="AE36" s="349" t="s">
        <v>1691</v>
      </c>
      <c r="AF36" s="349" t="s">
        <v>1691</v>
      </c>
      <c r="AG36" s="1186"/>
      <c r="AH36" s="1183"/>
      <c r="AI36" s="1188"/>
      <c r="AJ36" s="1188"/>
      <c r="AK36" s="340"/>
      <c r="AL36" s="340"/>
      <c r="AM36" s="340"/>
      <c r="AN36" s="340"/>
      <c r="AO36" s="340"/>
      <c r="AP36" s="340"/>
      <c r="AQ36" s="340"/>
      <c r="AR36" s="340"/>
      <c r="AS36" s="340"/>
      <c r="AT36" s="340"/>
      <c r="AU36" s="340"/>
      <c r="AV36" s="340"/>
      <c r="AW36" s="340"/>
      <c r="AX36" s="340"/>
      <c r="AY36" s="340"/>
      <c r="AZ36" s="340"/>
      <c r="BA36" s="340"/>
      <c r="BB36" s="340"/>
      <c r="BC36" s="345" t="s">
        <v>1676</v>
      </c>
      <c r="BD36" s="330" t="str">
        <f>BE36&amp;"::"&amp;M36</f>
        <v>ACTI::</v>
      </c>
      <c r="BE36" s="346" t="s">
        <v>1293</v>
      </c>
      <c r="BF36" s="340"/>
      <c r="BG36" s="338"/>
      <c r="BH36" s="338"/>
      <c r="BI36" s="338"/>
      <c r="BJ36" s="95"/>
      <c r="BK36" s="95"/>
      <c r="BL36" s="1198"/>
      <c r="BM36" s="350"/>
      <c r="BN36" s="95"/>
      <c r="BO36" s="95"/>
      <c r="BP36" s="95"/>
      <c r="BQ36" s="95"/>
      <c r="BR36" s="95"/>
      <c r="BS36" s="95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95"/>
      <c r="CG36" s="95"/>
      <c r="CH36" s="95"/>
      <c r="CI36" s="95"/>
      <c r="CJ36" s="508"/>
      <c r="CK36" s="1190"/>
      <c r="CL36" s="1190"/>
      <c r="CM36" s="1191"/>
      <c r="CN36" s="458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1192"/>
    </row>
    <row customHeight="1" ht="24">
      <c r="A37" s="338"/>
      <c r="C37" s="436" t="s">
        <v>1281</v>
      </c>
      <c r="E37" s="1199" t="s">
        <v>1328</v>
      </c>
      <c r="F37" s="338"/>
      <c r="G37" s="338"/>
      <c r="H37" s="338"/>
      <c r="I37" s="338"/>
      <c r="J37" s="338"/>
      <c r="K37" s="338"/>
      <c r="L37" s="1180"/>
      <c r="M37" s="1181"/>
      <c r="N37" s="466" t="s">
        <v>1328</v>
      </c>
      <c r="O37" s="466" t="s">
        <v>1328</v>
      </c>
      <c r="P37" s="1181"/>
      <c r="Q37" s="451" t="s">
        <v>1430</v>
      </c>
      <c r="R37" s="451" t="s">
        <v>1430</v>
      </c>
      <c r="S37" s="1183"/>
      <c r="T37" s="390" t="s">
        <v>1643</v>
      </c>
      <c r="U37" s="390" t="s">
        <v>1052</v>
      </c>
      <c r="V37" s="1185"/>
      <c r="W37" s="1186"/>
      <c r="X37" s="1186"/>
      <c r="Y37" s="1186"/>
      <c r="Z37" s="1186"/>
      <c r="AA37" s="1183"/>
      <c r="AB37" s="342" t="s">
        <v>1436</v>
      </c>
      <c r="AC37" s="1185"/>
      <c r="AD37" s="1186"/>
      <c r="AE37" s="1187"/>
      <c r="AF37" s="1187"/>
      <c r="AG37" s="1186"/>
      <c r="AH37" s="1183"/>
      <c r="AI37" s="1188"/>
      <c r="AJ37" s="1188"/>
      <c r="AK37" s="340"/>
      <c r="AL37" s="340"/>
      <c r="AM37" s="340"/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5" t="s">
        <v>1676</v>
      </c>
      <c r="BD37" s="330" t="str">
        <f>BE37&amp;"::"&amp;M37</f>
        <v>ACTI::</v>
      </c>
      <c r="BE37" s="346" t="s">
        <v>1293</v>
      </c>
      <c r="BF37" s="340"/>
      <c r="BG37" s="338"/>
      <c r="BH37" s="338"/>
      <c r="BI37" s="338"/>
      <c r="BJ37" s="95"/>
      <c r="BK37" s="95"/>
      <c r="BL37" s="1189"/>
      <c r="BM37" s="144"/>
      <c r="BN37" s="95"/>
      <c r="BO37" s="95"/>
      <c r="BP37" s="95"/>
      <c r="BQ37" s="95"/>
      <c r="BR37" s="95"/>
      <c r="BS37" s="95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95"/>
      <c r="CG37" s="95"/>
      <c r="CH37" s="95"/>
      <c r="CI37" s="95"/>
      <c r="CJ37" s="508"/>
      <c r="CK37" s="1190"/>
      <c r="CL37" s="1190"/>
      <c r="CM37" s="1191"/>
      <c r="CN37" s="458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1192"/>
    </row>
    <row customHeight="1" ht="24">
      <c r="A38" s="338"/>
      <c r="C38" s="436" t="s">
        <v>1281</v>
      </c>
      <c r="E38" s="1200" t="s">
        <v>1342</v>
      </c>
      <c r="F38" s="338"/>
      <c r="G38" s="338"/>
      <c r="H38" s="338"/>
      <c r="I38" s="338"/>
      <c r="J38" s="338"/>
      <c r="K38" s="338"/>
      <c r="L38" s="1180"/>
      <c r="M38" s="1181"/>
      <c r="N38" s="466" t="s">
        <v>1342</v>
      </c>
      <c r="O38" s="466" t="s">
        <v>1342</v>
      </c>
      <c r="P38" s="1181"/>
      <c r="Q38" s="1201" t="s">
        <v>1430</v>
      </c>
      <c r="R38" s="467" t="s">
        <v>1430</v>
      </c>
      <c r="S38" s="1183"/>
      <c r="T38" s="390" t="s">
        <v>1643</v>
      </c>
      <c r="U38" s="390" t="s">
        <v>1052</v>
      </c>
      <c r="V38" s="1185"/>
      <c r="W38" s="1186"/>
      <c r="X38" s="1186"/>
      <c r="Y38" s="1186"/>
      <c r="Z38" s="1186"/>
      <c r="AA38" s="1183"/>
      <c r="AB38" s="351"/>
      <c r="AC38" s="1185"/>
      <c r="AD38" s="1186"/>
      <c r="AE38" s="352"/>
      <c r="AF38" s="352"/>
      <c r="AG38" s="1186"/>
      <c r="AH38" s="1183"/>
      <c r="AI38" s="1202"/>
      <c r="AJ38" s="1202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54" t="s">
        <v>1676</v>
      </c>
      <c r="BD38" s="330" t="str">
        <f>BE38&amp;"::"&amp;M38</f>
        <v>ACTI::</v>
      </c>
      <c r="BE38" s="355" t="s">
        <v>1293</v>
      </c>
      <c r="BF38" s="340"/>
      <c r="BG38" s="338"/>
      <c r="BH38" s="338"/>
      <c r="BI38" s="338"/>
      <c r="BJ38" s="95"/>
      <c r="BK38" s="95"/>
      <c r="BL38" s="1203"/>
      <c r="BM38" s="509"/>
      <c r="BN38" s="95"/>
      <c r="BO38" s="95"/>
      <c r="BP38" s="95"/>
      <c r="BQ38" s="95"/>
      <c r="BR38" s="95"/>
      <c r="BS38" s="95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95"/>
      <c r="CG38" s="95"/>
      <c r="CH38" s="95"/>
      <c r="CI38" s="95"/>
      <c r="CJ38" s="508"/>
      <c r="CK38" s="1204"/>
      <c r="CL38" s="1204"/>
      <c r="CM38" s="1205"/>
      <c r="CN38" s="1206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1192"/>
    </row>
    <row customHeight="1" ht="24">
      <c r="A39" s="338"/>
      <c r="C39" s="436" t="s">
        <v>1281</v>
      </c>
      <c r="E39" s="1207" t="s">
        <v>1346</v>
      </c>
      <c r="F39" s="338"/>
      <c r="G39" s="338"/>
      <c r="H39" s="338"/>
      <c r="I39" s="338"/>
      <c r="J39" s="338"/>
      <c r="K39" s="338"/>
      <c r="L39" s="1180"/>
      <c r="M39" s="1181"/>
      <c r="N39" s="466" t="s">
        <v>1346</v>
      </c>
      <c r="O39" s="466" t="s">
        <v>1346</v>
      </c>
      <c r="P39" s="1181"/>
      <c r="Q39" s="451" t="s">
        <v>1430</v>
      </c>
      <c r="R39" s="451" t="s">
        <v>1430</v>
      </c>
      <c r="S39" s="1183"/>
      <c r="T39" s="390" t="s">
        <v>1643</v>
      </c>
      <c r="U39" s="390" t="s">
        <v>1052</v>
      </c>
      <c r="V39" s="1185"/>
      <c r="W39" s="1186"/>
      <c r="X39" s="1186"/>
      <c r="Y39" s="1186"/>
      <c r="Z39" s="1186"/>
      <c r="AA39" s="1183"/>
      <c r="AB39" s="342" t="s">
        <v>1434</v>
      </c>
      <c r="AC39" s="1185"/>
      <c r="AD39" s="1186"/>
      <c r="AE39" s="1187"/>
      <c r="AF39" s="1187"/>
      <c r="AG39" s="1186"/>
      <c r="AH39" s="1183"/>
      <c r="AI39" s="1188"/>
      <c r="AJ39" s="1188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5" t="s">
        <v>1676</v>
      </c>
      <c r="BD39" s="330" t="str">
        <f>BE39&amp;"::"&amp;M39</f>
        <v>ACTI::</v>
      </c>
      <c r="BE39" s="346" t="s">
        <v>1293</v>
      </c>
      <c r="BF39" s="340"/>
      <c r="BG39" s="338"/>
      <c r="BH39" s="338"/>
      <c r="BI39" s="338"/>
      <c r="BJ39" s="95"/>
      <c r="BK39" s="95"/>
      <c r="BL39" s="1189"/>
      <c r="BM39" s="144"/>
      <c r="BN39" s="95"/>
      <c r="BO39" s="95"/>
      <c r="BP39" s="95"/>
      <c r="BQ39" s="95"/>
      <c r="BR39" s="95"/>
      <c r="BS39" s="95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95"/>
      <c r="CG39" s="95"/>
      <c r="CH39" s="95"/>
      <c r="CI39" s="95"/>
      <c r="CJ39" s="508"/>
      <c r="CK39" s="1190"/>
      <c r="CL39" s="1190"/>
      <c r="CM39" s="1191"/>
      <c r="CN39" s="458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1192"/>
    </row>
    <row customHeight="1" ht="24">
      <c r="A40" s="338"/>
      <c r="C40" s="436" t="s">
        <v>1281</v>
      </c>
      <c r="E40" s="1208" t="s">
        <v>1350</v>
      </c>
      <c r="F40" s="338"/>
      <c r="G40" s="338"/>
      <c r="H40" s="338"/>
      <c r="I40" s="338"/>
      <c r="J40" s="338"/>
      <c r="K40" s="338"/>
      <c r="L40" s="1180"/>
      <c r="M40" s="1181"/>
      <c r="N40" s="466" t="s">
        <v>1350</v>
      </c>
      <c r="O40" s="466" t="s">
        <v>1350</v>
      </c>
      <c r="P40" s="1181"/>
      <c r="Q40" s="451" t="s">
        <v>1430</v>
      </c>
      <c r="R40" s="451" t="s">
        <v>1430</v>
      </c>
      <c r="S40" s="1183"/>
      <c r="T40" s="390" t="s">
        <v>1643</v>
      </c>
      <c r="U40" s="390" t="s">
        <v>1052</v>
      </c>
      <c r="V40" s="1185"/>
      <c r="W40" s="1186"/>
      <c r="X40" s="1186"/>
      <c r="Y40" s="1186"/>
      <c r="Z40" s="1186"/>
      <c r="AA40" s="1183"/>
      <c r="AB40" s="425" t="s">
        <v>1438</v>
      </c>
      <c r="AC40" s="1185"/>
      <c r="AD40" s="1186"/>
      <c r="AE40" s="1187"/>
      <c r="AF40" s="1187"/>
      <c r="AG40" s="1186"/>
      <c r="AH40" s="1183"/>
      <c r="AI40" s="1188"/>
      <c r="AJ40" s="1188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5" t="s">
        <v>1676</v>
      </c>
      <c r="BD40" s="330" t="str">
        <f>BE40&amp;"::"&amp;M40</f>
        <v>ACTI::</v>
      </c>
      <c r="BE40" s="346" t="s">
        <v>1293</v>
      </c>
      <c r="BF40" s="340"/>
      <c r="BG40" s="338"/>
      <c r="BH40" s="338"/>
      <c r="BI40" s="338"/>
      <c r="BJ40" s="95"/>
      <c r="BK40" s="95"/>
      <c r="BL40" s="1189"/>
      <c r="BM40" s="144"/>
      <c r="BN40" s="95"/>
      <c r="BO40" s="95"/>
      <c r="BP40" s="95"/>
      <c r="BQ40" s="95"/>
      <c r="BR40" s="95"/>
      <c r="BS40" s="95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95"/>
      <c r="CG40" s="95"/>
      <c r="CH40" s="95"/>
      <c r="CI40" s="95"/>
      <c r="CJ40" s="508"/>
      <c r="CK40" s="1190"/>
      <c r="CL40" s="1190"/>
      <c r="CM40" s="1191"/>
      <c r="CN40" s="458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1192"/>
    </row>
    <row customHeight="1" ht="24">
      <c r="A41" s="338"/>
      <c r="C41" s="436" t="s">
        <v>1281</v>
      </c>
      <c r="E41" s="1209" t="s">
        <v>183</v>
      </c>
      <c r="F41" s="338"/>
      <c r="G41" s="338"/>
      <c r="H41" s="338"/>
      <c r="I41" s="338"/>
      <c r="J41" s="338"/>
      <c r="K41" s="338"/>
      <c r="L41" s="1180"/>
      <c r="M41" s="1181"/>
      <c r="N41" s="466" t="s">
        <v>183</v>
      </c>
      <c r="O41" s="466" t="s">
        <v>183</v>
      </c>
      <c r="P41" s="1181"/>
      <c r="Q41" s="467" t="s">
        <v>1430</v>
      </c>
      <c r="R41" s="467" t="s">
        <v>1430</v>
      </c>
      <c r="S41" s="1183"/>
      <c r="T41" s="390" t="s">
        <v>1643</v>
      </c>
      <c r="U41" s="390" t="s">
        <v>1052</v>
      </c>
      <c r="V41" s="1185"/>
      <c r="W41" s="1186"/>
      <c r="X41" s="1186"/>
      <c r="Y41" s="1186"/>
      <c r="Z41" s="1186"/>
      <c r="AA41" s="1183"/>
      <c r="AB41" s="351"/>
      <c r="AC41" s="1185"/>
      <c r="AD41" s="1186"/>
      <c r="AE41" s="352"/>
      <c r="AF41" s="352"/>
      <c r="AG41" s="1186"/>
      <c r="AH41" s="1183"/>
      <c r="AI41" s="1202"/>
      <c r="AJ41" s="1202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54" t="s">
        <v>1676</v>
      </c>
      <c r="BD41" s="330" t="str">
        <f>BE41&amp;"::"&amp;M41</f>
        <v>ACTI::</v>
      </c>
      <c r="BE41" s="355" t="s">
        <v>1293</v>
      </c>
      <c r="BF41" s="340"/>
      <c r="BG41" s="338"/>
      <c r="BH41" s="338"/>
      <c r="BI41" s="338"/>
      <c r="BJ41" s="95"/>
      <c r="BK41" s="95"/>
      <c r="BL41" s="1203"/>
      <c r="BM41" s="509"/>
      <c r="BN41" s="95"/>
      <c r="BO41" s="95"/>
      <c r="BP41" s="95"/>
      <c r="BQ41" s="95"/>
      <c r="BR41" s="95"/>
      <c r="BS41" s="95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95"/>
      <c r="CG41" s="95"/>
      <c r="CH41" s="95"/>
      <c r="CI41" s="95"/>
      <c r="CJ41" s="508"/>
      <c r="CK41" s="1204"/>
      <c r="CL41" s="1204"/>
      <c r="CM41" s="1205"/>
      <c r="CN41" s="1206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1192"/>
    </row>
    <row customHeight="1" ht="24">
      <c r="A42" s="338"/>
      <c r="C42" s="436" t="s">
        <v>1281</v>
      </c>
      <c r="E42" s="1210" t="s">
        <v>189</v>
      </c>
      <c r="F42" s="338"/>
      <c r="G42" s="338"/>
      <c r="H42" s="338"/>
      <c r="I42" s="338"/>
      <c r="J42" s="338"/>
      <c r="K42" s="338"/>
      <c r="L42" s="1180"/>
      <c r="M42" s="1181"/>
      <c r="N42" s="466" t="s">
        <v>189</v>
      </c>
      <c r="O42" s="466" t="s">
        <v>189</v>
      </c>
      <c r="P42" s="1181"/>
      <c r="Q42" s="451" t="s">
        <v>1430</v>
      </c>
      <c r="R42" s="451" t="s">
        <v>1430</v>
      </c>
      <c r="S42" s="1183"/>
      <c r="T42" s="390" t="s">
        <v>1643</v>
      </c>
      <c r="U42" s="390" t="s">
        <v>1052</v>
      </c>
      <c r="V42" s="1185"/>
      <c r="W42" s="1186"/>
      <c r="X42" s="1186"/>
      <c r="Y42" s="1186"/>
      <c r="Z42" s="1186"/>
      <c r="AA42" s="1183"/>
      <c r="AB42" s="425" t="s">
        <v>1438</v>
      </c>
      <c r="AC42" s="1185"/>
      <c r="AD42" s="1186"/>
      <c r="AE42" s="1187"/>
      <c r="AF42" s="1187"/>
      <c r="AG42" s="1186"/>
      <c r="AH42" s="1183"/>
      <c r="AI42" s="1188"/>
      <c r="AJ42" s="1188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54" t="s">
        <v>1676</v>
      </c>
      <c r="BD42" s="330" t="str">
        <f>BE42&amp;"::"&amp;M42</f>
        <v>ACTI::</v>
      </c>
      <c r="BE42" s="355" t="s">
        <v>1293</v>
      </c>
      <c r="BF42" s="340"/>
      <c r="BG42" s="338"/>
      <c r="BH42" s="338"/>
      <c r="BI42" s="338"/>
      <c r="BJ42" s="95"/>
      <c r="BK42" s="95"/>
      <c r="BL42" s="1198"/>
      <c r="BM42" s="350"/>
      <c r="BN42" s="95"/>
      <c r="BO42" s="95"/>
      <c r="BP42" s="95"/>
      <c r="BQ42" s="95"/>
      <c r="BR42" s="95"/>
      <c r="BS42" s="95"/>
      <c r="BT42" s="347"/>
      <c r="BU42" s="347"/>
      <c r="BV42" s="347"/>
      <c r="BW42" s="347"/>
      <c r="BX42" s="347"/>
      <c r="BY42" s="347"/>
      <c r="BZ42" s="347"/>
      <c r="CA42" s="347"/>
      <c r="CB42" s="347"/>
      <c r="CC42" s="347"/>
      <c r="CD42" s="347"/>
      <c r="CE42" s="347"/>
      <c r="CF42" s="95"/>
      <c r="CG42" s="95"/>
      <c r="CH42" s="95"/>
      <c r="CI42" s="95"/>
      <c r="CJ42" s="508"/>
      <c r="CK42" s="1190"/>
      <c r="CL42" s="1190"/>
      <c r="CM42" s="1191"/>
      <c r="CN42" s="458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1192"/>
    </row>
    <row customHeight="1" ht="12"/>
    <row customHeight="1" ht="12"/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AC6:AC10"/>
    <mergeCell ref="AD6:AD10"/>
    <mergeCell ref="S6:S10"/>
    <mergeCell ref="T6:T10"/>
    <mergeCell ref="U6:U10"/>
    <mergeCell ref="V6:V10"/>
    <mergeCell ref="W6:W10"/>
    <mergeCell ref="X6:X10"/>
    <mergeCell ref="AM6:AM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Y6:Y10"/>
    <mergeCell ref="Z6:Z10"/>
    <mergeCell ref="AA6:AA10"/>
    <mergeCell ref="AB6:AB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BD2012E-9618-5C09-2BA8-A9B7164C3AA8}" mc:Ignorable="x14ac xr xr2 xr3">
  <sheetPr>
    <tabColor rgb="FFFFCC99"/>
  </sheetPr>
  <dimension ref="A1:LM160"/>
  <sheetViews>
    <sheetView showGridLines="0" zoomScale="60" workbookViewId="0">
      <pane xSplit="21" ySplit="12" topLeftCell="V13" activePane="bottomRight" state="frozen"/>
      <selection pane="bottomLeft" activeCell="A13" sqref="A13"/>
      <selection pane="topRight" activeCell="V1" sqref="V1"/>
      <selection pane="bottomRight" activeCell="A1" sqref="A1"/>
    </sheetView>
  </sheetViews>
  <sheetFormatPr customHeight="1" defaultRowHeight="11.25"/>
  <cols>
    <col min="1" max="3" style="840" width="2.7109375" customWidth="1"/>
    <col min="4" max="5" style="840" width="22.7109375" customWidth="1"/>
    <col min="6" max="6" style="840" width="2.7109375" customWidth="1"/>
    <col min="7" max="9" style="840" width="4.7109375" customWidth="1"/>
    <col min="10" max="10" style="840" width="2.7109375" customWidth="1"/>
    <col min="11" max="11" style="840" width="6.7109375" customWidth="1"/>
    <col min="12" max="12" style="840" width="4.7109375" customWidth="1"/>
    <col min="13" max="13" style="840" width="6.7109375" customWidth="1"/>
    <col min="14" max="14" style="840" width="25.7109375" customWidth="1"/>
    <col min="15" max="16" style="840" width="0.7109375" customWidth="1"/>
    <col min="17" max="17" style="840" width="17.7109375" customWidth="1"/>
    <col min="18" max="19" style="840" width="0.7109375" customWidth="1"/>
    <col min="20" max="21" style="840" width="7.7109375" customWidth="1"/>
    <col min="22" max="23" style="840" width="0.8515625" customWidth="1"/>
    <col min="24" max="24" style="840" width="7.7109375" customWidth="1"/>
    <col min="25" max="28" style="840" width="0.8515625" customWidth="1"/>
    <col min="29" max="31" style="840" width="8.7109375" customWidth="1"/>
    <col min="32" max="39" style="840" width="0.8515625" customWidth="1"/>
    <col min="40" max="40" style="840" width="7.7109375" customWidth="1"/>
    <col min="41" max="41" style="840" width="15.7109375" customWidth="1"/>
    <col min="42" max="42" style="840" width="0.140625" customWidth="1"/>
    <col min="43" max="44" style="840" width="12.57421875" customWidth="1"/>
    <col min="45" max="45" style="840" width="11.7109375" customWidth="1"/>
    <col min="46" max="47" style="840" width="15.7109375" customWidth="1"/>
    <col min="48" max="48" style="840" width="19.57421875" customWidth="1"/>
    <col min="49" max="49" style="840" width="28.7109375" customWidth="1"/>
    <col min="50" max="50" style="840" width="17.7109375" customWidth="1"/>
    <col min="51" max="54" style="840" width="0.140625" customWidth="1"/>
    <col min="55" max="57" style="840" width="15.57421875" customWidth="1"/>
    <col min="58" max="59" style="840" width="0.140625" customWidth="1"/>
    <col min="60" max="60" style="840" width="8.8515625" customWidth="1"/>
    <col min="61" max="63" style="840" width="0.140625" customWidth="1"/>
    <col min="64" max="64" style="840" width="11.7109375" customWidth="1"/>
    <col min="65" max="65" style="840" width="27.7109375" customWidth="1"/>
    <col min="66" max="67" style="840" width="0.8515625" customWidth="1"/>
    <col min="68" max="71" style="753" width="13.57421875" customWidth="1"/>
    <col min="72" max="72" style="753" width="0.8515625" customWidth="1"/>
    <col min="73" max="74" style="753" width="13.7109375" customWidth="1"/>
    <col min="75" max="75" style="753" width="0.8515625" customWidth="1"/>
    <col min="76" max="77" style="840" width="12.7109375" customWidth="1"/>
    <col min="78" max="79" style="840" width="13.8515625" customWidth="1"/>
    <col min="80" max="82" style="753" width="0.8515625" customWidth="1"/>
    <col min="83" max="84" style="753" width="13.7109375" customWidth="1"/>
    <col min="85" max="89" style="753" width="0.8515625" customWidth="1"/>
    <col min="90" max="90" style="840" width="14.57421875" customWidth="1"/>
    <col min="91" max="91" style="753" width="14.57421875" customWidth="1"/>
    <col min="92" max="92" style="753" width="0.8515625" customWidth="1"/>
    <col min="93" max="98" style="753" width="16.7109375" customWidth="1"/>
    <col min="99" max="100" style="753" width="0.8515625" customWidth="1"/>
    <col min="101" max="104" style="753" width="17.7109375" customWidth="1"/>
    <col min="105" max="106" style="753" width="0.8515625" customWidth="1"/>
    <col min="107" max="110" style="753" width="17.7109375" customWidth="1"/>
    <col min="111" max="111" style="753" width="0.8515625" customWidth="1"/>
    <col min="112" max="115" style="753" width="17.7109375" customWidth="1"/>
    <col min="116" max="116" style="753" width="0.8515625" customWidth="1"/>
    <col min="117" max="121" style="753" width="22.7109375" customWidth="1"/>
    <col min="122" max="124" style="753" width="0.8515625" customWidth="1"/>
    <col min="125" max="126" style="753" width="15.7109375" customWidth="1"/>
    <col min="127" max="129" style="753" width="0.8515625" customWidth="1"/>
    <col min="130" max="132" style="753" width="20.7109375" customWidth="1"/>
    <col min="133" max="133" style="753" width="22.7109375" customWidth="1"/>
    <col min="134" max="136" style="753" width="0.8515625" customWidth="1"/>
    <col min="137" max="138" style="753" width="20.7109375" customWidth="1"/>
    <col min="139" max="140" style="840" width="22.7109375" customWidth="1"/>
    <col min="141" max="142" style="840" width="2.7109375" customWidth="1"/>
    <col min="143" max="143" style="840" width="30.7109375" customWidth="1"/>
    <col min="144" max="145" style="840" width="2.7109375" customWidth="1"/>
    <col min="146" max="146" style="840" width="14.57421875" customWidth="1"/>
    <col min="147" max="147" style="753" width="14.57421875" customWidth="1"/>
    <col min="148" max="148" style="753" width="0.8515625" customWidth="1"/>
    <col min="149" max="154" style="753" width="16.7109375" customWidth="1"/>
    <col min="155" max="156" style="753" width="0.8515625" customWidth="1"/>
    <col min="157" max="160" style="753" width="17.7109375" customWidth="1"/>
    <col min="161" max="162" style="753" width="0.8515625" customWidth="1"/>
    <col min="163" max="166" style="753" width="17.7109375" customWidth="1"/>
    <col min="167" max="167" style="753" width="0.8515625" customWidth="1"/>
    <col min="168" max="171" style="753" width="17.7109375" customWidth="1"/>
    <col min="172" max="172" style="753" width="0.8515625" customWidth="1"/>
    <col min="173" max="176" style="753" width="22.7109375" customWidth="1"/>
    <col min="177" max="180" style="753" width="0.8515625" customWidth="1"/>
    <col min="181" max="182" style="753" width="15.7109375" customWidth="1"/>
    <col min="183" max="185" style="753" width="0.8515625" customWidth="1"/>
    <col min="186" max="188" style="753" width="20.7109375" customWidth="1"/>
    <col min="189" max="192" style="753" width="0.8515625" customWidth="1"/>
    <col min="193" max="194" style="753" width="20.7109375" customWidth="1"/>
    <col min="195" max="196" style="753" width="0.8515625" customWidth="1"/>
    <col min="197" max="207" style="840" width="0.8515625" customWidth="1"/>
    <col min="208" max="208" style="92" width="0.8515625" customWidth="1"/>
    <col min="209" max="212" style="840" width="10.7109375" customWidth="1"/>
    <col min="213" max="220" style="840" width="12.7109375" customWidth="1"/>
    <col min="221" max="224" style="840" width="14.7109375" customWidth="1"/>
    <col min="225" max="228" style="840" width="10.7109375" customWidth="1"/>
    <col min="229" max="236" style="840" width="12.7109375" customWidth="1"/>
    <col min="237" max="240" style="840" width="14.7109375" customWidth="1"/>
    <col min="241" max="244" style="92" width="0.8515625" customWidth="1"/>
    <col min="245" max="245" style="840" width="0.8515625" customWidth="1"/>
    <col min="246" max="277" style="92" width="0.8515625" customWidth="1"/>
    <col min="278" max="285" style="92" width="12.7109375" customWidth="1"/>
    <col min="286" max="289" style="92" width="0.8515625" customWidth="1"/>
    <col min="290" max="305" style="92" width="8.7109375" customWidth="1"/>
    <col min="306" max="314" style="840" width="0.8515625" customWidth="1"/>
    <col min="315" max="316" style="840" width="12.7109375" customWidth="1"/>
    <col min="317" max="317" style="840" width="0.7109375" customWidth="1"/>
    <col min="318" max="318" style="840" width="20.8515625" customWidth="1"/>
    <col min="319" max="325" style="840" width="0.8515625" customWidth="1"/>
  </cols>
  <sheetData>
    <row customHeight="1" ht="12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121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/>
    <row customHeight="1" ht="15">
      <c r="C3" s="132"/>
      <c r="D3" s="132"/>
      <c r="E3" s="154"/>
      <c r="F3" s="154"/>
      <c r="G3" s="154"/>
      <c r="H3" s="154"/>
      <c r="I3" s="154"/>
      <c r="J3" s="154"/>
      <c r="K3" s="1212"/>
      <c r="L3" s="154"/>
      <c r="M3" s="1213" t="s">
        <v>1449</v>
      </c>
      <c r="N3" s="1214">
        <f>EH86</f>
        <v>0</v>
      </c>
      <c r="O3" s="1212"/>
      <c r="P3" s="1212"/>
      <c r="Q3" s="1212"/>
      <c r="R3" s="1212"/>
      <c r="S3" s="1212"/>
      <c r="T3" s="1212"/>
      <c r="U3" s="1212"/>
      <c r="V3" s="1212"/>
      <c r="W3" s="1212"/>
      <c r="X3" s="1212"/>
      <c r="Y3" s="1212"/>
      <c r="Z3" s="1212"/>
      <c r="AA3" s="1212"/>
      <c r="AB3" s="1212"/>
      <c r="AC3" s="1212"/>
      <c r="AD3" s="1212"/>
      <c r="AE3" s="1212"/>
      <c r="AF3" s="1212"/>
      <c r="AG3" s="1212"/>
      <c r="AH3" s="1212"/>
      <c r="AI3" s="1212"/>
      <c r="AJ3" s="1212"/>
      <c r="AK3" s="1212"/>
      <c r="AL3" s="1212"/>
      <c r="AM3" s="1212"/>
      <c r="AN3" s="1212"/>
      <c r="AO3" s="1212"/>
      <c r="AP3" s="1212"/>
      <c r="AQ3" s="1212"/>
      <c r="AR3" s="1212"/>
      <c r="AS3" s="1212"/>
      <c r="AT3" s="1212"/>
      <c r="AU3" s="1212"/>
      <c r="AV3" s="1212"/>
      <c r="AW3" s="1212"/>
      <c r="AX3" s="1212"/>
      <c r="AY3" s="1212"/>
      <c r="AZ3" s="1212"/>
      <c r="BA3" s="1212"/>
      <c r="BB3" s="1212"/>
      <c r="BC3" s="1212"/>
      <c r="BD3" s="1212"/>
      <c r="BE3" s="1212"/>
      <c r="BF3" s="1212"/>
      <c r="BG3" s="1212"/>
      <c r="BH3" s="1212"/>
      <c r="BI3" s="1212"/>
      <c r="BJ3" s="1212"/>
      <c r="BK3" s="1212"/>
      <c r="BL3" s="1212"/>
      <c r="BM3" s="229">
        <f>EJ86</f>
        <v>0</v>
      </c>
      <c r="BN3" s="1212"/>
      <c r="BO3" s="1212"/>
      <c r="BP3" s="155"/>
      <c r="BQ3" s="155"/>
      <c r="BR3" s="155"/>
      <c r="BS3" s="155"/>
      <c r="BT3" s="155"/>
      <c r="BU3" s="155"/>
      <c r="BV3" s="155"/>
      <c r="BW3" s="155"/>
      <c r="BX3" s="1212"/>
      <c r="BY3" s="1212"/>
      <c r="BZ3" s="1212"/>
      <c r="CA3" s="1212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160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160"/>
      <c r="FQ3" s="227" t="s">
        <v>1450</v>
      </c>
      <c r="LE3" s="1212"/>
    </row>
    <row customHeight="1" ht="24"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1215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1216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1217" t="s">
        <v>1453</v>
      </c>
      <c r="HB4" s="1218"/>
      <c r="HC4" s="1218"/>
      <c r="HD4" s="1218"/>
      <c r="HE4" s="1218"/>
      <c r="HF4" s="1218"/>
      <c r="HG4" s="1218"/>
      <c r="HH4" s="1218"/>
      <c r="HI4" s="1218"/>
      <c r="HJ4" s="1218"/>
      <c r="HK4" s="1218"/>
      <c r="HL4" s="1218"/>
      <c r="HM4" s="1218"/>
      <c r="HN4" s="1218"/>
      <c r="HO4" s="1218"/>
      <c r="HP4" s="1219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1220"/>
      <c r="L5" s="85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434" t="s">
        <v>203</v>
      </c>
      <c r="AP5" s="159"/>
      <c r="AQ5" s="662"/>
      <c r="AR5" s="662"/>
      <c r="AS5" s="662"/>
      <c r="AT5" s="662"/>
      <c r="AU5" s="662"/>
      <c r="AV5" s="662"/>
      <c r="AW5" s="434" t="s">
        <v>203</v>
      </c>
      <c r="AX5" s="662"/>
      <c r="AY5" s="662"/>
      <c r="AZ5" s="662"/>
      <c r="BA5" s="662"/>
      <c r="BB5" s="662"/>
      <c r="BC5" s="662"/>
      <c r="BD5" s="662"/>
      <c r="BE5" s="662"/>
      <c r="BF5" s="1222"/>
      <c r="BG5" s="1222"/>
      <c r="BH5" s="1220"/>
      <c r="BI5" s="1220"/>
      <c r="BJ5" s="1220"/>
      <c r="BK5" s="1220"/>
      <c r="BL5" s="1220"/>
      <c r="BM5" s="1220"/>
      <c r="BN5" s="1220"/>
      <c r="BO5" s="1220"/>
      <c r="BP5" s="160"/>
      <c r="BQ5" s="160"/>
      <c r="BR5" s="160"/>
      <c r="BS5" s="160"/>
      <c r="BT5" s="160"/>
      <c r="BU5" s="160"/>
      <c r="BV5" s="160"/>
      <c r="BW5" s="160"/>
      <c r="BX5" s="1220"/>
      <c r="BY5" s="1220"/>
      <c r="BZ5" s="1220"/>
      <c r="CA5" s="122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1223"/>
      <c r="HC5" s="770" t="s">
        <v>1461</v>
      </c>
      <c r="HD5" s="1223"/>
      <c r="HE5" s="770" t="s">
        <v>1052</v>
      </c>
      <c r="HF5" s="1223"/>
      <c r="HG5" s="770" t="s">
        <v>1461</v>
      </c>
      <c r="HH5" s="1223"/>
      <c r="HI5" s="770" t="s">
        <v>1052</v>
      </c>
      <c r="HJ5" s="1223"/>
      <c r="HK5" s="770" t="s">
        <v>1461</v>
      </c>
      <c r="HL5" s="1223"/>
      <c r="HM5" s="770" t="s">
        <v>1052</v>
      </c>
      <c r="HN5" s="1223"/>
      <c r="HO5" s="770" t="s">
        <v>1461</v>
      </c>
      <c r="HP5" s="1223"/>
      <c r="HQ5" s="770" t="s">
        <v>1052</v>
      </c>
      <c r="HR5" s="1223"/>
      <c r="HS5" s="770" t="s">
        <v>1461</v>
      </c>
      <c r="HT5" s="1223"/>
      <c r="HU5" s="770" t="s">
        <v>1052</v>
      </c>
      <c r="HV5" s="1223"/>
      <c r="HW5" s="770" t="s">
        <v>1461</v>
      </c>
      <c r="HX5" s="1223"/>
      <c r="HY5" s="770" t="s">
        <v>1052</v>
      </c>
      <c r="HZ5" s="1223"/>
      <c r="IA5" s="770" t="s">
        <v>1461</v>
      </c>
      <c r="IB5" s="1223"/>
      <c r="IC5" s="770" t="s">
        <v>1052</v>
      </c>
      <c r="ID5" s="1223"/>
      <c r="IE5" s="770" t="s">
        <v>1461</v>
      </c>
      <c r="IF5" s="1223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1224" t="s">
        <v>1466</v>
      </c>
      <c r="H6" s="778" t="s">
        <v>1467</v>
      </c>
      <c r="I6" s="604"/>
      <c r="J6" s="755"/>
      <c r="K6" s="1225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1226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1227"/>
      <c r="BL6" s="665" t="str">
        <f>"Оказание услуги в """&amp;report_month_genitive&amp;""""</f>
        <v>Оказание услуги в "мае"</v>
      </c>
      <c r="BM6" s="665" t="s">
        <v>1473</v>
      </c>
      <c r="BN6" s="1228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1229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1230"/>
      <c r="HC6" s="1230"/>
      <c r="HD6" s="1231"/>
      <c r="HE6" s="1232" t="s">
        <v>1484</v>
      </c>
      <c r="HF6" s="1233"/>
      <c r="HG6" s="775" t="s">
        <v>1485</v>
      </c>
      <c r="HH6" s="1233"/>
      <c r="HI6" s="775" t="s">
        <v>1486</v>
      </c>
      <c r="HJ6" s="1233"/>
      <c r="HK6" s="775" t="s">
        <v>1487</v>
      </c>
      <c r="HL6" s="1233"/>
      <c r="HM6" s="1234" t="s">
        <v>1479</v>
      </c>
      <c r="HN6" s="667"/>
      <c r="HO6" s="667"/>
      <c r="HP6" s="667"/>
      <c r="HQ6" s="772" t="s">
        <v>1483</v>
      </c>
      <c r="HR6" s="1230"/>
      <c r="HS6" s="1230"/>
      <c r="HT6" s="1231"/>
      <c r="HU6" s="775" t="s">
        <v>1484</v>
      </c>
      <c r="HV6" s="1233"/>
      <c r="HW6" s="775" t="s">
        <v>1485</v>
      </c>
      <c r="HX6" s="1233"/>
      <c r="HY6" s="775" t="s">
        <v>1486</v>
      </c>
      <c r="HZ6" s="1233"/>
      <c r="IA6" s="775" t="s">
        <v>1487</v>
      </c>
      <c r="IB6" s="1233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328" t="s">
        <v>1505</v>
      </c>
    </row>
    <row customHeight="1" ht="11.25">
      <c r="C7" s="161"/>
      <c r="E7" s="180"/>
      <c r="F7" s="594"/>
      <c r="G7" s="1235"/>
      <c r="H7" s="1235"/>
      <c r="I7" s="604"/>
      <c r="J7" s="755"/>
      <c r="K7" s="781"/>
      <c r="L7" s="665"/>
      <c r="M7" s="1223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1236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1237"/>
      <c r="BE7" s="622"/>
      <c r="BF7" s="604"/>
      <c r="BG7" s="604"/>
      <c r="BH7" s="619"/>
      <c r="BI7" s="604"/>
      <c r="BJ7" s="604"/>
      <c r="BK7" s="1227"/>
      <c r="BL7" s="665"/>
      <c r="BM7" s="665"/>
      <c r="BN7" s="1228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1235"/>
      <c r="H8" s="1235"/>
      <c r="I8" s="604"/>
      <c r="J8" s="755"/>
      <c r="K8" s="781"/>
      <c r="L8" s="665"/>
      <c r="M8" s="1223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1236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1227"/>
      <c r="BL8" s="665"/>
      <c r="BM8" s="665"/>
      <c r="BN8" s="1228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1235"/>
      <c r="H9" s="1235"/>
      <c r="I9" s="604"/>
      <c r="J9" s="755"/>
      <c r="K9" s="781"/>
      <c r="L9" s="665"/>
      <c r="M9" s="1223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1236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1227"/>
      <c r="BL9" s="665"/>
      <c r="BM9" s="665"/>
      <c r="BN9" s="1228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1238"/>
      <c r="H10" s="1238"/>
      <c r="I10" s="604"/>
      <c r="J10" s="755"/>
      <c r="K10" s="781"/>
      <c r="L10" s="665"/>
      <c r="M10" s="1223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1239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1227"/>
      <c r="BL10" s="665"/>
      <c r="BM10" s="665"/>
      <c r="BN10" s="1228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>
      <c r="C11" s="133"/>
      <c r="F11" s="163"/>
      <c r="G11" s="163"/>
      <c r="H11" s="163"/>
      <c r="I11" s="163"/>
      <c r="J11" s="163"/>
      <c r="K11" s="162"/>
      <c r="L11" s="163"/>
      <c r="M11" s="1240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1241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1242"/>
      <c r="EL11" s="1242"/>
      <c r="EM11" s="232" t="s">
        <v>1537</v>
      </c>
      <c r="EN11" s="1242"/>
      <c r="EO11" s="1242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1242"/>
      <c r="GP11" s="1242"/>
      <c r="GQ11" s="1242"/>
      <c r="GR11" s="1242"/>
      <c r="GS11" s="1242"/>
      <c r="GT11" s="1242"/>
      <c r="GU11" s="1242"/>
      <c r="GV11" s="1242"/>
      <c r="GW11" s="1242"/>
      <c r="GX11" s="1242"/>
      <c r="GY11" s="1242"/>
      <c r="GZ11" s="235"/>
      <c r="HA11" s="1242"/>
      <c r="HB11" s="1242"/>
      <c r="HC11" s="1242"/>
      <c r="HD11" s="1242"/>
      <c r="HE11" s="1243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1242"/>
      <c r="HN11" s="1242"/>
      <c r="HO11" s="1242"/>
      <c r="HP11" s="1242"/>
      <c r="HQ11" s="1242"/>
      <c r="HR11" s="1242"/>
      <c r="HS11" s="1242"/>
      <c r="HT11" s="1242"/>
      <c r="HU11" s="1242"/>
      <c r="HV11" s="1242"/>
      <c r="HW11" s="1242"/>
      <c r="HX11" s="1242"/>
      <c r="HY11" s="1242"/>
      <c r="HZ11" s="1242"/>
      <c r="IA11" s="1242"/>
      <c r="IB11" s="1242"/>
      <c r="IC11" s="1242"/>
      <c r="ID11" s="1242"/>
      <c r="IE11" s="1242"/>
      <c r="IF11" s="1242"/>
      <c r="IG11" s="235"/>
      <c r="IH11" s="235"/>
      <c r="II11" s="235"/>
      <c r="IJ11" s="235"/>
      <c r="IK11" s="1242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1244"/>
      <c r="KU11" s="1244"/>
      <c r="KV11" s="1244"/>
      <c r="KW11" s="1244"/>
      <c r="KX11" s="1244"/>
      <c r="KY11" s="1244"/>
      <c r="KZ11" s="1244"/>
      <c r="LA11" s="1244"/>
      <c r="LB11" s="1244"/>
      <c r="LC11" s="1244"/>
      <c r="LD11" s="1244"/>
      <c r="LE11" s="162"/>
      <c r="LF11" s="1244"/>
      <c r="LG11" s="1244"/>
      <c r="LH11" s="1244"/>
      <c r="LI11" s="1244"/>
      <c r="LJ11" s="1244"/>
      <c r="LK11" s="1244"/>
      <c r="LL11" s="1244"/>
      <c r="LM11" s="1244"/>
    </row>
    <row customHeight="1" ht="12">
      <c r="C12" s="132"/>
      <c r="D12" s="1245"/>
      <c r="E12" s="1246"/>
      <c r="F12" s="1245"/>
      <c r="G12" s="1245"/>
      <c r="H12" s="1245"/>
      <c r="I12" s="1245"/>
      <c r="J12" s="1245"/>
      <c r="K12" s="104"/>
      <c r="L12" s="216"/>
      <c r="M12" s="1247"/>
      <c r="N12" s="104"/>
      <c r="O12" s="168"/>
      <c r="P12" s="168"/>
      <c r="Q12" s="104"/>
      <c r="R12" s="168"/>
      <c r="S12" s="168"/>
      <c r="T12" s="104"/>
      <c r="U12" s="104"/>
      <c r="V12" s="168"/>
      <c r="W12" s="168"/>
      <c r="X12" s="104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04"/>
      <c r="AO12" s="104"/>
      <c r="AP12" s="168"/>
      <c r="AQ12" s="104"/>
      <c r="AR12" s="104"/>
      <c r="AS12" s="104"/>
      <c r="AT12" s="104"/>
      <c r="AU12" s="104"/>
      <c r="AV12" s="104"/>
      <c r="AW12" s="104"/>
      <c r="AX12" s="104"/>
      <c r="AY12" s="168"/>
      <c r="AZ12" s="168"/>
      <c r="BA12" s="168"/>
      <c r="BB12" s="168"/>
      <c r="BC12" s="104"/>
      <c r="BD12" s="104"/>
      <c r="BE12" s="104"/>
      <c r="BF12" s="168"/>
      <c r="BG12" s="168"/>
      <c r="BH12" s="168"/>
      <c r="BI12" s="168"/>
      <c r="BJ12" s="168"/>
      <c r="BK12" s="168"/>
      <c r="BL12" s="104"/>
      <c r="BM12" s="1248"/>
      <c r="BN12" s="168"/>
      <c r="BO12" s="168"/>
      <c r="BP12" s="104"/>
      <c r="BQ12" s="104"/>
      <c r="BR12" s="168"/>
      <c r="BS12" s="168"/>
      <c r="BT12" s="168"/>
      <c r="BU12" s="168"/>
      <c r="BV12" s="168"/>
      <c r="BW12" s="168"/>
      <c r="BX12" s="104"/>
      <c r="BY12" s="104"/>
      <c r="BZ12" s="104"/>
      <c r="CA12" s="104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04"/>
      <c r="CM12" s="104"/>
      <c r="CN12" s="168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04"/>
      <c r="DN12" s="104"/>
      <c r="DO12" s="104"/>
      <c r="DP12" s="104"/>
      <c r="DQ12" s="239"/>
      <c r="DR12" s="168"/>
      <c r="DS12" s="168"/>
      <c r="DT12" s="168"/>
      <c r="DU12" s="104"/>
      <c r="DV12" s="104"/>
      <c r="DW12" s="168"/>
      <c r="DX12" s="168"/>
      <c r="DY12" s="168"/>
      <c r="DZ12" s="104"/>
      <c r="EA12" s="104"/>
      <c r="EB12" s="104"/>
      <c r="EC12" s="239"/>
      <c r="ED12" s="168"/>
      <c r="EE12" s="168"/>
      <c r="EF12" s="168"/>
      <c r="EG12" s="104"/>
      <c r="EH12" s="104"/>
      <c r="EI12" s="1248"/>
      <c r="EJ12" s="1248"/>
      <c r="EK12" s="1249"/>
      <c r="EL12" s="1249"/>
      <c r="EM12" s="1250"/>
      <c r="EN12" s="1249"/>
      <c r="EO12" s="1251"/>
      <c r="EP12" s="104"/>
      <c r="EQ12" s="104"/>
      <c r="ER12" s="168"/>
      <c r="ES12" s="104"/>
      <c r="ET12" s="104"/>
      <c r="EU12" s="104"/>
      <c r="EV12" s="104"/>
      <c r="EW12" s="104"/>
      <c r="EX12" s="104"/>
      <c r="EY12" s="168"/>
      <c r="EZ12" s="168"/>
      <c r="FA12" s="168"/>
      <c r="FB12" s="168"/>
      <c r="FC12" s="168"/>
      <c r="FD12" s="168"/>
      <c r="FE12" s="168"/>
      <c r="FF12" s="168"/>
      <c r="FG12" s="104"/>
      <c r="FH12" s="104"/>
      <c r="FI12" s="104"/>
      <c r="FJ12" s="104"/>
      <c r="FK12" s="168"/>
      <c r="FL12" s="104"/>
      <c r="FM12" s="104"/>
      <c r="FN12" s="104"/>
      <c r="FO12" s="104"/>
      <c r="FP12" s="168"/>
      <c r="FQ12" s="104"/>
      <c r="FR12" s="104"/>
      <c r="FS12" s="104"/>
      <c r="FT12" s="104"/>
      <c r="FU12" s="168"/>
      <c r="FV12" s="168"/>
      <c r="FW12" s="168"/>
      <c r="FX12" s="168"/>
      <c r="FY12" s="104"/>
      <c r="FZ12" s="104"/>
      <c r="GA12" s="168"/>
      <c r="GB12" s="168"/>
      <c r="GC12" s="168"/>
      <c r="GD12" s="104"/>
      <c r="GE12" s="104"/>
      <c r="GF12" s="104"/>
      <c r="GG12" s="168"/>
      <c r="GH12" s="168"/>
      <c r="GI12" s="168"/>
      <c r="GJ12" s="168"/>
      <c r="GK12" s="243"/>
      <c r="GL12" s="104"/>
      <c r="GM12" s="168"/>
      <c r="GN12" s="168"/>
      <c r="GO12" s="1252"/>
      <c r="GP12" s="1253"/>
      <c r="GQ12" s="1252"/>
      <c r="GR12" s="1253"/>
      <c r="GS12" s="1253"/>
      <c r="GT12" s="1253"/>
      <c r="GU12" s="1253"/>
      <c r="GV12" s="1253"/>
      <c r="GW12" s="1253"/>
      <c r="GX12" s="1253"/>
      <c r="GY12" s="1253"/>
      <c r="GZ12" s="215"/>
      <c r="HA12" s="1254"/>
      <c r="HB12" s="1254"/>
      <c r="HC12" s="1254"/>
      <c r="HD12" s="1254"/>
      <c r="HE12" s="1254"/>
      <c r="HF12" s="1254"/>
      <c r="HG12" s="1254"/>
      <c r="HH12" s="1254"/>
      <c r="HI12" s="1254"/>
      <c r="HJ12" s="1254"/>
      <c r="HK12" s="1254"/>
      <c r="HL12" s="1254"/>
      <c r="HM12" s="1254"/>
      <c r="HN12" s="1254"/>
      <c r="HO12" s="1254"/>
      <c r="HP12" s="1254"/>
      <c r="HQ12" s="1254"/>
      <c r="HR12" s="1254"/>
      <c r="HS12" s="1254"/>
      <c r="HT12" s="1254"/>
      <c r="HU12" s="1254"/>
      <c r="HV12" s="1254"/>
      <c r="HW12" s="1254"/>
      <c r="HX12" s="1254"/>
      <c r="HY12" s="1254"/>
      <c r="HZ12" s="1254"/>
      <c r="IA12" s="1254"/>
      <c r="IB12" s="1254"/>
      <c r="IC12" s="1254"/>
      <c r="ID12" s="1254"/>
      <c r="IE12" s="1254"/>
      <c r="IF12" s="1254"/>
      <c r="IG12" s="246"/>
      <c r="IH12" s="215"/>
      <c r="II12" s="215"/>
      <c r="IJ12" s="215"/>
      <c r="IK12" s="1253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1246"/>
      <c r="KU12" s="1246"/>
      <c r="KV12" s="1246"/>
      <c r="KW12" s="1246"/>
      <c r="KX12" s="1246"/>
      <c r="KY12" s="1246"/>
      <c r="KZ12" s="1246"/>
      <c r="LA12" s="1246"/>
      <c r="LB12" s="1246"/>
      <c r="LC12" s="1255"/>
      <c r="LD12" s="1255"/>
      <c r="LE12" s="168"/>
      <c r="LF12" s="104"/>
      <c r="LG12" s="1246"/>
      <c r="LH12" s="1246"/>
      <c r="LI12" s="1246"/>
      <c r="LJ12" s="1246"/>
      <c r="LK12" s="1246"/>
      <c r="LL12" s="1246"/>
      <c r="LM12" s="1246"/>
    </row>
    <row customHeight="1" ht="12">
      <c r="C13" s="132"/>
      <c r="D13" s="1256"/>
      <c r="F13" s="95"/>
      <c r="G13" s="95"/>
      <c r="H13" s="95"/>
      <c r="I13" s="95"/>
      <c r="J13" s="95"/>
      <c r="K13" s="171"/>
      <c r="L13" s="171"/>
      <c r="M13" s="171"/>
      <c r="N13" s="171"/>
      <c r="O13" s="1257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1258"/>
      <c r="CA13" s="125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1259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1260"/>
      <c r="EJ13" s="1261"/>
      <c r="EM13" s="1262"/>
      <c r="EP13" s="1263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1263"/>
      <c r="HB13" s="1259"/>
      <c r="HC13" s="1259"/>
      <c r="HD13" s="1259"/>
      <c r="HE13" s="1259"/>
      <c r="HF13" s="1259"/>
      <c r="HG13" s="1259"/>
      <c r="HH13" s="1259"/>
      <c r="HI13" s="1259"/>
      <c r="HJ13" s="1259"/>
      <c r="HK13" s="1259"/>
      <c r="HL13" s="1259"/>
      <c r="HM13" s="1259"/>
      <c r="HN13" s="1259"/>
      <c r="HO13" s="1259"/>
      <c r="HP13" s="1259"/>
      <c r="HQ13" s="1259"/>
      <c r="HR13" s="1259"/>
      <c r="HS13" s="1259"/>
      <c r="HT13" s="1259"/>
      <c r="HU13" s="1259"/>
      <c r="HV13" s="1259"/>
      <c r="HW13" s="1259"/>
      <c r="HX13" s="1259"/>
      <c r="HY13" s="1259"/>
      <c r="HZ13" s="1259"/>
      <c r="IA13" s="1259"/>
      <c r="IB13" s="1259"/>
      <c r="IC13" s="1264"/>
      <c r="ID13" s="1264"/>
      <c r="IE13" s="1264"/>
      <c r="IF13" s="1265"/>
      <c r="LC13" s="1263"/>
      <c r="LD13" s="1259"/>
      <c r="LE13" s="1259"/>
      <c r="LF13" s="1266"/>
    </row>
    <row customHeight="1" ht="12" hidden="1">
      <c r="C14" s="132"/>
      <c r="D14" s="1256"/>
      <c r="F14" s="95"/>
      <c r="G14" s="95"/>
      <c r="H14" s="95"/>
      <c r="I14" s="95"/>
      <c r="J14" s="9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1267"/>
      <c r="CA14" s="126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126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1268"/>
      <c r="EP14" s="126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1269"/>
      <c r="HB14" s="1267"/>
      <c r="HC14" s="1267"/>
      <c r="HD14" s="1267"/>
      <c r="HE14" s="1267"/>
      <c r="HF14" s="1267"/>
      <c r="HG14" s="1267"/>
      <c r="HH14" s="1267"/>
      <c r="HI14" s="1267"/>
      <c r="HJ14" s="1267"/>
      <c r="HK14" s="1267"/>
      <c r="HL14" s="1267"/>
      <c r="HM14" s="1267"/>
      <c r="HN14" s="1267"/>
      <c r="HO14" s="1267"/>
      <c r="HP14" s="1267"/>
      <c r="HQ14" s="1267"/>
      <c r="HR14" s="1267"/>
      <c r="HS14" s="1267"/>
      <c r="HT14" s="1267"/>
      <c r="HU14" s="1267"/>
      <c r="HV14" s="1267"/>
      <c r="HW14" s="1267"/>
      <c r="HX14" s="1267"/>
      <c r="HY14" s="1267"/>
      <c r="HZ14" s="1267"/>
      <c r="IA14" s="1267"/>
      <c r="IB14" s="1267"/>
      <c r="IC14" s="1267"/>
      <c r="ID14" s="1267"/>
      <c r="IE14" s="1267"/>
      <c r="IF14" s="1270"/>
      <c r="LC14" s="1269"/>
      <c r="LD14" s="1267"/>
      <c r="LE14" s="1267"/>
      <c r="LF14" s="1270"/>
    </row>
    <row customHeight="1" ht="12">
      <c r="C15" s="161"/>
      <c r="D15" s="671" t="s">
        <v>126</v>
      </c>
      <c r="E15" s="689" t="s">
        <v>126</v>
      </c>
      <c r="F15" s="168"/>
      <c r="G15" s="168"/>
      <c r="H15" s="168"/>
      <c r="I15" s="168"/>
      <c r="J15" s="168"/>
      <c r="K15" s="168"/>
      <c r="L15" s="127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1272"/>
      <c r="BY15" s="1272"/>
      <c r="BZ15" s="1272"/>
      <c r="CA15" s="1272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1272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 t="s">
        <v>1692</v>
      </c>
      <c r="DV15" s="268" t="s">
        <v>1693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273"/>
      <c r="EJ15" s="1274"/>
      <c r="EM15" s="1268"/>
      <c r="EP15" s="1275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 t="s">
        <v>1694</v>
      </c>
      <c r="FZ15" s="268" t="s">
        <v>1695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1276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1277"/>
      <c r="HF15" s="1277"/>
      <c r="HG15" s="1278"/>
      <c r="HH15" s="1278"/>
      <c r="HI15" s="1279"/>
      <c r="HJ15" s="1279"/>
      <c r="HK15" s="1279"/>
      <c r="HL15" s="1279"/>
      <c r="HM15" s="1280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1277"/>
      <c r="HV15" s="1277"/>
      <c r="HW15" s="264" t="str">
        <f>IF(LEN(HG15)=0,"",HG15)</f>
        <v/>
      </c>
      <c r="HX15" s="264" t="str">
        <f>IF(LEN(HH15)=0,"",HH15)</f>
        <v/>
      </c>
      <c r="HY15" s="1281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1282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1283"/>
      <c r="LD15" s="1284"/>
      <c r="LE15" s="1284"/>
      <c r="LF15" s="1285"/>
    </row>
    <row customHeight="1" ht="12.75" hidden="1">
      <c r="C16" s="161"/>
      <c r="D16" s="672"/>
      <c r="E16" s="690"/>
      <c r="F16" s="168"/>
      <c r="G16" s="168"/>
      <c r="H16" s="168"/>
      <c r="I16" s="168"/>
      <c r="J16" s="168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1267"/>
      <c r="CA16" s="126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126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1268"/>
      <c r="EP16" s="126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1269"/>
      <c r="HB16" s="1267"/>
      <c r="HC16" s="1267"/>
      <c r="HD16" s="1267"/>
      <c r="HE16" s="1267"/>
      <c r="HF16" s="1267"/>
      <c r="HG16" s="1267"/>
      <c r="HH16" s="1267"/>
      <c r="HI16" s="1267"/>
      <c r="HJ16" s="1267"/>
      <c r="HK16" s="1267"/>
      <c r="HL16" s="1267"/>
      <c r="HM16" s="1267"/>
      <c r="HN16" s="1267"/>
      <c r="HO16" s="1267"/>
      <c r="HP16" s="1267"/>
      <c r="HQ16" s="1267"/>
      <c r="HR16" s="1267"/>
      <c r="HS16" s="1267"/>
      <c r="HT16" s="1267"/>
      <c r="HU16" s="1267"/>
      <c r="HV16" s="1267"/>
      <c r="HW16" s="1267"/>
      <c r="HX16" s="1267"/>
      <c r="HY16" s="1267"/>
      <c r="HZ16" s="1267"/>
      <c r="IA16" s="1267"/>
      <c r="IB16" s="1267"/>
      <c r="IC16" s="1267"/>
      <c r="ID16" s="1267"/>
      <c r="IE16" s="1267"/>
      <c r="IF16" s="1270"/>
      <c r="LC16" s="1269"/>
      <c r="LD16" s="1267"/>
      <c r="LE16" s="1267"/>
      <c r="LF16" s="1270"/>
    </row>
    <row customHeight="1" ht="12">
      <c r="C17" s="161"/>
      <c r="D17" s="704"/>
      <c r="E17" s="690"/>
      <c r="F17" s="168"/>
      <c r="G17" s="168"/>
      <c r="H17" s="168"/>
      <c r="I17" s="168"/>
      <c r="J17" s="168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1267"/>
      <c r="CA17" s="126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126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1268"/>
      <c r="EP17" s="126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1269"/>
      <c r="HB17" s="1267"/>
      <c r="HC17" s="1267"/>
      <c r="HD17" s="1267"/>
      <c r="HE17" s="1267"/>
      <c r="HF17" s="1267"/>
      <c r="HG17" s="1267"/>
      <c r="HH17" s="1267"/>
      <c r="HI17" s="1267"/>
      <c r="HJ17" s="1267"/>
      <c r="HK17" s="1267"/>
      <c r="HL17" s="1267"/>
      <c r="HM17" s="1267"/>
      <c r="HN17" s="1267"/>
      <c r="HO17" s="1267"/>
      <c r="HP17" s="1267"/>
      <c r="HQ17" s="1267"/>
      <c r="HR17" s="1267"/>
      <c r="HS17" s="1267"/>
      <c r="HT17" s="1267"/>
      <c r="HU17" s="1267"/>
      <c r="HV17" s="1267"/>
      <c r="HW17" s="1267"/>
      <c r="HX17" s="1267"/>
      <c r="HY17" s="1267"/>
      <c r="HZ17" s="1267"/>
      <c r="IA17" s="1267"/>
      <c r="IB17" s="1267"/>
      <c r="IC17" s="1267"/>
      <c r="ID17" s="1267"/>
      <c r="IE17" s="1267"/>
      <c r="IF17" s="1270"/>
      <c r="LC17" s="1269"/>
      <c r="LD17" s="1267"/>
      <c r="LE17" s="1267"/>
      <c r="LF17" s="1270"/>
    </row>
    <row customHeight="1" ht="12" hidden="1">
      <c r="C18" s="161"/>
      <c r="E18" s="158"/>
      <c r="F18" s="95"/>
      <c r="G18" s="95"/>
      <c r="H18" s="95"/>
      <c r="I18" s="95"/>
      <c r="J18" s="9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1267"/>
      <c r="CA18" s="126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126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1268"/>
      <c r="EP18" s="126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1269"/>
      <c r="HB18" s="1267"/>
      <c r="HC18" s="1267"/>
      <c r="HD18" s="1267"/>
      <c r="HE18" s="1267"/>
      <c r="HF18" s="1267"/>
      <c r="HG18" s="1267"/>
      <c r="HH18" s="1267"/>
      <c r="HI18" s="1267"/>
      <c r="HJ18" s="1267"/>
      <c r="HK18" s="1267"/>
      <c r="HL18" s="1267"/>
      <c r="HM18" s="1267"/>
      <c r="HN18" s="1267"/>
      <c r="HO18" s="1267"/>
      <c r="HP18" s="1267"/>
      <c r="HQ18" s="1267"/>
      <c r="HR18" s="1267"/>
      <c r="HS18" s="1267"/>
      <c r="HT18" s="1267"/>
      <c r="HU18" s="1267"/>
      <c r="HV18" s="1267"/>
      <c r="HW18" s="1267"/>
      <c r="HX18" s="1267"/>
      <c r="HY18" s="1267"/>
      <c r="HZ18" s="1267"/>
      <c r="IA18" s="1267"/>
      <c r="IB18" s="1267"/>
      <c r="IC18" s="1267"/>
      <c r="ID18" s="1267"/>
      <c r="IE18" s="1267"/>
      <c r="IF18" s="1270"/>
      <c r="LC18" s="1269"/>
      <c r="LD18" s="1267"/>
      <c r="LE18" s="1267"/>
      <c r="LF18" s="1270"/>
    </row>
    <row customHeight="1" ht="12">
      <c r="C19" s="161"/>
      <c r="F19" s="95"/>
      <c r="G19" s="95"/>
      <c r="H19" s="95"/>
      <c r="I19" s="95"/>
      <c r="J19" s="9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1286"/>
      <c r="CA19" s="1286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1264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1287"/>
      <c r="EM19" s="1268"/>
      <c r="EP19" s="1288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1288"/>
      <c r="HB19" s="1264"/>
      <c r="HC19" s="1264"/>
      <c r="HD19" s="1264"/>
      <c r="HE19" s="1264"/>
      <c r="HF19" s="1264"/>
      <c r="HG19" s="1264"/>
      <c r="HH19" s="1264"/>
      <c r="HI19" s="1264"/>
      <c r="HJ19" s="1264"/>
      <c r="HK19" s="1264"/>
      <c r="HL19" s="1264"/>
      <c r="HM19" s="1264"/>
      <c r="HN19" s="1264"/>
      <c r="HO19" s="1264"/>
      <c r="HP19" s="1264"/>
      <c r="HQ19" s="1264"/>
      <c r="HR19" s="1264"/>
      <c r="HS19" s="1264"/>
      <c r="HT19" s="1264"/>
      <c r="HU19" s="1264"/>
      <c r="HV19" s="1264"/>
      <c r="HW19" s="1264"/>
      <c r="HX19" s="1264"/>
      <c r="HY19" s="1264"/>
      <c r="HZ19" s="1264"/>
      <c r="IA19" s="1264"/>
      <c r="IB19" s="1264"/>
      <c r="IC19" s="1264"/>
      <c r="ID19" s="1264"/>
      <c r="IE19" s="1264"/>
      <c r="IF19" s="1265"/>
      <c r="LC19" s="1288"/>
      <c r="LD19" s="1264"/>
      <c r="LE19" s="1264"/>
      <c r="LF19" s="1265"/>
    </row>
    <row customHeight="1" ht="12" hidden="1">
      <c r="C20" s="132"/>
      <c r="D20" s="1256"/>
      <c r="F20" s="95"/>
      <c r="G20" s="95"/>
      <c r="H20" s="95"/>
      <c r="I20" s="95"/>
      <c r="J20" s="9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1267"/>
      <c r="CA20" s="126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126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1268"/>
      <c r="EP20" s="126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1269"/>
      <c r="HB20" s="1267"/>
      <c r="HC20" s="1267"/>
      <c r="HD20" s="1267"/>
      <c r="HE20" s="1267"/>
      <c r="HF20" s="1267"/>
      <c r="HG20" s="1267"/>
      <c r="HH20" s="1267"/>
      <c r="HI20" s="1267"/>
      <c r="HJ20" s="1267"/>
      <c r="HK20" s="1267"/>
      <c r="HL20" s="1267"/>
      <c r="HM20" s="1267"/>
      <c r="HN20" s="1267"/>
      <c r="HO20" s="1267"/>
      <c r="HP20" s="1267"/>
      <c r="HQ20" s="1267"/>
      <c r="HR20" s="1267"/>
      <c r="HS20" s="1267"/>
      <c r="HT20" s="1267"/>
      <c r="HU20" s="1267"/>
      <c r="HV20" s="1267"/>
      <c r="HW20" s="1267"/>
      <c r="HX20" s="1267"/>
      <c r="HY20" s="1267"/>
      <c r="HZ20" s="1267"/>
      <c r="IA20" s="1267"/>
      <c r="IB20" s="1267"/>
      <c r="IC20" s="1267"/>
      <c r="ID20" s="1267"/>
      <c r="IE20" s="1267"/>
      <c r="IF20" s="1270"/>
      <c r="LC20" s="1269"/>
      <c r="LD20" s="1267"/>
      <c r="LE20" s="1267"/>
      <c r="LF20" s="1270"/>
    </row>
    <row customHeight="1" ht="12">
      <c r="C21" s="161"/>
      <c r="D21" s="671" t="s">
        <v>137</v>
      </c>
      <c r="E21" s="689" t="s">
        <v>137</v>
      </c>
      <c r="F21" s="168"/>
      <c r="G21" s="168"/>
      <c r="H21" s="168"/>
      <c r="I21" s="168"/>
      <c r="J21" s="168"/>
      <c r="K21" s="168"/>
      <c r="L21" s="127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1272"/>
      <c r="BY21" s="1272"/>
      <c r="BZ21" s="1272"/>
      <c r="CA21" s="1272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1272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 t="s">
        <v>1692</v>
      </c>
      <c r="DV21" s="268" t="s">
        <v>1693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273"/>
      <c r="EJ21" s="1274"/>
      <c r="EM21" s="1268"/>
      <c r="EP21" s="1275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 t="s">
        <v>1694</v>
      </c>
      <c r="FZ21" s="268" t="s">
        <v>1695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1277"/>
      <c r="HF21" s="1277"/>
      <c r="HG21" s="1278"/>
      <c r="HH21" s="1278"/>
      <c r="HI21" s="1279"/>
      <c r="HJ21" s="1279"/>
      <c r="HK21" s="1279"/>
      <c r="HL21" s="1279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1277"/>
      <c r="HV21" s="1277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1283"/>
      <c r="LD21" s="1284"/>
      <c r="LE21" s="1284"/>
      <c r="LF21" s="1285"/>
    </row>
    <row customHeight="1" ht="12" hidden="1">
      <c r="C22" s="161"/>
      <c r="D22" s="672"/>
      <c r="E22" s="690"/>
      <c r="F22" s="168"/>
      <c r="G22" s="168"/>
      <c r="H22" s="168"/>
      <c r="I22" s="168"/>
      <c r="J22" s="168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1267"/>
      <c r="CA22" s="126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126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1268"/>
      <c r="EP22" s="126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1269"/>
      <c r="HB22" s="1267"/>
      <c r="HC22" s="1267"/>
      <c r="HD22" s="1267"/>
      <c r="HE22" s="1267"/>
      <c r="HF22" s="1267"/>
      <c r="HG22" s="1267"/>
      <c r="HH22" s="1267"/>
      <c r="HI22" s="1267"/>
      <c r="HJ22" s="1267"/>
      <c r="HK22" s="1267"/>
      <c r="HL22" s="1267"/>
      <c r="HM22" s="1267"/>
      <c r="HN22" s="1267"/>
      <c r="HO22" s="1267"/>
      <c r="HP22" s="1267"/>
      <c r="HQ22" s="1267"/>
      <c r="HR22" s="1267"/>
      <c r="HS22" s="1267"/>
      <c r="HT22" s="1267"/>
      <c r="HU22" s="1267"/>
      <c r="HV22" s="1267"/>
      <c r="HW22" s="1267"/>
      <c r="HX22" s="1267"/>
      <c r="HY22" s="1267"/>
      <c r="HZ22" s="1267"/>
      <c r="IA22" s="1267"/>
      <c r="IB22" s="1267"/>
      <c r="IC22" s="1267"/>
      <c r="ID22" s="1267"/>
      <c r="IE22" s="1267"/>
      <c r="IF22" s="1270"/>
      <c r="LC22" s="1269"/>
      <c r="LD22" s="1267"/>
      <c r="LE22" s="1267"/>
      <c r="LF22" s="1270"/>
    </row>
    <row customHeight="1" ht="12">
      <c r="C23" s="161"/>
      <c r="D23" s="704"/>
      <c r="E23" s="690"/>
      <c r="F23" s="168"/>
      <c r="G23" s="168"/>
      <c r="H23" s="168"/>
      <c r="I23" s="168"/>
      <c r="J23" s="168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1267"/>
      <c r="CA23" s="126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126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1268"/>
      <c r="EP23" s="126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1269"/>
      <c r="HB23" s="1267"/>
      <c r="HC23" s="1267"/>
      <c r="HD23" s="1267"/>
      <c r="HE23" s="1267"/>
      <c r="HF23" s="1267"/>
      <c r="HG23" s="1267"/>
      <c r="HH23" s="1267"/>
      <c r="HI23" s="1267"/>
      <c r="HJ23" s="1267"/>
      <c r="HK23" s="1267"/>
      <c r="HL23" s="1267"/>
      <c r="HM23" s="1267"/>
      <c r="HN23" s="1267"/>
      <c r="HO23" s="1267"/>
      <c r="HP23" s="1267"/>
      <c r="HQ23" s="1267"/>
      <c r="HR23" s="1267"/>
      <c r="HS23" s="1267"/>
      <c r="HT23" s="1267"/>
      <c r="HU23" s="1267"/>
      <c r="HV23" s="1267"/>
      <c r="HW23" s="1267"/>
      <c r="HX23" s="1267"/>
      <c r="HY23" s="1267"/>
      <c r="HZ23" s="1267"/>
      <c r="IA23" s="1267"/>
      <c r="IB23" s="1267"/>
      <c r="IC23" s="1267"/>
      <c r="ID23" s="1267"/>
      <c r="IE23" s="1267"/>
      <c r="IF23" s="1270"/>
      <c r="LC23" s="1269"/>
      <c r="LD23" s="1267"/>
      <c r="LE23" s="1267"/>
      <c r="LF23" s="1270"/>
    </row>
    <row customHeight="1" ht="12" hidden="1">
      <c r="C24" s="161"/>
      <c r="E24" s="158"/>
      <c r="F24" s="95"/>
      <c r="G24" s="95"/>
      <c r="H24" s="95"/>
      <c r="I24" s="95"/>
      <c r="J24" s="9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1267"/>
      <c r="CA24" s="126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126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1268"/>
      <c r="EP24" s="126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1269"/>
      <c r="HB24" s="1267"/>
      <c r="HC24" s="1267"/>
      <c r="HD24" s="1267"/>
      <c r="HE24" s="1267"/>
      <c r="HF24" s="1267"/>
      <c r="HG24" s="1267"/>
      <c r="HH24" s="1267"/>
      <c r="HI24" s="1267"/>
      <c r="HJ24" s="1267"/>
      <c r="HK24" s="1267"/>
      <c r="HL24" s="1267"/>
      <c r="HM24" s="1267"/>
      <c r="HN24" s="1267"/>
      <c r="HO24" s="1267"/>
      <c r="HP24" s="1267"/>
      <c r="HQ24" s="1267"/>
      <c r="HR24" s="1267"/>
      <c r="HS24" s="1267"/>
      <c r="HT24" s="1267"/>
      <c r="HU24" s="1267"/>
      <c r="HV24" s="1267"/>
      <c r="HW24" s="1267"/>
      <c r="HX24" s="1267"/>
      <c r="HY24" s="1267"/>
      <c r="HZ24" s="1267"/>
      <c r="IA24" s="1267"/>
      <c r="IB24" s="1267"/>
      <c r="IC24" s="1267"/>
      <c r="ID24" s="1267"/>
      <c r="IE24" s="1267"/>
      <c r="IF24" s="1270"/>
      <c r="LC24" s="1269"/>
      <c r="LD24" s="1267"/>
      <c r="LE24" s="1267"/>
      <c r="LF24" s="1270"/>
    </row>
    <row customHeight="1" ht="12">
      <c r="C25" s="161"/>
      <c r="F25" s="95"/>
      <c r="G25" s="95"/>
      <c r="H25" s="95"/>
      <c r="I25" s="95"/>
      <c r="J25" s="9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1286"/>
      <c r="CA25" s="1286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1264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1287"/>
      <c r="EM25" s="1268"/>
      <c r="EP25" s="1288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1288"/>
      <c r="HB25" s="1264"/>
      <c r="HC25" s="1264"/>
      <c r="HD25" s="1264"/>
      <c r="HE25" s="1264"/>
      <c r="HF25" s="1264"/>
      <c r="HG25" s="1264"/>
      <c r="HH25" s="1264"/>
      <c r="HI25" s="1264"/>
      <c r="HJ25" s="1264"/>
      <c r="HK25" s="1264"/>
      <c r="HL25" s="1264"/>
      <c r="HM25" s="1264"/>
      <c r="HN25" s="1264"/>
      <c r="HO25" s="1264"/>
      <c r="HP25" s="1264"/>
      <c r="HQ25" s="1264"/>
      <c r="HR25" s="1264"/>
      <c r="HS25" s="1264"/>
      <c r="HT25" s="1264"/>
      <c r="HU25" s="1264"/>
      <c r="HV25" s="1264"/>
      <c r="HW25" s="1264"/>
      <c r="HX25" s="1264"/>
      <c r="HY25" s="1264"/>
      <c r="HZ25" s="1264"/>
      <c r="IA25" s="1264"/>
      <c r="IB25" s="1264"/>
      <c r="IC25" s="1264"/>
      <c r="ID25" s="1264"/>
      <c r="IE25" s="1264"/>
      <c r="IF25" s="1265"/>
      <c r="LC25" s="1288"/>
      <c r="LD25" s="1264"/>
      <c r="LE25" s="1264"/>
      <c r="LF25" s="1265"/>
    </row>
    <row customHeight="1" ht="12" hidden="1">
      <c r="C26" s="132"/>
      <c r="D26" s="1256"/>
      <c r="F26" s="95"/>
      <c r="G26" s="95"/>
      <c r="H26" s="95"/>
      <c r="I26" s="95"/>
      <c r="J26" s="9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1267"/>
      <c r="CA26" s="126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126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1268"/>
      <c r="EP26" s="126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1269"/>
      <c r="HB26" s="1267"/>
      <c r="HC26" s="1267"/>
      <c r="HD26" s="1267"/>
      <c r="HE26" s="1267"/>
      <c r="HF26" s="1267"/>
      <c r="HG26" s="1267"/>
      <c r="HH26" s="1267"/>
      <c r="HI26" s="1267"/>
      <c r="HJ26" s="1267"/>
      <c r="HK26" s="1267"/>
      <c r="HL26" s="1267"/>
      <c r="HM26" s="1267"/>
      <c r="HN26" s="1267"/>
      <c r="HO26" s="1267"/>
      <c r="HP26" s="1267"/>
      <c r="HQ26" s="1267"/>
      <c r="HR26" s="1267"/>
      <c r="HS26" s="1267"/>
      <c r="HT26" s="1267"/>
      <c r="HU26" s="1267"/>
      <c r="HV26" s="1267"/>
      <c r="HW26" s="1267"/>
      <c r="HX26" s="1267"/>
      <c r="HY26" s="1267"/>
      <c r="HZ26" s="1267"/>
      <c r="IA26" s="1267"/>
      <c r="IB26" s="1267"/>
      <c r="IC26" s="1267"/>
      <c r="ID26" s="1267"/>
      <c r="IE26" s="1267"/>
      <c r="IF26" s="1270"/>
      <c r="LC26" s="1269"/>
      <c r="LD26" s="1267"/>
      <c r="LE26" s="1267"/>
      <c r="LF26" s="1270"/>
    </row>
    <row customHeight="1" ht="12">
      <c r="C27" s="161"/>
      <c r="D27" s="605" t="s">
        <v>144</v>
      </c>
      <c r="E27" s="402" t="s">
        <v>144</v>
      </c>
      <c r="F27" s="168"/>
      <c r="G27" s="168"/>
      <c r="H27" s="168"/>
      <c r="I27" s="168"/>
      <c r="J27" s="168"/>
      <c r="K27" s="168"/>
      <c r="L27" s="127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1272"/>
      <c r="BY27" s="1272"/>
      <c r="BZ27" s="1272"/>
      <c r="CA27" s="1272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1272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273"/>
      <c r="EJ27" s="1274"/>
      <c r="EM27" s="1268"/>
      <c r="EP27" s="1275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1289"/>
      <c r="HB27" s="1290"/>
      <c r="HC27" s="1290"/>
      <c r="HD27" s="1290"/>
      <c r="HE27" s="1291"/>
      <c r="HF27" s="1292"/>
      <c r="HG27" s="1293">
        <f>SUM(HG29,HG33)</f>
        <v>0</v>
      </c>
      <c r="HH27" s="129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1290"/>
      <c r="HR27" s="1290"/>
      <c r="HS27" s="1290"/>
      <c r="HT27" s="1290"/>
      <c r="HU27" s="1291"/>
      <c r="HV27" s="129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1283"/>
      <c r="LD27" s="1284"/>
      <c r="LE27" s="1284"/>
      <c r="LF27" s="1285"/>
    </row>
    <row customHeight="1" ht="12" hidden="1">
      <c r="C28" s="161"/>
      <c r="D28" s="673"/>
      <c r="E28" s="1295"/>
      <c r="F28" s="95"/>
      <c r="G28" s="95"/>
      <c r="H28" s="95"/>
      <c r="I28" s="95"/>
      <c r="J28" s="9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1267"/>
      <c r="CA28" s="126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126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1268"/>
      <c r="EP28" s="126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1269"/>
      <c r="HB28" s="1267"/>
      <c r="HC28" s="1267"/>
      <c r="HD28" s="1267"/>
      <c r="HE28" s="1296"/>
      <c r="HF28" s="1296"/>
      <c r="HG28" s="1296"/>
      <c r="HH28" s="1296"/>
      <c r="HI28" s="1267"/>
      <c r="HJ28" s="1267"/>
      <c r="HK28" s="1267"/>
      <c r="HL28" s="1267"/>
      <c r="HM28" s="1267"/>
      <c r="HN28" s="1267"/>
      <c r="HO28" s="1267"/>
      <c r="HP28" s="1267"/>
      <c r="HQ28" s="1267"/>
      <c r="HR28" s="1267"/>
      <c r="HS28" s="1267"/>
      <c r="HT28" s="1267"/>
      <c r="HU28" s="1296"/>
      <c r="HV28" s="1296"/>
      <c r="HW28" s="1296"/>
      <c r="HX28" s="1296"/>
      <c r="HY28" s="1267"/>
      <c r="HZ28" s="1267"/>
      <c r="IA28" s="1267"/>
      <c r="IB28" s="1267"/>
      <c r="IC28" s="1267"/>
      <c r="ID28" s="1267"/>
      <c r="IE28" s="1267"/>
      <c r="IF28" s="1270"/>
      <c r="LC28" s="1297"/>
      <c r="LD28" s="1296"/>
      <c r="LE28" s="1296"/>
      <c r="LF28" s="1298"/>
    </row>
    <row customHeight="1" ht="12">
      <c r="C29" s="161"/>
      <c r="D29" s="673"/>
      <c r="E29" s="689" t="s">
        <v>1306</v>
      </c>
      <c r="F29" s="168"/>
      <c r="G29" s="168"/>
      <c r="H29" s="168"/>
      <c r="I29" s="168"/>
      <c r="J29" s="168"/>
      <c r="K29" s="168"/>
      <c r="L29" s="127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1272"/>
      <c r="BY29" s="1272"/>
      <c r="BZ29" s="1272"/>
      <c r="CA29" s="1272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1272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 t="s">
        <v>1692</v>
      </c>
      <c r="DV29" s="268" t="s">
        <v>1693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273"/>
      <c r="EJ29" s="1274"/>
      <c r="EM29" s="1268"/>
      <c r="EP29" s="1275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 t="s">
        <v>1694</v>
      </c>
      <c r="FZ29" s="268" t="s">
        <v>1695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1277"/>
      <c r="HF29" s="1277"/>
      <c r="HG29" s="1278"/>
      <c r="HH29" s="1278"/>
      <c r="HI29" s="1279"/>
      <c r="HJ29" s="1279"/>
      <c r="HK29" s="1279"/>
      <c r="HL29" s="1279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1277"/>
      <c r="HV29" s="1277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1283"/>
      <c r="LD29" s="1284"/>
      <c r="LE29" s="1284"/>
      <c r="LF29" s="1285"/>
    </row>
    <row customHeight="1" ht="12" hidden="1">
      <c r="C30" s="161"/>
      <c r="D30" s="673"/>
      <c r="E30" s="690"/>
      <c r="F30" s="168"/>
      <c r="G30" s="168"/>
      <c r="H30" s="168"/>
      <c r="I30" s="168"/>
      <c r="J30" s="168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1267"/>
      <c r="CA30" s="126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126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1268"/>
      <c r="EP30" s="126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1269"/>
      <c r="HB30" s="1267"/>
      <c r="HC30" s="1267"/>
      <c r="HD30" s="1267"/>
      <c r="HE30" s="1267"/>
      <c r="HF30" s="1267"/>
      <c r="HG30" s="1267"/>
      <c r="HH30" s="1267"/>
      <c r="HI30" s="1267"/>
      <c r="HJ30" s="1267"/>
      <c r="HK30" s="1267"/>
      <c r="HL30" s="1267"/>
      <c r="HM30" s="1267"/>
      <c r="HN30" s="1267"/>
      <c r="HO30" s="1267"/>
      <c r="HP30" s="1267"/>
      <c r="HQ30" s="1267"/>
      <c r="HR30" s="1267"/>
      <c r="HS30" s="1267"/>
      <c r="HT30" s="1267"/>
      <c r="HU30" s="1267"/>
      <c r="HV30" s="1267"/>
      <c r="HW30" s="1267"/>
      <c r="HX30" s="1267"/>
      <c r="HY30" s="1267"/>
      <c r="HZ30" s="1267"/>
      <c r="IA30" s="1267"/>
      <c r="IB30" s="1267"/>
      <c r="IC30" s="1267"/>
      <c r="ID30" s="1267"/>
      <c r="IE30" s="1267"/>
      <c r="IF30" s="1270"/>
      <c r="LC30" s="1269"/>
      <c r="LD30" s="1267"/>
      <c r="LE30" s="1267"/>
      <c r="LF30" s="1270"/>
    </row>
    <row customHeight="1" ht="12">
      <c r="C31" s="161"/>
      <c r="D31" s="673"/>
      <c r="E31" s="690"/>
      <c r="F31" s="168"/>
      <c r="G31" s="168"/>
      <c r="H31" s="168"/>
      <c r="I31" s="168"/>
      <c r="J31" s="168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1267"/>
      <c r="CA31" s="126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126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1268"/>
      <c r="EP31" s="126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1269"/>
      <c r="HB31" s="1267"/>
      <c r="HC31" s="1267"/>
      <c r="HD31" s="1267"/>
      <c r="HE31" s="1267"/>
      <c r="HF31" s="1267"/>
      <c r="HG31" s="1267"/>
      <c r="HH31" s="1267"/>
      <c r="HI31" s="1267"/>
      <c r="HJ31" s="1267"/>
      <c r="HK31" s="1267"/>
      <c r="HL31" s="1267"/>
      <c r="HM31" s="1267"/>
      <c r="HN31" s="1267"/>
      <c r="HO31" s="1267"/>
      <c r="HP31" s="1267"/>
      <c r="HQ31" s="1267"/>
      <c r="HR31" s="1267"/>
      <c r="HS31" s="1267"/>
      <c r="HT31" s="1267"/>
      <c r="HU31" s="1267"/>
      <c r="HV31" s="1267"/>
      <c r="HW31" s="1267"/>
      <c r="HX31" s="1267"/>
      <c r="HY31" s="1267"/>
      <c r="HZ31" s="1267"/>
      <c r="IA31" s="1267"/>
      <c r="IB31" s="1267"/>
      <c r="IC31" s="1267"/>
      <c r="ID31" s="1267"/>
      <c r="IE31" s="1267"/>
      <c r="IF31" s="1270"/>
      <c r="LC31" s="1269"/>
      <c r="LD31" s="1267"/>
      <c r="LE31" s="1267"/>
      <c r="LF31" s="1270"/>
    </row>
    <row customHeight="1" ht="12" hidden="1">
      <c r="C32" s="161"/>
      <c r="D32" s="673"/>
      <c r="E32" s="158"/>
      <c r="F32" s="95"/>
      <c r="G32" s="95"/>
      <c r="H32" s="95"/>
      <c r="I32" s="95"/>
      <c r="J32" s="9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1267"/>
      <c r="CA32" s="126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126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1268"/>
      <c r="EP32" s="126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1269"/>
      <c r="HB32" s="1267"/>
      <c r="HC32" s="1267"/>
      <c r="HD32" s="1267"/>
      <c r="HE32" s="1267"/>
      <c r="HF32" s="1267"/>
      <c r="HG32" s="1267"/>
      <c r="HH32" s="1267"/>
      <c r="HI32" s="1267"/>
      <c r="HJ32" s="1267"/>
      <c r="HK32" s="1267"/>
      <c r="HL32" s="1267"/>
      <c r="HM32" s="1267"/>
      <c r="HN32" s="1267"/>
      <c r="HO32" s="1267"/>
      <c r="HP32" s="1267"/>
      <c r="HQ32" s="1267"/>
      <c r="HR32" s="1267"/>
      <c r="HS32" s="1267"/>
      <c r="HT32" s="1267"/>
      <c r="HU32" s="1267"/>
      <c r="HV32" s="1267"/>
      <c r="HW32" s="1267"/>
      <c r="HX32" s="1267"/>
      <c r="HY32" s="1267"/>
      <c r="HZ32" s="1267"/>
      <c r="IA32" s="1267"/>
      <c r="IB32" s="1267"/>
      <c r="IC32" s="1267"/>
      <c r="ID32" s="1267"/>
      <c r="IE32" s="1267"/>
      <c r="IF32" s="1270"/>
      <c r="LC32" s="1269"/>
      <c r="LD32" s="1267"/>
      <c r="LE32" s="1267"/>
      <c r="LF32" s="1270"/>
    </row>
    <row customHeight="1" ht="12">
      <c r="C33" s="161"/>
      <c r="D33" s="673"/>
      <c r="E33" s="689" t="s">
        <v>1309</v>
      </c>
      <c r="F33" s="168"/>
      <c r="G33" s="168"/>
      <c r="H33" s="168"/>
      <c r="I33" s="168"/>
      <c r="J33" s="168"/>
      <c r="K33" s="168"/>
      <c r="L33" s="127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1272"/>
      <c r="BY33" s="1272"/>
      <c r="BZ33" s="1272"/>
      <c r="CA33" s="1272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1272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 t="s">
        <v>1692</v>
      </c>
      <c r="DV33" s="268" t="s">
        <v>1693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273"/>
      <c r="EJ33" s="1274"/>
      <c r="EM33" s="1268"/>
      <c r="EP33" s="1275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 t="s">
        <v>1694</v>
      </c>
      <c r="FZ33" s="268" t="s">
        <v>1695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1299"/>
      <c r="HB33" s="1299"/>
      <c r="HC33" s="1299"/>
      <c r="HD33" s="1299"/>
      <c r="HE33" s="1277"/>
      <c r="HF33" s="1277"/>
      <c r="HG33" s="1278"/>
      <c r="HH33" s="1278"/>
      <c r="HI33" s="1279"/>
      <c r="HJ33" s="1279"/>
      <c r="HK33" s="1279"/>
      <c r="HL33" s="1279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1299"/>
      <c r="HR33" s="1299"/>
      <c r="HS33" s="1299"/>
      <c r="HT33" s="1299"/>
      <c r="HU33" s="1277"/>
      <c r="HV33" s="1277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1283"/>
      <c r="LD33" s="1284"/>
      <c r="LE33" s="1284"/>
      <c r="LF33" s="1285"/>
    </row>
    <row customHeight="1" ht="12" hidden="1">
      <c r="C34" s="161"/>
      <c r="D34" s="673"/>
      <c r="E34" s="690"/>
      <c r="F34" s="168"/>
      <c r="G34" s="168"/>
      <c r="H34" s="168"/>
      <c r="I34" s="168"/>
      <c r="J34" s="168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1267"/>
      <c r="CA34" s="126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126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1268"/>
      <c r="EP34" s="126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1269"/>
      <c r="HB34" s="1267"/>
      <c r="HC34" s="1267"/>
      <c r="HD34" s="1267"/>
      <c r="HE34" s="1267"/>
      <c r="HF34" s="1267"/>
      <c r="HG34" s="1267"/>
      <c r="HH34" s="1267"/>
      <c r="HI34" s="1267"/>
      <c r="HJ34" s="1267"/>
      <c r="HK34" s="1267"/>
      <c r="HL34" s="1267"/>
      <c r="HM34" s="1267"/>
      <c r="HN34" s="1267"/>
      <c r="HO34" s="1267"/>
      <c r="HP34" s="1267"/>
      <c r="HQ34" s="1267"/>
      <c r="HR34" s="1267"/>
      <c r="HS34" s="1267"/>
      <c r="HT34" s="1267"/>
      <c r="HU34" s="1267"/>
      <c r="HV34" s="1267"/>
      <c r="HW34" s="1267"/>
      <c r="HX34" s="1267"/>
      <c r="HY34" s="1267"/>
      <c r="HZ34" s="1267"/>
      <c r="IA34" s="1267"/>
      <c r="IB34" s="1267"/>
      <c r="IC34" s="1267"/>
      <c r="ID34" s="1267"/>
      <c r="IE34" s="1267"/>
      <c r="IF34" s="1270"/>
      <c r="LC34" s="1269"/>
      <c r="LD34" s="1267"/>
      <c r="LE34" s="1267"/>
      <c r="LF34" s="1270"/>
    </row>
    <row customHeight="1" ht="12">
      <c r="C35" s="161"/>
      <c r="D35" s="673"/>
      <c r="E35" s="690"/>
      <c r="F35" s="168"/>
      <c r="G35" s="168"/>
      <c r="H35" s="168"/>
      <c r="I35" s="168"/>
      <c r="J35" s="168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1267"/>
      <c r="CA35" s="126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126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1268"/>
      <c r="EP35" s="126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1269"/>
      <c r="HB35" s="1267"/>
      <c r="HC35" s="1267"/>
      <c r="HD35" s="1267"/>
      <c r="HE35" s="1267"/>
      <c r="HF35" s="1267"/>
      <c r="HG35" s="1267"/>
      <c r="HH35" s="1267"/>
      <c r="HI35" s="1267"/>
      <c r="HJ35" s="1267"/>
      <c r="HK35" s="1267"/>
      <c r="HL35" s="1267"/>
      <c r="HM35" s="1267"/>
      <c r="HN35" s="1267"/>
      <c r="HO35" s="1267"/>
      <c r="HP35" s="1267"/>
      <c r="HQ35" s="1267"/>
      <c r="HR35" s="1267"/>
      <c r="HS35" s="1267"/>
      <c r="HT35" s="1267"/>
      <c r="HU35" s="1267"/>
      <c r="HV35" s="1267"/>
      <c r="HW35" s="1267"/>
      <c r="HX35" s="1267"/>
      <c r="HY35" s="1267"/>
      <c r="HZ35" s="1267"/>
      <c r="IA35" s="1267"/>
      <c r="IB35" s="1267"/>
      <c r="IC35" s="1267"/>
      <c r="ID35" s="1267"/>
      <c r="IE35" s="1267"/>
      <c r="IF35" s="1270"/>
      <c r="LC35" s="1269"/>
      <c r="LD35" s="1267"/>
      <c r="LE35" s="1267"/>
      <c r="LF35" s="1270"/>
    </row>
    <row customHeight="1" ht="12" hidden="1">
      <c r="C36" s="161"/>
      <c r="D36" s="673"/>
      <c r="E36" s="158"/>
      <c r="F36" s="95"/>
      <c r="G36" s="95"/>
      <c r="H36" s="95"/>
      <c r="I36" s="95"/>
      <c r="J36" s="9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1267"/>
      <c r="CA36" s="126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126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1268"/>
      <c r="EP36" s="126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1269"/>
      <c r="HB36" s="1267"/>
      <c r="HC36" s="1267"/>
      <c r="HD36" s="1267"/>
      <c r="HE36" s="1267"/>
      <c r="HF36" s="1267"/>
      <c r="HG36" s="1267"/>
      <c r="HH36" s="1267"/>
      <c r="HI36" s="1267"/>
      <c r="HJ36" s="1267"/>
      <c r="HK36" s="1267"/>
      <c r="HL36" s="1267"/>
      <c r="HM36" s="1267"/>
      <c r="HN36" s="1267"/>
      <c r="HO36" s="1267"/>
      <c r="HP36" s="1267"/>
      <c r="HQ36" s="1267"/>
      <c r="HR36" s="1267"/>
      <c r="HS36" s="1267"/>
      <c r="HT36" s="1267"/>
      <c r="HU36" s="1267"/>
      <c r="HV36" s="1267"/>
      <c r="HW36" s="1267"/>
      <c r="HX36" s="1267"/>
      <c r="HY36" s="1267"/>
      <c r="HZ36" s="1267"/>
      <c r="IA36" s="1267"/>
      <c r="IB36" s="1267"/>
      <c r="IC36" s="1267"/>
      <c r="ID36" s="1267"/>
      <c r="IE36" s="1267"/>
      <c r="IF36" s="1270"/>
      <c r="LC36" s="1269"/>
      <c r="LD36" s="1267"/>
      <c r="LE36" s="1267"/>
      <c r="LF36" s="1270"/>
    </row>
    <row customHeight="1" ht="12">
      <c r="C37" s="161"/>
      <c r="D37" s="673"/>
      <c r="E37" s="689" t="s">
        <v>1313</v>
      </c>
      <c r="F37" s="168"/>
      <c r="G37" s="168"/>
      <c r="H37" s="168"/>
      <c r="I37" s="168"/>
      <c r="J37" s="168"/>
      <c r="K37" s="168"/>
      <c r="L37" s="127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1272"/>
      <c r="BY37" s="1272"/>
      <c r="BZ37" s="1272"/>
      <c r="CA37" s="1272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1272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 t="s">
        <v>1692</v>
      </c>
      <c r="DV37" s="268" t="s">
        <v>1693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273"/>
      <c r="EJ37" s="1274"/>
      <c r="EM37" s="1268"/>
      <c r="EP37" s="1275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SUM(FG38:FG39)</f>
        <v>0</v>
      </c>
      <c r="FH37" s="264">
        <f>SUM(FH38:FH39)</f>
        <v>0</v>
      </c>
      <c r="FI37" s="264">
        <f>SUM(FI38:FI39)</f>
        <v>0</v>
      </c>
      <c r="FJ37" s="264">
        <f>SUM(FJ38:FJ39)</f>
        <v>0</v>
      </c>
      <c r="FK37" s="266"/>
      <c r="FL37" s="264">
        <f>SUM(FL38:FL39)</f>
        <v>0</v>
      </c>
      <c r="FM37" s="264">
        <f>SUM(FM38:FM39)</f>
        <v>0</v>
      </c>
      <c r="FN37" s="264">
        <f>SUM(FN38:FN39)</f>
        <v>0</v>
      </c>
      <c r="FO37" s="264">
        <f>SUM(FO38:FO39)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 t="s">
        <v>1694</v>
      </c>
      <c r="FZ37" s="268" t="s">
        <v>1695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1300"/>
      <c r="HB37" s="1300"/>
      <c r="HC37" s="1300"/>
      <c r="HD37" s="1300"/>
      <c r="HE37" s="1291"/>
      <c r="HF37" s="1291"/>
      <c r="HG37" s="1301">
        <f>HG33</f>
        <v>0</v>
      </c>
      <c r="HH37" s="287">
        <f>HH33</f>
        <v>0</v>
      </c>
      <c r="HI37" s="1302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1277"/>
      <c r="HN37" s="1277"/>
      <c r="HO37" s="1277"/>
      <c r="HP37" s="1277"/>
      <c r="HQ37" s="1300"/>
      <c r="HR37" s="1300"/>
      <c r="HS37" s="1300"/>
      <c r="HT37" s="1300"/>
      <c r="HU37" s="1291"/>
      <c r="HV37" s="129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1277"/>
      <c r="ID37" s="1277"/>
      <c r="IE37" s="1277"/>
      <c r="IF37" s="1303"/>
      <c r="JR37" s="280"/>
      <c r="JS37" s="280"/>
      <c r="JT37" s="280"/>
      <c r="JU37" s="280"/>
      <c r="JV37" s="280"/>
      <c r="JW37" s="280"/>
      <c r="JX37" s="280"/>
      <c r="JY37" s="280"/>
      <c r="LC37" s="1283"/>
      <c r="LD37" s="1284"/>
      <c r="LE37" s="1284"/>
      <c r="LF37" s="1285"/>
    </row>
    <row customHeight="1" ht="12" hidden="1">
      <c r="C38" s="161"/>
      <c r="D38" s="673"/>
      <c r="E38" s="690"/>
      <c r="F38" s="168"/>
      <c r="G38" s="168"/>
      <c r="H38" s="168"/>
      <c r="I38" s="168"/>
      <c r="J38" s="168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1267"/>
      <c r="CA38" s="126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126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1268"/>
      <c r="EP38" s="126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1269"/>
      <c r="HB38" s="1267"/>
      <c r="HC38" s="1267"/>
      <c r="HD38" s="1267"/>
      <c r="HE38" s="1267"/>
      <c r="HF38" s="1267"/>
      <c r="HG38" s="1267"/>
      <c r="HH38" s="1267"/>
      <c r="HI38" s="1267"/>
      <c r="HJ38" s="1267"/>
      <c r="HK38" s="1267"/>
      <c r="HL38" s="1267"/>
      <c r="HM38" s="1267"/>
      <c r="HN38" s="1267"/>
      <c r="HO38" s="1267"/>
      <c r="HP38" s="1267"/>
      <c r="HQ38" s="1267"/>
      <c r="HR38" s="1267"/>
      <c r="HS38" s="1267"/>
      <c r="HT38" s="1267"/>
      <c r="HU38" s="1267"/>
      <c r="HV38" s="1267"/>
      <c r="HW38" s="1267"/>
      <c r="HX38" s="1267"/>
      <c r="HY38" s="1267"/>
      <c r="HZ38" s="1267"/>
      <c r="IA38" s="1267"/>
      <c r="IB38" s="1267"/>
      <c r="IC38" s="1267"/>
      <c r="ID38" s="1267"/>
      <c r="IE38" s="1267"/>
      <c r="IF38" s="1270"/>
      <c r="LC38" s="1269"/>
      <c r="LD38" s="1267"/>
      <c r="LE38" s="1267"/>
      <c r="LF38" s="1270"/>
    </row>
    <row customHeight="1" ht="12">
      <c r="C39" s="161"/>
      <c r="D39" s="673"/>
      <c r="E39" s="690"/>
      <c r="F39" s="168"/>
      <c r="G39" s="168"/>
      <c r="H39" s="168"/>
      <c r="I39" s="168"/>
      <c r="J39" s="168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1267"/>
      <c r="CA39" s="126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126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1268"/>
      <c r="EP39" s="126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1269"/>
      <c r="HB39" s="1267"/>
      <c r="HC39" s="1267"/>
      <c r="HD39" s="1267"/>
      <c r="HE39" s="1267"/>
      <c r="HF39" s="1267"/>
      <c r="HG39" s="1267"/>
      <c r="HH39" s="1267"/>
      <c r="HI39" s="1267"/>
      <c r="HJ39" s="1267"/>
      <c r="HK39" s="1267"/>
      <c r="HL39" s="1267"/>
      <c r="HM39" s="1267"/>
      <c r="HN39" s="1267"/>
      <c r="HO39" s="1267"/>
      <c r="HP39" s="1267"/>
      <c r="HQ39" s="1267"/>
      <c r="HR39" s="1267"/>
      <c r="HS39" s="1267"/>
      <c r="HT39" s="1267"/>
      <c r="HU39" s="1267"/>
      <c r="HV39" s="1267"/>
      <c r="HW39" s="1267"/>
      <c r="HX39" s="1267"/>
      <c r="HY39" s="1267"/>
      <c r="HZ39" s="1267"/>
      <c r="IA39" s="1267"/>
      <c r="IB39" s="1267"/>
      <c r="IC39" s="1267"/>
      <c r="ID39" s="1267"/>
      <c r="IE39" s="1267"/>
      <c r="IF39" s="1270"/>
      <c r="LC39" s="1269"/>
      <c r="LD39" s="1267"/>
      <c r="LE39" s="1267"/>
      <c r="LF39" s="1270"/>
    </row>
    <row customHeight="1" ht="12" hidden="1">
      <c r="C40" s="161"/>
      <c r="E40" s="158"/>
      <c r="F40" s="95"/>
      <c r="G40" s="95"/>
      <c r="H40" s="95"/>
      <c r="I40" s="95"/>
      <c r="J40" s="9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1267"/>
      <c r="CA40" s="126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126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1268"/>
      <c r="EP40" s="126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1269"/>
      <c r="HB40" s="1267"/>
      <c r="HC40" s="1267"/>
      <c r="HD40" s="1267"/>
      <c r="HE40" s="1267"/>
      <c r="HF40" s="1267"/>
      <c r="HG40" s="1267"/>
      <c r="HH40" s="1267"/>
      <c r="HI40" s="1267"/>
      <c r="HJ40" s="1267"/>
      <c r="HK40" s="1267"/>
      <c r="HL40" s="1267"/>
      <c r="HM40" s="1267"/>
      <c r="HN40" s="1267"/>
      <c r="HO40" s="1267"/>
      <c r="HP40" s="1267"/>
      <c r="HQ40" s="1267"/>
      <c r="HR40" s="1267"/>
      <c r="HS40" s="1267"/>
      <c r="HT40" s="1267"/>
      <c r="HU40" s="1267"/>
      <c r="HV40" s="1267"/>
      <c r="HW40" s="1267"/>
      <c r="HX40" s="1267"/>
      <c r="HY40" s="1267"/>
      <c r="HZ40" s="1267"/>
      <c r="IA40" s="1267"/>
      <c r="IB40" s="1267"/>
      <c r="IC40" s="1267"/>
      <c r="ID40" s="1267"/>
      <c r="IE40" s="1267"/>
      <c r="IF40" s="1270"/>
      <c r="LC40" s="1269"/>
      <c r="LD40" s="1267"/>
      <c r="LE40" s="1267"/>
      <c r="LF40" s="1270"/>
    </row>
    <row customHeight="1" ht="12">
      <c r="C41" s="161"/>
      <c r="F41" s="95"/>
      <c r="G41" s="95"/>
      <c r="H41" s="95"/>
      <c r="I41" s="95"/>
      <c r="J41" s="9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1286"/>
      <c r="CA41" s="1286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1264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1287"/>
      <c r="EM41" s="1268"/>
      <c r="EP41" s="1288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1288"/>
      <c r="HB41" s="1264"/>
      <c r="HC41" s="1264"/>
      <c r="HD41" s="1264"/>
      <c r="HE41" s="1264"/>
      <c r="HF41" s="1264"/>
      <c r="HG41" s="1264"/>
      <c r="HH41" s="1264"/>
      <c r="HI41" s="1264"/>
      <c r="HJ41" s="1264"/>
      <c r="HK41" s="1264"/>
      <c r="HL41" s="1264"/>
      <c r="HM41" s="1264"/>
      <c r="HN41" s="1264"/>
      <c r="HO41" s="1264"/>
      <c r="HP41" s="1264"/>
      <c r="HQ41" s="1264"/>
      <c r="HR41" s="1264"/>
      <c r="HS41" s="1264"/>
      <c r="HT41" s="1264"/>
      <c r="HU41" s="1264"/>
      <c r="HV41" s="1264"/>
      <c r="HW41" s="1264"/>
      <c r="HX41" s="1264"/>
      <c r="HY41" s="1264"/>
      <c r="HZ41" s="1264"/>
      <c r="IA41" s="1264"/>
      <c r="IB41" s="1264"/>
      <c r="IC41" s="1264"/>
      <c r="ID41" s="1264"/>
      <c r="IE41" s="1264"/>
      <c r="IF41" s="1265"/>
      <c r="LC41" s="1288"/>
      <c r="LD41" s="1264"/>
      <c r="LE41" s="1264"/>
      <c r="LF41" s="1265"/>
    </row>
    <row customHeight="1" ht="12" hidden="1">
      <c r="C42" s="132"/>
      <c r="D42" s="1256"/>
      <c r="F42" s="95"/>
      <c r="G42" s="95"/>
      <c r="H42" s="95"/>
      <c r="I42" s="95"/>
      <c r="J42" s="9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1267"/>
      <c r="CA42" s="126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126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1268"/>
      <c r="EP42" s="126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1269"/>
      <c r="HB42" s="1267"/>
      <c r="HC42" s="1267"/>
      <c r="HD42" s="1267"/>
      <c r="HE42" s="1267"/>
      <c r="HF42" s="1267"/>
      <c r="HG42" s="1267"/>
      <c r="HH42" s="1267"/>
      <c r="HI42" s="1304"/>
      <c r="HJ42" s="1304"/>
      <c r="HK42" s="1304"/>
      <c r="HL42" s="1304"/>
      <c r="HM42" s="1267"/>
      <c r="HN42" s="1267"/>
      <c r="HO42" s="1267"/>
      <c r="HP42" s="1267"/>
      <c r="HQ42" s="1267"/>
      <c r="HR42" s="1267"/>
      <c r="HS42" s="1267"/>
      <c r="HT42" s="1267"/>
      <c r="HU42" s="1267"/>
      <c r="HV42" s="1267"/>
      <c r="HW42" s="1267"/>
      <c r="HX42" s="1267"/>
      <c r="HY42" s="1304"/>
      <c r="HZ42" s="1304"/>
      <c r="IA42" s="1304"/>
      <c r="IB42" s="1304"/>
      <c r="IC42" s="1267"/>
      <c r="ID42" s="1267"/>
      <c r="IE42" s="1267"/>
      <c r="IF42" s="1270"/>
      <c r="LC42" s="1269"/>
      <c r="LD42" s="1267"/>
      <c r="LE42" s="1267"/>
      <c r="LF42" s="1270"/>
    </row>
    <row customHeight="1" ht="12">
      <c r="C43" s="161"/>
      <c r="D43" s="671" t="s">
        <v>164</v>
      </c>
      <c r="E43" s="689" t="s">
        <v>164</v>
      </c>
      <c r="F43" s="168"/>
      <c r="G43" s="168"/>
      <c r="H43" s="168"/>
      <c r="I43" s="168"/>
      <c r="J43" s="168"/>
      <c r="K43" s="168"/>
      <c r="L43" s="127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1272"/>
      <c r="BY43" s="1272"/>
      <c r="BZ43" s="1272"/>
      <c r="CA43" s="1272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1272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 t="s">
        <v>1692</v>
      </c>
      <c r="DV43" s="268" t="s">
        <v>1693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273"/>
      <c r="EJ43" s="1274"/>
      <c r="EM43" s="1268"/>
      <c r="EP43" s="1275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 t="s">
        <v>1694</v>
      </c>
      <c r="FZ43" s="268" t="s">
        <v>1695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1305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1278"/>
      <c r="HF43" s="1278"/>
      <c r="HG43" s="1278"/>
      <c r="HH43" s="1278"/>
      <c r="HI43" s="1306"/>
      <c r="HJ43" s="1306"/>
      <c r="HK43" s="1306"/>
      <c r="HL43" s="130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1283"/>
      <c r="LD43" s="1284"/>
      <c r="LE43" s="1284"/>
      <c r="LF43" s="1285"/>
    </row>
    <row customHeight="1" ht="12" hidden="1">
      <c r="C44" s="161"/>
      <c r="D44" s="672"/>
      <c r="E44" s="690"/>
      <c r="F44" s="168"/>
      <c r="G44" s="168"/>
      <c r="H44" s="168"/>
      <c r="I44" s="168"/>
      <c r="J44" s="168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1267"/>
      <c r="CA44" s="126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126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1268"/>
      <c r="EP44" s="126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1269"/>
      <c r="HB44" s="1267"/>
      <c r="HC44" s="1267"/>
      <c r="HD44" s="1267"/>
      <c r="HE44" s="1267"/>
      <c r="HF44" s="1267"/>
      <c r="HG44" s="1267"/>
      <c r="HH44" s="1267"/>
      <c r="HI44" s="1296"/>
      <c r="HJ44" s="1296"/>
      <c r="HK44" s="1296"/>
      <c r="HL44" s="1296"/>
      <c r="HM44" s="1267"/>
      <c r="HN44" s="1267"/>
      <c r="HO44" s="1267"/>
      <c r="HP44" s="1267"/>
      <c r="HQ44" s="1267"/>
      <c r="HR44" s="1267"/>
      <c r="HS44" s="1267"/>
      <c r="HT44" s="1267"/>
      <c r="HU44" s="1267"/>
      <c r="HV44" s="1267"/>
      <c r="HW44" s="1267"/>
      <c r="HX44" s="1267"/>
      <c r="HY44" s="1296"/>
      <c r="HZ44" s="1296"/>
      <c r="IA44" s="1296"/>
      <c r="IB44" s="1296"/>
      <c r="IC44" s="1267"/>
      <c r="ID44" s="1267"/>
      <c r="IE44" s="1267"/>
      <c r="IF44" s="1270"/>
      <c r="LC44" s="1269"/>
      <c r="LD44" s="1267"/>
      <c r="LE44" s="1267"/>
      <c r="LF44" s="1270"/>
    </row>
    <row customHeight="1" ht="12">
      <c r="C45" s="161"/>
      <c r="D45" s="704"/>
      <c r="E45" s="690"/>
      <c r="F45" s="168"/>
      <c r="G45" s="168"/>
      <c r="H45" s="168"/>
      <c r="I45" s="168"/>
      <c r="J45" s="168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1267"/>
      <c r="CA45" s="126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126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1268"/>
      <c r="EP45" s="126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1269"/>
      <c r="HB45" s="1267"/>
      <c r="HC45" s="1267"/>
      <c r="HD45" s="1267"/>
      <c r="HE45" s="1267"/>
      <c r="HF45" s="1267"/>
      <c r="HG45" s="1267"/>
      <c r="HH45" s="1267"/>
      <c r="HI45" s="1267"/>
      <c r="HJ45" s="1267"/>
      <c r="HK45" s="1267"/>
      <c r="HL45" s="1267"/>
      <c r="HM45" s="1267"/>
      <c r="HN45" s="1267"/>
      <c r="HO45" s="1267"/>
      <c r="HP45" s="1267"/>
      <c r="HQ45" s="1267"/>
      <c r="HR45" s="1267"/>
      <c r="HS45" s="1267"/>
      <c r="HT45" s="1267"/>
      <c r="HU45" s="1267"/>
      <c r="HV45" s="1267"/>
      <c r="HW45" s="1267"/>
      <c r="HX45" s="1267"/>
      <c r="HY45" s="1267"/>
      <c r="HZ45" s="1267"/>
      <c r="IA45" s="1267"/>
      <c r="IB45" s="1267"/>
      <c r="IC45" s="1267"/>
      <c r="ID45" s="1267"/>
      <c r="IE45" s="1267"/>
      <c r="IF45" s="1270"/>
      <c r="LC45" s="1269"/>
      <c r="LD45" s="1267"/>
      <c r="LE45" s="1267"/>
      <c r="LF45" s="1270"/>
    </row>
    <row customHeight="1" ht="12" hidden="1">
      <c r="C46" s="161"/>
      <c r="E46" s="158"/>
      <c r="F46" s="95"/>
      <c r="G46" s="95"/>
      <c r="H46" s="95"/>
      <c r="I46" s="95"/>
      <c r="J46" s="9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1267"/>
      <c r="CA46" s="126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126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1268"/>
      <c r="EP46" s="126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1269"/>
      <c r="HB46" s="1267"/>
      <c r="HC46" s="1267"/>
      <c r="HD46" s="1267"/>
      <c r="HE46" s="1267"/>
      <c r="HF46" s="1267"/>
      <c r="HG46" s="1267"/>
      <c r="HH46" s="1267"/>
      <c r="HI46" s="1267"/>
      <c r="HJ46" s="1267"/>
      <c r="HK46" s="1267"/>
      <c r="HL46" s="1267"/>
      <c r="HM46" s="1267"/>
      <c r="HN46" s="1267"/>
      <c r="HO46" s="1267"/>
      <c r="HP46" s="1267"/>
      <c r="HQ46" s="1267"/>
      <c r="HR46" s="1267"/>
      <c r="HS46" s="1267"/>
      <c r="HT46" s="1267"/>
      <c r="HU46" s="1267"/>
      <c r="HV46" s="1267"/>
      <c r="HW46" s="1267"/>
      <c r="HX46" s="1267"/>
      <c r="HY46" s="1267"/>
      <c r="HZ46" s="1267"/>
      <c r="IA46" s="1267"/>
      <c r="IB46" s="1267"/>
      <c r="IC46" s="1267"/>
      <c r="ID46" s="1267"/>
      <c r="IE46" s="1267"/>
      <c r="IF46" s="1270"/>
      <c r="LC46" s="1269"/>
      <c r="LD46" s="1267"/>
      <c r="LE46" s="1267"/>
      <c r="LF46" s="1270"/>
    </row>
    <row customHeight="1" ht="12">
      <c r="C47" s="161"/>
      <c r="F47" s="95"/>
      <c r="G47" s="95"/>
      <c r="H47" s="95"/>
      <c r="I47" s="95"/>
      <c r="J47" s="9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1286"/>
      <c r="CA47" s="1286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1264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1287"/>
      <c r="EM47" s="1268"/>
      <c r="EP47" s="1288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1288"/>
      <c r="HB47" s="1264"/>
      <c r="HC47" s="1264"/>
      <c r="HD47" s="1264"/>
      <c r="HE47" s="1264"/>
      <c r="HF47" s="1264"/>
      <c r="HG47" s="1264"/>
      <c r="HH47" s="1264"/>
      <c r="HI47" s="1264"/>
      <c r="HJ47" s="1264"/>
      <c r="HK47" s="1264"/>
      <c r="HL47" s="1264"/>
      <c r="HM47" s="1264"/>
      <c r="HN47" s="1264"/>
      <c r="HO47" s="1264"/>
      <c r="HP47" s="1264"/>
      <c r="HQ47" s="1264"/>
      <c r="HR47" s="1264"/>
      <c r="HS47" s="1264"/>
      <c r="HT47" s="1264"/>
      <c r="HU47" s="1264"/>
      <c r="HV47" s="1264"/>
      <c r="HW47" s="1264"/>
      <c r="HX47" s="1264"/>
      <c r="HY47" s="1264"/>
      <c r="HZ47" s="1264"/>
      <c r="IA47" s="1264"/>
      <c r="IB47" s="1264"/>
      <c r="IC47" s="1264"/>
      <c r="ID47" s="1264"/>
      <c r="IE47" s="1264"/>
      <c r="IF47" s="1265"/>
      <c r="LC47" s="1288"/>
      <c r="LD47" s="1264"/>
      <c r="LE47" s="1264"/>
      <c r="LF47" s="1265"/>
    </row>
    <row customHeight="1" ht="12" hidden="1">
      <c r="C48" s="132"/>
      <c r="D48" s="1256"/>
      <c r="F48" s="95"/>
      <c r="G48" s="95"/>
      <c r="H48" s="95"/>
      <c r="I48" s="95"/>
      <c r="J48" s="9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1267"/>
      <c r="CA48" s="126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126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1268"/>
      <c r="EP48" s="126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1269"/>
      <c r="HB48" s="1267"/>
      <c r="HC48" s="1267"/>
      <c r="HD48" s="1267"/>
      <c r="HE48" s="1304"/>
      <c r="HF48" s="1304"/>
      <c r="HG48" s="1304"/>
      <c r="HH48" s="1304"/>
      <c r="HI48" s="1267"/>
      <c r="HJ48" s="1267"/>
      <c r="HK48" s="1267"/>
      <c r="HL48" s="1267"/>
      <c r="HM48" s="1267"/>
      <c r="HN48" s="1267"/>
      <c r="HO48" s="1267"/>
      <c r="HP48" s="1267"/>
      <c r="HQ48" s="1267"/>
      <c r="HR48" s="1267"/>
      <c r="HS48" s="1267"/>
      <c r="HT48" s="1267"/>
      <c r="HU48" s="1304"/>
      <c r="HV48" s="1304"/>
      <c r="HW48" s="1304"/>
      <c r="HX48" s="1304"/>
      <c r="HY48" s="1267"/>
      <c r="HZ48" s="1267"/>
      <c r="IA48" s="1267"/>
      <c r="IB48" s="1267"/>
      <c r="IC48" s="1267"/>
      <c r="ID48" s="1267"/>
      <c r="IE48" s="1267"/>
      <c r="IF48" s="1270"/>
      <c r="LC48" s="1307"/>
      <c r="LD48" s="1304"/>
      <c r="LE48" s="1304"/>
      <c r="LF48" s="1308"/>
    </row>
    <row customHeight="1" ht="12">
      <c r="C49" s="161"/>
      <c r="D49" s="671" t="s">
        <v>170</v>
      </c>
      <c r="E49" s="402" t="s">
        <v>170</v>
      </c>
      <c r="F49" s="168"/>
      <c r="G49" s="168"/>
      <c r="H49" s="168"/>
      <c r="I49" s="168"/>
      <c r="J49" s="168"/>
      <c r="K49" s="168"/>
      <c r="L49" s="1271"/>
      <c r="M49" s="261">
        <v>5</v>
      </c>
      <c r="N49" s="1309" t="s">
        <v>1593</v>
      </c>
      <c r="O49" s="1310"/>
      <c r="P49" s="1310"/>
      <c r="Q49" s="1310"/>
      <c r="R49" s="1310"/>
      <c r="S49" s="1310"/>
      <c r="T49" s="1310"/>
      <c r="U49" s="1310"/>
      <c r="V49" s="1310"/>
      <c r="W49" s="1310"/>
      <c r="X49" s="1310"/>
      <c r="Y49" s="1310"/>
      <c r="Z49" s="1310"/>
      <c r="AA49" s="1310"/>
      <c r="AB49" s="1310"/>
      <c r="AC49" s="1310"/>
      <c r="AD49" s="1310"/>
      <c r="AE49" s="1310"/>
      <c r="AF49" s="1310"/>
      <c r="AG49" s="1310"/>
      <c r="AH49" s="1310"/>
      <c r="AI49" s="1310"/>
      <c r="AJ49" s="1310"/>
      <c r="AK49" s="1310"/>
      <c r="AL49" s="1310"/>
      <c r="AM49" s="1310"/>
      <c r="AN49" s="1310"/>
      <c r="AO49" s="1310"/>
      <c r="AP49" s="1310"/>
      <c r="AQ49" s="1310"/>
      <c r="AR49" s="1310"/>
      <c r="AS49" s="1310"/>
      <c r="AT49" s="1310"/>
      <c r="AU49" s="1310"/>
      <c r="AV49" s="1310"/>
      <c r="AW49" s="1310"/>
      <c r="AX49" s="1310"/>
      <c r="AY49" s="1310"/>
      <c r="AZ49" s="1310"/>
      <c r="BA49" s="1310"/>
      <c r="BB49" s="1310"/>
      <c r="BC49" s="1310"/>
      <c r="BD49" s="1310"/>
      <c r="BE49" s="1310"/>
      <c r="BF49" s="1310"/>
      <c r="BG49" s="1310"/>
      <c r="BH49" s="1310"/>
      <c r="BI49" s="1310"/>
      <c r="BJ49" s="1310"/>
      <c r="BK49" s="1310"/>
      <c r="BL49" s="1310"/>
      <c r="BM49" s="1310"/>
      <c r="BN49" s="1310"/>
      <c r="BO49" s="1310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1272"/>
      <c r="BY49" s="1272"/>
      <c r="BZ49" s="1272"/>
      <c r="CA49" s="1272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1272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273"/>
      <c r="EJ49" s="1274"/>
      <c r="EM49" s="1268"/>
      <c r="EP49" s="1275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1289"/>
      <c r="HB49" s="1290"/>
      <c r="HC49" s="1290"/>
      <c r="HD49" s="1290"/>
      <c r="HE49" s="1291"/>
      <c r="HF49" s="129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1290"/>
      <c r="HR49" s="1290"/>
      <c r="HS49" s="1290"/>
      <c r="HT49" s="1290"/>
      <c r="HU49" s="1291"/>
      <c r="HV49" s="129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1283"/>
      <c r="LD49" s="1284"/>
      <c r="LE49" s="1284"/>
      <c r="LF49" s="1285"/>
    </row>
    <row customHeight="1" ht="12" hidden="1">
      <c r="C50" s="161"/>
      <c r="D50" s="672"/>
      <c r="E50" s="1295"/>
      <c r="F50" s="95"/>
      <c r="G50" s="95"/>
      <c r="H50" s="95"/>
      <c r="I50" s="95"/>
      <c r="J50" s="9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1267"/>
      <c r="CA50" s="126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126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1268"/>
      <c r="EP50" s="126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1269"/>
      <c r="HB50" s="1267"/>
      <c r="HC50" s="1267"/>
      <c r="HD50" s="1267"/>
      <c r="HE50" s="1296"/>
      <c r="HF50" s="1296"/>
      <c r="HG50" s="1296"/>
      <c r="HH50" s="1296"/>
      <c r="HI50" s="1267"/>
      <c r="HJ50" s="1267"/>
      <c r="HK50" s="1267"/>
      <c r="HL50" s="1267"/>
      <c r="HM50" s="1267"/>
      <c r="HN50" s="1267"/>
      <c r="HO50" s="1267"/>
      <c r="HP50" s="1267"/>
      <c r="HQ50" s="1267"/>
      <c r="HR50" s="1267"/>
      <c r="HS50" s="1267"/>
      <c r="HT50" s="1267"/>
      <c r="HU50" s="1296"/>
      <c r="HV50" s="1296"/>
      <c r="HW50" s="1296"/>
      <c r="HX50" s="1296"/>
      <c r="HY50" s="1267"/>
      <c r="HZ50" s="1267"/>
      <c r="IA50" s="1267"/>
      <c r="IB50" s="1267"/>
      <c r="IC50" s="1267"/>
      <c r="ID50" s="1267"/>
      <c r="IE50" s="1267"/>
      <c r="IF50" s="1270"/>
      <c r="LC50" s="1297"/>
      <c r="LD50" s="1296"/>
      <c r="LE50" s="1296"/>
      <c r="LF50" s="1298"/>
    </row>
    <row customHeight="1" ht="12">
      <c r="C51" s="161"/>
      <c r="D51" s="672"/>
      <c r="E51" s="689" t="s">
        <v>1328</v>
      </c>
      <c r="F51" s="168"/>
      <c r="G51" s="168"/>
      <c r="H51" s="168"/>
      <c r="I51" s="168"/>
      <c r="J51" s="168"/>
      <c r="K51" s="168"/>
      <c r="L51" s="127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1272"/>
      <c r="BY51" s="1272"/>
      <c r="BZ51" s="1272"/>
      <c r="CA51" s="1272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1272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 t="s">
        <v>1692</v>
      </c>
      <c r="DV51" s="268" t="s">
        <v>1693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273"/>
      <c r="EJ51" s="1274"/>
      <c r="EM51" s="1268"/>
      <c r="EP51" s="1275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 t="s">
        <v>1694</v>
      </c>
      <c r="FZ51" s="268" t="s">
        <v>1695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1277"/>
      <c r="HF51" s="1277"/>
      <c r="HG51" s="1278"/>
      <c r="HH51" s="1278"/>
      <c r="HI51" s="1279"/>
      <c r="HJ51" s="1279"/>
      <c r="HK51" s="1279"/>
      <c r="HL51" s="1279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1277"/>
      <c r="HV51" s="1277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1283"/>
      <c r="LD51" s="1284"/>
      <c r="LE51" s="1284"/>
      <c r="LF51" s="1285"/>
    </row>
    <row customHeight="1" ht="12" hidden="1">
      <c r="C52" s="161"/>
      <c r="D52" s="672"/>
      <c r="E52" s="690"/>
      <c r="F52" s="168"/>
      <c r="G52" s="168"/>
      <c r="H52" s="168"/>
      <c r="I52" s="168"/>
      <c r="J52" s="168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1267"/>
      <c r="CA52" s="126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126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1268"/>
      <c r="EP52" s="126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1269"/>
      <c r="HB52" s="1267"/>
      <c r="HC52" s="1267"/>
      <c r="HD52" s="1267"/>
      <c r="HE52" s="1267"/>
      <c r="HF52" s="1267"/>
      <c r="HG52" s="1267"/>
      <c r="HH52" s="1267"/>
      <c r="HI52" s="1267"/>
      <c r="HJ52" s="1267"/>
      <c r="HK52" s="1267"/>
      <c r="HL52" s="1267"/>
      <c r="HM52" s="1267"/>
      <c r="HN52" s="1267"/>
      <c r="HO52" s="1267"/>
      <c r="HP52" s="1267"/>
      <c r="HQ52" s="1267"/>
      <c r="HR52" s="1267"/>
      <c r="HS52" s="1267"/>
      <c r="HT52" s="1267"/>
      <c r="HU52" s="1267"/>
      <c r="HV52" s="1267"/>
      <c r="HW52" s="1267"/>
      <c r="HX52" s="1267"/>
      <c r="HY52" s="1267"/>
      <c r="HZ52" s="1267"/>
      <c r="IA52" s="1267"/>
      <c r="IB52" s="1267"/>
      <c r="IC52" s="1267"/>
      <c r="ID52" s="1267"/>
      <c r="IE52" s="1267"/>
      <c r="IF52" s="1270"/>
      <c r="LC52" s="1269"/>
      <c r="LD52" s="1267"/>
      <c r="LE52" s="1267"/>
      <c r="LF52" s="1270"/>
    </row>
    <row customHeight="1" ht="12">
      <c r="C53" s="161"/>
      <c r="D53" s="672"/>
      <c r="E53" s="690"/>
      <c r="F53" s="168"/>
      <c r="G53" s="168"/>
      <c r="H53" s="168"/>
      <c r="I53" s="168"/>
      <c r="J53" s="168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1267"/>
      <c r="CA53" s="126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126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1268"/>
      <c r="EP53" s="126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1269"/>
      <c r="HB53" s="1267"/>
      <c r="HC53" s="1267"/>
      <c r="HD53" s="1267"/>
      <c r="HE53" s="1267"/>
      <c r="HF53" s="1267"/>
      <c r="HG53" s="1267"/>
      <c r="HH53" s="1267"/>
      <c r="HI53" s="1267"/>
      <c r="HJ53" s="1267"/>
      <c r="HK53" s="1267"/>
      <c r="HL53" s="1267"/>
      <c r="HM53" s="1267"/>
      <c r="HN53" s="1267"/>
      <c r="HO53" s="1267"/>
      <c r="HP53" s="1267"/>
      <c r="HQ53" s="1267"/>
      <c r="HR53" s="1267"/>
      <c r="HS53" s="1267"/>
      <c r="HT53" s="1267"/>
      <c r="HU53" s="1267"/>
      <c r="HV53" s="1267"/>
      <c r="HW53" s="1267"/>
      <c r="HX53" s="1267"/>
      <c r="HY53" s="1267"/>
      <c r="HZ53" s="1267"/>
      <c r="IA53" s="1267"/>
      <c r="IB53" s="1267"/>
      <c r="IC53" s="1267"/>
      <c r="ID53" s="1267"/>
      <c r="IE53" s="1267"/>
      <c r="IF53" s="1270"/>
      <c r="LC53" s="1269"/>
      <c r="LD53" s="1267"/>
      <c r="LE53" s="1267"/>
      <c r="LF53" s="1270"/>
    </row>
    <row customHeight="1" ht="12" hidden="1">
      <c r="C54" s="161"/>
      <c r="D54" s="672"/>
      <c r="E54" s="1295"/>
      <c r="F54" s="95"/>
      <c r="G54" s="95"/>
      <c r="H54" s="95"/>
      <c r="I54" s="95"/>
      <c r="J54" s="9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1267"/>
      <c r="CA54" s="126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126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1268"/>
      <c r="EP54" s="126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1269"/>
      <c r="HB54" s="1267"/>
      <c r="HC54" s="1267"/>
      <c r="HD54" s="1267"/>
      <c r="HE54" s="1267"/>
      <c r="HF54" s="1267"/>
      <c r="HG54" s="1267"/>
      <c r="HH54" s="1267"/>
      <c r="HI54" s="1267"/>
      <c r="HJ54" s="1267"/>
      <c r="HK54" s="1267"/>
      <c r="HL54" s="1267"/>
      <c r="HM54" s="1267"/>
      <c r="HN54" s="1267"/>
      <c r="HO54" s="1267"/>
      <c r="HP54" s="1267"/>
      <c r="HQ54" s="1267"/>
      <c r="HR54" s="1267"/>
      <c r="HS54" s="1267"/>
      <c r="HT54" s="1267"/>
      <c r="HU54" s="1267"/>
      <c r="HV54" s="1267"/>
      <c r="HW54" s="1267"/>
      <c r="HX54" s="1267"/>
      <c r="HY54" s="1267"/>
      <c r="HZ54" s="1267"/>
      <c r="IA54" s="1267"/>
      <c r="IB54" s="1267"/>
      <c r="IC54" s="1267"/>
      <c r="ID54" s="1267"/>
      <c r="IE54" s="1267"/>
      <c r="IF54" s="1270"/>
      <c r="LC54" s="1269"/>
      <c r="LD54" s="1267"/>
      <c r="LE54" s="1267"/>
      <c r="LF54" s="1270"/>
    </row>
    <row customHeight="1" ht="12">
      <c r="C55" s="161"/>
      <c r="D55" s="672"/>
      <c r="E55" s="689" t="s">
        <v>1342</v>
      </c>
      <c r="F55" s="168"/>
      <c r="G55" s="168"/>
      <c r="H55" s="168"/>
      <c r="I55" s="168"/>
      <c r="J55" s="168"/>
      <c r="K55" s="168"/>
      <c r="L55" s="127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1272"/>
      <c r="BY55" s="1272"/>
      <c r="BZ55" s="1272"/>
      <c r="CA55" s="1272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1272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 t="s">
        <v>1692</v>
      </c>
      <c r="DV55" s="268" t="s">
        <v>1693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273"/>
      <c r="EJ55" s="1274"/>
      <c r="EM55" s="1268"/>
      <c r="EP55" s="1275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 t="s">
        <v>1694</v>
      </c>
      <c r="FZ55" s="268" t="s">
        <v>1695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1289"/>
      <c r="HB55" s="1290"/>
      <c r="HC55" s="1290"/>
      <c r="HD55" s="1290"/>
      <c r="HE55" s="1277"/>
      <c r="HF55" s="1277"/>
      <c r="HG55" s="1278"/>
      <c r="HH55" s="1278"/>
      <c r="HI55" s="1279"/>
      <c r="HJ55" s="1279"/>
      <c r="HK55" s="1279"/>
      <c r="HL55" s="1279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1290"/>
      <c r="HR55" s="1290"/>
      <c r="HS55" s="1290"/>
      <c r="HT55" s="1290"/>
      <c r="HU55" s="1277"/>
      <c r="HV55" s="1277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1283"/>
      <c r="LD55" s="1284"/>
      <c r="LE55" s="1284"/>
      <c r="LF55" s="1285"/>
    </row>
    <row customHeight="1" ht="12" hidden="1">
      <c r="C56" s="161"/>
      <c r="D56" s="672"/>
      <c r="E56" s="690"/>
      <c r="F56" s="168"/>
      <c r="G56" s="168"/>
      <c r="H56" s="168"/>
      <c r="I56" s="168"/>
      <c r="J56" s="168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1267"/>
      <c r="CA56" s="126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126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1268"/>
      <c r="EP56" s="126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1269"/>
      <c r="HB56" s="1267"/>
      <c r="HC56" s="1267"/>
      <c r="HD56" s="1267"/>
      <c r="HE56" s="1267"/>
      <c r="HF56" s="1267"/>
      <c r="HG56" s="1267"/>
      <c r="HH56" s="1267"/>
      <c r="HI56" s="1267"/>
      <c r="HJ56" s="1267"/>
      <c r="HK56" s="1267"/>
      <c r="HL56" s="1267"/>
      <c r="HM56" s="1267"/>
      <c r="HN56" s="1267"/>
      <c r="HO56" s="1267"/>
      <c r="HP56" s="1267"/>
      <c r="HQ56" s="1267"/>
      <c r="HR56" s="1267"/>
      <c r="HS56" s="1267"/>
      <c r="HT56" s="1267"/>
      <c r="HU56" s="1267"/>
      <c r="HV56" s="1267"/>
      <c r="HW56" s="1267"/>
      <c r="HX56" s="1267"/>
      <c r="HY56" s="1267"/>
      <c r="HZ56" s="1267"/>
      <c r="IA56" s="1267"/>
      <c r="IB56" s="1267"/>
      <c r="IC56" s="1267"/>
      <c r="ID56" s="1267"/>
      <c r="IE56" s="1267"/>
      <c r="IF56" s="1270"/>
      <c r="LC56" s="1269"/>
      <c r="LD56" s="1267"/>
      <c r="LE56" s="1267"/>
      <c r="LF56" s="1270"/>
    </row>
    <row customHeight="1" ht="12">
      <c r="C57" s="161"/>
      <c r="D57" s="704"/>
      <c r="E57" s="690"/>
      <c r="F57" s="168"/>
      <c r="G57" s="168"/>
      <c r="H57" s="168"/>
      <c r="I57" s="168"/>
      <c r="J57" s="168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1267"/>
      <c r="CA57" s="126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126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1268"/>
      <c r="EP57" s="126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1269"/>
      <c r="HB57" s="1267"/>
      <c r="HC57" s="1267"/>
      <c r="HD57" s="1267"/>
      <c r="HE57" s="1267"/>
      <c r="HF57" s="1267"/>
      <c r="HG57" s="1267"/>
      <c r="HH57" s="1267"/>
      <c r="HI57" s="1267"/>
      <c r="HJ57" s="1267"/>
      <c r="HK57" s="1267"/>
      <c r="HL57" s="1267"/>
      <c r="HM57" s="1267"/>
      <c r="HN57" s="1267"/>
      <c r="HO57" s="1267"/>
      <c r="HP57" s="1267"/>
      <c r="HQ57" s="1267"/>
      <c r="HR57" s="1267"/>
      <c r="HS57" s="1267"/>
      <c r="HT57" s="1267"/>
      <c r="HU57" s="1267"/>
      <c r="HV57" s="1267"/>
      <c r="HW57" s="1267"/>
      <c r="HX57" s="1267"/>
      <c r="HY57" s="1267"/>
      <c r="HZ57" s="1267"/>
      <c r="IA57" s="1267"/>
      <c r="IB57" s="1267"/>
      <c r="IC57" s="1267"/>
      <c r="ID57" s="1267"/>
      <c r="IE57" s="1267"/>
      <c r="IF57" s="1270"/>
      <c r="LC57" s="1269"/>
      <c r="LD57" s="1267"/>
      <c r="LE57" s="1267"/>
      <c r="LF57" s="1270"/>
    </row>
    <row customHeight="1" ht="12" hidden="1">
      <c r="C58" s="161"/>
      <c r="E58" s="158"/>
      <c r="F58" s="95"/>
      <c r="G58" s="95"/>
      <c r="H58" s="95"/>
      <c r="I58" s="95"/>
      <c r="J58" s="9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1267"/>
      <c r="CA58" s="126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126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1268"/>
      <c r="EP58" s="126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1269"/>
      <c r="HB58" s="1267"/>
      <c r="HC58" s="1267"/>
      <c r="HD58" s="1267"/>
      <c r="HE58" s="1267"/>
      <c r="HF58" s="1267"/>
      <c r="HG58" s="1267"/>
      <c r="HH58" s="1267"/>
      <c r="HI58" s="1267"/>
      <c r="HJ58" s="1267"/>
      <c r="HK58" s="1267"/>
      <c r="HL58" s="1267"/>
      <c r="HM58" s="1267"/>
      <c r="HN58" s="1267"/>
      <c r="HO58" s="1267"/>
      <c r="HP58" s="1267"/>
      <c r="HQ58" s="1267"/>
      <c r="HR58" s="1267"/>
      <c r="HS58" s="1267"/>
      <c r="HT58" s="1267"/>
      <c r="HU58" s="1267"/>
      <c r="HV58" s="1267"/>
      <c r="HW58" s="1267"/>
      <c r="HX58" s="1267"/>
      <c r="HY58" s="1267"/>
      <c r="HZ58" s="1267"/>
      <c r="IA58" s="1267"/>
      <c r="IB58" s="1267"/>
      <c r="IC58" s="1267"/>
      <c r="ID58" s="1267"/>
      <c r="IE58" s="1267"/>
      <c r="IF58" s="1270"/>
      <c r="LC58" s="1269"/>
      <c r="LD58" s="1267"/>
      <c r="LE58" s="1267"/>
      <c r="LF58" s="1270"/>
    </row>
    <row customHeight="1" ht="12">
      <c r="C59" s="161"/>
      <c r="F59" s="95"/>
      <c r="G59" s="95"/>
      <c r="H59" s="95"/>
      <c r="I59" s="95"/>
      <c r="J59" s="9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1286"/>
      <c r="CA59" s="1286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1264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1287"/>
      <c r="EM59" s="1268"/>
      <c r="EP59" s="1288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1288"/>
      <c r="HB59" s="1264"/>
      <c r="HC59" s="1264"/>
      <c r="HD59" s="1264"/>
      <c r="HE59" s="1264"/>
      <c r="HF59" s="1264"/>
      <c r="HG59" s="1264"/>
      <c r="HH59" s="1264"/>
      <c r="HI59" s="1264"/>
      <c r="HJ59" s="1264"/>
      <c r="HK59" s="1264"/>
      <c r="HL59" s="1264"/>
      <c r="HM59" s="1264"/>
      <c r="HN59" s="1264"/>
      <c r="HO59" s="1264"/>
      <c r="HP59" s="1264"/>
      <c r="HQ59" s="1264"/>
      <c r="HR59" s="1264"/>
      <c r="HS59" s="1264"/>
      <c r="HT59" s="1264"/>
      <c r="HU59" s="1264"/>
      <c r="HV59" s="1264"/>
      <c r="HW59" s="1264"/>
      <c r="HX59" s="1264"/>
      <c r="HY59" s="1264"/>
      <c r="HZ59" s="1264"/>
      <c r="IA59" s="1264"/>
      <c r="IB59" s="1264"/>
      <c r="IC59" s="1264"/>
      <c r="ID59" s="1264"/>
      <c r="IE59" s="1264"/>
      <c r="IF59" s="1265"/>
      <c r="LC59" s="1288"/>
      <c r="LD59" s="1264"/>
      <c r="LE59" s="1264"/>
      <c r="LF59" s="1265"/>
    </row>
    <row customHeight="1" ht="12" hidden="1">
      <c r="C60" s="132"/>
      <c r="D60" s="1256"/>
      <c r="F60" s="95"/>
      <c r="G60" s="95"/>
      <c r="H60" s="95"/>
      <c r="I60" s="95"/>
      <c r="J60" s="9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1267"/>
      <c r="CA60" s="126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126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1268"/>
      <c r="EP60" s="126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1269"/>
      <c r="HB60" s="1267"/>
      <c r="HC60" s="1267"/>
      <c r="HD60" s="1267"/>
      <c r="HE60" s="1267"/>
      <c r="HF60" s="1267"/>
      <c r="HG60" s="1267"/>
      <c r="HH60" s="1267"/>
      <c r="HI60" s="1267"/>
      <c r="HJ60" s="1267"/>
      <c r="HK60" s="1267"/>
      <c r="HL60" s="1267"/>
      <c r="HM60" s="1267"/>
      <c r="HN60" s="1267"/>
      <c r="HO60" s="1267"/>
      <c r="HP60" s="1267"/>
      <c r="HQ60" s="1267"/>
      <c r="HR60" s="1267"/>
      <c r="HS60" s="1267"/>
      <c r="HT60" s="1267"/>
      <c r="HU60" s="1267"/>
      <c r="HV60" s="1267"/>
      <c r="HW60" s="1267"/>
      <c r="HX60" s="1267"/>
      <c r="HY60" s="1267"/>
      <c r="HZ60" s="1267"/>
      <c r="IA60" s="1267"/>
      <c r="IB60" s="1267"/>
      <c r="IC60" s="1267"/>
      <c r="ID60" s="1267"/>
      <c r="IE60" s="1267"/>
      <c r="IF60" s="1270"/>
      <c r="LC60" s="1269"/>
      <c r="LD60" s="1267"/>
      <c r="LE60" s="1267"/>
      <c r="LF60" s="1270"/>
    </row>
    <row customHeight="1" ht="12">
      <c r="C61" s="161"/>
      <c r="D61" s="671" t="s">
        <v>176</v>
      </c>
      <c r="E61" s="402" t="s">
        <v>176</v>
      </c>
      <c r="F61" s="168"/>
      <c r="G61" s="168"/>
      <c r="H61" s="168"/>
      <c r="I61" s="168"/>
      <c r="J61" s="168"/>
      <c r="K61" s="168"/>
      <c r="L61" s="1271"/>
      <c r="M61" s="261">
        <v>6</v>
      </c>
      <c r="N61" s="790" t="s">
        <v>1598</v>
      </c>
      <c r="O61" s="1310"/>
      <c r="P61" s="1310"/>
      <c r="Q61" s="1310"/>
      <c r="R61" s="1310"/>
      <c r="S61" s="1310"/>
      <c r="T61" s="1310"/>
      <c r="U61" s="1310"/>
      <c r="V61" s="1310"/>
      <c r="W61" s="1310"/>
      <c r="X61" s="1310"/>
      <c r="Y61" s="1310"/>
      <c r="Z61" s="1310"/>
      <c r="AA61" s="1310"/>
      <c r="AB61" s="1310"/>
      <c r="AC61" s="1310"/>
      <c r="AD61" s="1310"/>
      <c r="AE61" s="1310"/>
      <c r="AF61" s="1310"/>
      <c r="AG61" s="1310"/>
      <c r="AH61" s="1310"/>
      <c r="AI61" s="1310"/>
      <c r="AJ61" s="1310"/>
      <c r="AK61" s="1310"/>
      <c r="AL61" s="1310"/>
      <c r="AM61" s="1310"/>
      <c r="AN61" s="1310"/>
      <c r="AO61" s="1310"/>
      <c r="AP61" s="1310"/>
      <c r="AQ61" s="1310"/>
      <c r="AR61" s="1310"/>
      <c r="AS61" s="1310"/>
      <c r="AT61" s="1310"/>
      <c r="AU61" s="1310"/>
      <c r="AV61" s="1310"/>
      <c r="AW61" s="1310"/>
      <c r="AX61" s="1310"/>
      <c r="AY61" s="1310"/>
      <c r="AZ61" s="1310"/>
      <c r="BA61" s="1310"/>
      <c r="BB61" s="1310"/>
      <c r="BC61" s="1310"/>
      <c r="BD61" s="1310"/>
      <c r="BE61" s="1310"/>
      <c r="BF61" s="1310"/>
      <c r="BG61" s="1310"/>
      <c r="BH61" s="1310"/>
      <c r="BI61" s="1310"/>
      <c r="BJ61" s="1310"/>
      <c r="BK61" s="1310"/>
      <c r="BL61" s="1310"/>
      <c r="BM61" s="1310"/>
      <c r="BN61" s="1310"/>
      <c r="BO61" s="1310"/>
      <c r="BP61" s="285"/>
      <c r="BQ61" s="285"/>
      <c r="BR61" s="263"/>
      <c r="BS61" s="263"/>
      <c r="BT61" s="263"/>
      <c r="BU61" s="263"/>
      <c r="BV61" s="263"/>
      <c r="BW61" s="263"/>
      <c r="BX61" s="1272"/>
      <c r="BY61" s="1272"/>
      <c r="BZ61" s="1272"/>
      <c r="CA61" s="1272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1272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273"/>
      <c r="EJ61" s="1274"/>
      <c r="EM61" s="1268"/>
      <c r="EP61" s="1275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1289"/>
      <c r="HB61" s="1290"/>
      <c r="HC61" s="1290"/>
      <c r="HD61" s="129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1311"/>
      <c r="HN61" s="1311"/>
      <c r="HO61" s="1311"/>
      <c r="HP61" s="1311"/>
      <c r="HQ61" s="1290"/>
      <c r="HR61" s="1290"/>
      <c r="HS61" s="1290"/>
      <c r="HT61" s="129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1311"/>
      <c r="ID61" s="1311"/>
      <c r="IE61" s="1311"/>
      <c r="IF61" s="1312"/>
      <c r="JR61" s="280"/>
      <c r="JS61" s="280"/>
      <c r="JT61" s="280"/>
      <c r="JU61" s="280"/>
      <c r="JV61" s="280"/>
      <c r="JW61" s="280"/>
      <c r="JX61" s="280"/>
      <c r="JY61" s="280"/>
      <c r="LC61" s="1283"/>
      <c r="LD61" s="1284"/>
      <c r="LE61" s="1284"/>
      <c r="LF61" s="1285"/>
    </row>
    <row customHeight="1" ht="12" hidden="1">
      <c r="C62" s="161"/>
      <c r="D62" s="672"/>
      <c r="E62" s="1295"/>
      <c r="F62" s="95"/>
      <c r="G62" s="95"/>
      <c r="H62" s="95"/>
      <c r="I62" s="95"/>
      <c r="J62" s="9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1267"/>
      <c r="CA62" s="126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126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1268"/>
      <c r="EP62" s="126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1269"/>
      <c r="HB62" s="1267"/>
      <c r="HC62" s="1267"/>
      <c r="HD62" s="1267"/>
      <c r="HE62" s="1267"/>
      <c r="HF62" s="1267"/>
      <c r="HG62" s="1267"/>
      <c r="HH62" s="1267"/>
      <c r="HI62" s="1267"/>
      <c r="HJ62" s="1267"/>
      <c r="HK62" s="1267"/>
      <c r="HL62" s="1267"/>
      <c r="HM62" s="1267"/>
      <c r="HN62" s="1267"/>
      <c r="HO62" s="1267"/>
      <c r="HP62" s="1267"/>
      <c r="HQ62" s="1267"/>
      <c r="HR62" s="1267"/>
      <c r="HS62" s="1267"/>
      <c r="HT62" s="1267"/>
      <c r="HU62" s="1267"/>
      <c r="HV62" s="1267"/>
      <c r="HW62" s="1267"/>
      <c r="HX62" s="1267"/>
      <c r="HY62" s="1267"/>
      <c r="HZ62" s="1267"/>
      <c r="IA62" s="1267"/>
      <c r="IB62" s="1267"/>
      <c r="IC62" s="1267"/>
      <c r="ID62" s="1267"/>
      <c r="IE62" s="1267"/>
      <c r="IF62" s="1270"/>
      <c r="LC62" s="1269"/>
      <c r="LD62" s="1267"/>
      <c r="LE62" s="1267"/>
      <c r="LF62" s="1270"/>
    </row>
    <row customHeight="1" ht="12">
      <c r="C63" s="161"/>
      <c r="D63" s="672"/>
      <c r="E63" s="689" t="s">
        <v>1346</v>
      </c>
      <c r="F63" s="168"/>
      <c r="G63" s="168"/>
      <c r="H63" s="168"/>
      <c r="I63" s="168"/>
      <c r="J63" s="168"/>
      <c r="K63" s="168"/>
      <c r="L63" s="127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1272"/>
      <c r="BY63" s="1272"/>
      <c r="BZ63" s="1272"/>
      <c r="CA63" s="1272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1272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 t="s">
        <v>1692</v>
      </c>
      <c r="DV63" s="268" t="s">
        <v>1693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273"/>
      <c r="EJ63" s="1274"/>
      <c r="EM63" s="1268"/>
      <c r="EP63" s="1275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 t="s">
        <v>1694</v>
      </c>
      <c r="FZ63" s="268" t="s">
        <v>1695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1278"/>
      <c r="HF63" s="1278"/>
      <c r="HG63" s="1278"/>
      <c r="HH63" s="1278"/>
      <c r="HI63" s="1279"/>
      <c r="HJ63" s="1279"/>
      <c r="HK63" s="1279"/>
      <c r="HL63" s="1279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1283"/>
      <c r="LD63" s="1284"/>
      <c r="LE63" s="1284"/>
      <c r="LF63" s="1285"/>
    </row>
    <row customHeight="1" ht="12" hidden="1">
      <c r="C64" s="161"/>
      <c r="D64" s="672"/>
      <c r="E64" s="690"/>
      <c r="F64" s="168"/>
      <c r="G64" s="168"/>
      <c r="H64" s="168"/>
      <c r="I64" s="168"/>
      <c r="J64" s="168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1267"/>
      <c r="CA64" s="126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126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1268"/>
      <c r="EP64" s="126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1269"/>
      <c r="HB64" s="1267"/>
      <c r="HC64" s="1267"/>
      <c r="HD64" s="1267"/>
      <c r="HE64" s="1267"/>
      <c r="HF64" s="1267"/>
      <c r="HG64" s="1267"/>
      <c r="HH64" s="1267"/>
      <c r="HI64" s="1267"/>
      <c r="HJ64" s="1267"/>
      <c r="HK64" s="1267"/>
      <c r="HL64" s="1267"/>
      <c r="HM64" s="1267"/>
      <c r="HN64" s="1267"/>
      <c r="HO64" s="1267"/>
      <c r="HP64" s="1267"/>
      <c r="HQ64" s="1267"/>
      <c r="HR64" s="1267"/>
      <c r="HS64" s="1267"/>
      <c r="HT64" s="1267"/>
      <c r="HU64" s="1267"/>
      <c r="HV64" s="1267"/>
      <c r="HW64" s="1267"/>
      <c r="HX64" s="1267"/>
      <c r="HY64" s="1267"/>
      <c r="HZ64" s="1267"/>
      <c r="IA64" s="1267"/>
      <c r="IB64" s="1267"/>
      <c r="IC64" s="1267"/>
      <c r="ID64" s="1267"/>
      <c r="IE64" s="1267"/>
      <c r="IF64" s="1270"/>
      <c r="LC64" s="1269"/>
      <c r="LD64" s="1267"/>
      <c r="LE64" s="1267"/>
      <c r="LF64" s="1270"/>
    </row>
    <row customHeight="1" ht="12">
      <c r="C65" s="161"/>
      <c r="D65" s="672"/>
      <c r="E65" s="690"/>
      <c r="F65" s="168"/>
      <c r="G65" s="168"/>
      <c r="H65" s="168"/>
      <c r="I65" s="168"/>
      <c r="J65" s="168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1267"/>
      <c r="CA65" s="126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126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1268"/>
      <c r="EP65" s="126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1269"/>
      <c r="HB65" s="1267"/>
      <c r="HC65" s="1267"/>
      <c r="HD65" s="1267"/>
      <c r="HE65" s="1267"/>
      <c r="HF65" s="1267"/>
      <c r="HG65" s="1267"/>
      <c r="HH65" s="1267"/>
      <c r="HI65" s="1267"/>
      <c r="HJ65" s="1267"/>
      <c r="HK65" s="1267"/>
      <c r="HL65" s="1267"/>
      <c r="HM65" s="1267"/>
      <c r="HN65" s="1267"/>
      <c r="HO65" s="1267"/>
      <c r="HP65" s="1267"/>
      <c r="HQ65" s="1267"/>
      <c r="HR65" s="1267"/>
      <c r="HS65" s="1267"/>
      <c r="HT65" s="1267"/>
      <c r="HU65" s="1267"/>
      <c r="HV65" s="1267"/>
      <c r="HW65" s="1267"/>
      <c r="HX65" s="1267"/>
      <c r="HY65" s="1267"/>
      <c r="HZ65" s="1267"/>
      <c r="IA65" s="1267"/>
      <c r="IB65" s="1267"/>
      <c r="IC65" s="1267"/>
      <c r="ID65" s="1267"/>
      <c r="IE65" s="1267"/>
      <c r="IF65" s="1270"/>
      <c r="LC65" s="1269"/>
      <c r="LD65" s="1267"/>
      <c r="LE65" s="1267"/>
      <c r="LF65" s="1270"/>
    </row>
    <row customHeight="1" ht="12" hidden="1">
      <c r="C66" s="161"/>
      <c r="D66" s="672"/>
      <c r="E66" s="1295"/>
      <c r="F66" s="95"/>
      <c r="G66" s="95"/>
      <c r="H66" s="95"/>
      <c r="I66" s="95"/>
      <c r="J66" s="9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1267"/>
      <c r="CA66" s="126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126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1268"/>
      <c r="EP66" s="126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1269"/>
      <c r="HB66" s="1267"/>
      <c r="HC66" s="1267"/>
      <c r="HD66" s="1267"/>
      <c r="HE66" s="1267"/>
      <c r="HF66" s="1267"/>
      <c r="HG66" s="1267"/>
      <c r="HH66" s="1267"/>
      <c r="HI66" s="1267"/>
      <c r="HJ66" s="1267"/>
      <c r="HK66" s="1267"/>
      <c r="HL66" s="1267"/>
      <c r="HM66" s="1267"/>
      <c r="HN66" s="1267"/>
      <c r="HO66" s="1267"/>
      <c r="HP66" s="1267"/>
      <c r="HQ66" s="1267"/>
      <c r="HR66" s="1267"/>
      <c r="HS66" s="1267"/>
      <c r="HT66" s="1267"/>
      <c r="HU66" s="1267"/>
      <c r="HV66" s="1267"/>
      <c r="HW66" s="1267"/>
      <c r="HX66" s="1267"/>
      <c r="HY66" s="1267"/>
      <c r="HZ66" s="1267"/>
      <c r="IA66" s="1267"/>
      <c r="IB66" s="1267"/>
      <c r="IC66" s="1267"/>
      <c r="ID66" s="1267"/>
      <c r="IE66" s="1267"/>
      <c r="IF66" s="1270"/>
      <c r="LC66" s="1269"/>
      <c r="LD66" s="1267"/>
      <c r="LE66" s="1267"/>
      <c r="LF66" s="1270"/>
    </row>
    <row customHeight="1" ht="12">
      <c r="C67" s="161"/>
      <c r="D67" s="672"/>
      <c r="E67" s="689" t="s">
        <v>1350</v>
      </c>
      <c r="F67" s="168"/>
      <c r="G67" s="168"/>
      <c r="H67" s="168"/>
      <c r="I67" s="168"/>
      <c r="J67" s="168"/>
      <c r="K67" s="168"/>
      <c r="L67" s="127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1272"/>
      <c r="BY67" s="1272"/>
      <c r="BZ67" s="1272"/>
      <c r="CA67" s="1272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1272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 t="s">
        <v>1692</v>
      </c>
      <c r="DV67" s="268" t="s">
        <v>1693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273"/>
      <c r="EJ67" s="1274"/>
      <c r="EM67" s="1268"/>
      <c r="EP67" s="1275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 t="s">
        <v>1694</v>
      </c>
      <c r="FZ67" s="268" t="s">
        <v>1695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1278"/>
      <c r="HF67" s="1278"/>
      <c r="HG67" s="1278"/>
      <c r="HH67" s="1278"/>
      <c r="HI67" s="1279"/>
      <c r="HJ67" s="1279"/>
      <c r="HK67" s="1279"/>
      <c r="HL67" s="1279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1283"/>
      <c r="LD67" s="1284"/>
      <c r="LE67" s="1284"/>
      <c r="LF67" s="1285"/>
    </row>
    <row customHeight="1" ht="12" hidden="1">
      <c r="C68" s="161"/>
      <c r="D68" s="672"/>
      <c r="E68" s="690"/>
      <c r="F68" s="168"/>
      <c r="G68" s="168"/>
      <c r="H68" s="168"/>
      <c r="I68" s="168"/>
      <c r="J68" s="168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1267"/>
      <c r="CA68" s="126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126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1268"/>
      <c r="EP68" s="126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1269"/>
      <c r="HB68" s="1267"/>
      <c r="HC68" s="1267"/>
      <c r="HD68" s="1267"/>
      <c r="HE68" s="1267"/>
      <c r="HF68" s="1267"/>
      <c r="HG68" s="1267"/>
      <c r="HH68" s="1267"/>
      <c r="HI68" s="1267"/>
      <c r="HJ68" s="1267"/>
      <c r="HK68" s="1267"/>
      <c r="HL68" s="1267"/>
      <c r="HM68" s="1267"/>
      <c r="HN68" s="1267"/>
      <c r="HO68" s="1267"/>
      <c r="HP68" s="1267"/>
      <c r="HQ68" s="1267"/>
      <c r="HR68" s="1267"/>
      <c r="HS68" s="1267"/>
      <c r="HT68" s="1267"/>
      <c r="HU68" s="1267"/>
      <c r="HV68" s="1267"/>
      <c r="HW68" s="1267"/>
      <c r="HX68" s="1267"/>
      <c r="HY68" s="1267"/>
      <c r="HZ68" s="1267"/>
      <c r="IA68" s="1267"/>
      <c r="IB68" s="1267"/>
      <c r="IC68" s="1267"/>
      <c r="ID68" s="1267"/>
      <c r="IE68" s="1267"/>
      <c r="IF68" s="1270"/>
      <c r="LC68" s="1269"/>
      <c r="LD68" s="1267"/>
      <c r="LE68" s="1267"/>
      <c r="LF68" s="1270"/>
    </row>
    <row customHeight="1" ht="12">
      <c r="C69" s="161"/>
      <c r="D69" s="704"/>
      <c r="E69" s="690"/>
      <c r="F69" s="168"/>
      <c r="G69" s="168"/>
      <c r="H69" s="168"/>
      <c r="I69" s="168"/>
      <c r="J69" s="168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1267"/>
      <c r="CA69" s="126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126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1268"/>
      <c r="EP69" s="126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1269"/>
      <c r="HB69" s="1267"/>
      <c r="HC69" s="1267"/>
      <c r="HD69" s="1267"/>
      <c r="HE69" s="1267"/>
      <c r="HF69" s="1267"/>
      <c r="HG69" s="1267"/>
      <c r="HH69" s="1267"/>
      <c r="HI69" s="1267"/>
      <c r="HJ69" s="1267"/>
      <c r="HK69" s="1267"/>
      <c r="HL69" s="1267"/>
      <c r="HM69" s="1267"/>
      <c r="HN69" s="1267"/>
      <c r="HO69" s="1267"/>
      <c r="HP69" s="1267"/>
      <c r="HQ69" s="1267"/>
      <c r="HR69" s="1267"/>
      <c r="HS69" s="1267"/>
      <c r="HT69" s="1267"/>
      <c r="HU69" s="1267"/>
      <c r="HV69" s="1267"/>
      <c r="HW69" s="1267"/>
      <c r="HX69" s="1267"/>
      <c r="HY69" s="1267"/>
      <c r="HZ69" s="1267"/>
      <c r="IA69" s="1267"/>
      <c r="IB69" s="1267"/>
      <c r="IC69" s="1267"/>
      <c r="ID69" s="1267"/>
      <c r="IE69" s="1267"/>
      <c r="IF69" s="1270"/>
      <c r="LC69" s="1269"/>
      <c r="LD69" s="1267"/>
      <c r="LE69" s="1267"/>
      <c r="LF69" s="1270"/>
    </row>
    <row customHeight="1" ht="12" hidden="1">
      <c r="C70" s="161"/>
      <c r="E70" s="158"/>
      <c r="F70" s="95"/>
      <c r="G70" s="95"/>
      <c r="H70" s="95"/>
      <c r="I70" s="95"/>
      <c r="J70" s="9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1267"/>
      <c r="CA70" s="126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126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1268"/>
      <c r="EP70" s="126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1269"/>
      <c r="HB70" s="1267"/>
      <c r="HC70" s="1267"/>
      <c r="HD70" s="1267"/>
      <c r="HE70" s="1267"/>
      <c r="HF70" s="1267"/>
      <c r="HG70" s="1267"/>
      <c r="HH70" s="1267"/>
      <c r="HI70" s="1267"/>
      <c r="HJ70" s="1267"/>
      <c r="HK70" s="1267"/>
      <c r="HL70" s="1267"/>
      <c r="HM70" s="1267"/>
      <c r="HN70" s="1267"/>
      <c r="HO70" s="1267"/>
      <c r="HP70" s="1267"/>
      <c r="HQ70" s="1267"/>
      <c r="HR70" s="1267"/>
      <c r="HS70" s="1267"/>
      <c r="HT70" s="1267"/>
      <c r="HU70" s="1267"/>
      <c r="HV70" s="1267"/>
      <c r="HW70" s="1267"/>
      <c r="HX70" s="1267"/>
      <c r="HY70" s="1267"/>
      <c r="HZ70" s="1267"/>
      <c r="IA70" s="1267"/>
      <c r="IB70" s="1267"/>
      <c r="IC70" s="1267"/>
      <c r="ID70" s="1267"/>
      <c r="IE70" s="1267"/>
      <c r="IF70" s="1270"/>
      <c r="LC70" s="1269"/>
      <c r="LD70" s="1267"/>
      <c r="LE70" s="1267"/>
      <c r="LF70" s="1270"/>
    </row>
    <row customHeight="1" ht="12">
      <c r="C71" s="161"/>
      <c r="F71" s="95"/>
      <c r="G71" s="95"/>
      <c r="H71" s="95"/>
      <c r="I71" s="95"/>
      <c r="J71" s="9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1286"/>
      <c r="CA71" s="1286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1264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1287"/>
      <c r="EM71" s="1268"/>
      <c r="EP71" s="1288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1288"/>
      <c r="HB71" s="1264"/>
      <c r="HC71" s="1264"/>
      <c r="HD71" s="1264"/>
      <c r="HE71" s="1264"/>
      <c r="HF71" s="1264"/>
      <c r="HG71" s="1264"/>
      <c r="HH71" s="1264"/>
      <c r="HI71" s="1264"/>
      <c r="HJ71" s="1264"/>
      <c r="HK71" s="1264"/>
      <c r="HL71" s="1264"/>
      <c r="HM71" s="1264"/>
      <c r="HN71" s="1264"/>
      <c r="HO71" s="1264"/>
      <c r="HP71" s="1264"/>
      <c r="HQ71" s="1264"/>
      <c r="HR71" s="1264"/>
      <c r="HS71" s="1264"/>
      <c r="HT71" s="1264"/>
      <c r="HU71" s="1264"/>
      <c r="HV71" s="1264"/>
      <c r="HW71" s="1264"/>
      <c r="HX71" s="1264"/>
      <c r="HY71" s="1264"/>
      <c r="HZ71" s="1264"/>
      <c r="IA71" s="1264"/>
      <c r="IB71" s="1264"/>
      <c r="IC71" s="1264"/>
      <c r="ID71" s="1264"/>
      <c r="IE71" s="1264"/>
      <c r="IF71" s="1265"/>
      <c r="LC71" s="1288"/>
      <c r="LD71" s="1264"/>
      <c r="LE71" s="1264"/>
      <c r="LF71" s="1265"/>
    </row>
    <row customHeight="1" ht="12" hidden="1">
      <c r="C72" s="132"/>
      <c r="D72" s="1256"/>
      <c r="F72" s="95"/>
      <c r="G72" s="95"/>
      <c r="H72" s="95"/>
      <c r="I72" s="95"/>
      <c r="J72" s="9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1267"/>
      <c r="CA72" s="126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126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1268"/>
      <c r="EP72" s="126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1269"/>
      <c r="HB72" s="1267"/>
      <c r="HC72" s="1267"/>
      <c r="HD72" s="1267"/>
      <c r="HE72" s="1267"/>
      <c r="HF72" s="1267"/>
      <c r="HG72" s="1267"/>
      <c r="HH72" s="1267"/>
      <c r="HI72" s="1267"/>
      <c r="HJ72" s="1267"/>
      <c r="HK72" s="1267"/>
      <c r="HL72" s="1267"/>
      <c r="HM72" s="1267"/>
      <c r="HN72" s="1267"/>
      <c r="HO72" s="1267"/>
      <c r="HP72" s="1267"/>
      <c r="HQ72" s="1267"/>
      <c r="HR72" s="1267"/>
      <c r="HS72" s="1267"/>
      <c r="HT72" s="1267"/>
      <c r="HU72" s="1267"/>
      <c r="HV72" s="1267"/>
      <c r="HW72" s="1267"/>
      <c r="HX72" s="1267"/>
      <c r="HY72" s="1267"/>
      <c r="HZ72" s="1267"/>
      <c r="IA72" s="1267"/>
      <c r="IB72" s="1267"/>
      <c r="IC72" s="1267"/>
      <c r="ID72" s="1267"/>
      <c r="IE72" s="1267"/>
      <c r="IF72" s="1270"/>
      <c r="LC72" s="1269"/>
      <c r="LD72" s="1267"/>
      <c r="LE72" s="1267"/>
      <c r="LF72" s="1270"/>
    </row>
    <row customHeight="1" ht="12">
      <c r="C73" s="161"/>
      <c r="D73" s="671" t="s">
        <v>183</v>
      </c>
      <c r="E73" s="689" t="s">
        <v>183</v>
      </c>
      <c r="F73" s="168"/>
      <c r="G73" s="168"/>
      <c r="H73" s="168"/>
      <c r="I73" s="168"/>
      <c r="J73" s="168"/>
      <c r="K73" s="168"/>
      <c r="L73" s="127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1272"/>
      <c r="BY73" s="1272"/>
      <c r="BZ73" s="1272"/>
      <c r="CA73" s="1272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1272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 t="s">
        <v>1692</v>
      </c>
      <c r="DV73" s="268" t="s">
        <v>1693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273"/>
      <c r="EJ73" s="1274"/>
      <c r="EM73" s="1268"/>
      <c r="EP73" s="1275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 t="s">
        <v>1694</v>
      </c>
      <c r="FZ73" s="268" t="s">
        <v>1695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1289"/>
      <c r="HB73" s="1290"/>
      <c r="HC73" s="1290"/>
      <c r="HD73" s="1290"/>
      <c r="HE73" s="1278"/>
      <c r="HF73" s="1278"/>
      <c r="HG73" s="1278"/>
      <c r="HH73" s="1278"/>
      <c r="HI73" s="1279"/>
      <c r="HJ73" s="1279"/>
      <c r="HK73" s="1279"/>
      <c r="HL73" s="1279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1290"/>
      <c r="HR73" s="1290"/>
      <c r="HS73" s="1290"/>
      <c r="HT73" s="129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1283"/>
      <c r="LD73" s="1284"/>
      <c r="LE73" s="1284"/>
      <c r="LF73" s="1285"/>
    </row>
    <row customHeight="1" ht="12" hidden="1">
      <c r="C74" s="161"/>
      <c r="D74" s="672"/>
      <c r="E74" s="690"/>
      <c r="F74" s="168"/>
      <c r="G74" s="168"/>
      <c r="H74" s="168"/>
      <c r="I74" s="168"/>
      <c r="J74" s="168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1267"/>
      <c r="CA74" s="126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126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1268"/>
      <c r="EP74" s="126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1269"/>
      <c r="HB74" s="1267"/>
      <c r="HC74" s="1267"/>
      <c r="HD74" s="1267"/>
      <c r="HE74" s="1267"/>
      <c r="HF74" s="1267"/>
      <c r="HG74" s="1267"/>
      <c r="HH74" s="1267"/>
      <c r="HI74" s="1267"/>
      <c r="HJ74" s="1267"/>
      <c r="HK74" s="1267"/>
      <c r="HL74" s="1267"/>
      <c r="HM74" s="1267"/>
      <c r="HN74" s="1267"/>
      <c r="HO74" s="1267"/>
      <c r="HP74" s="1267"/>
      <c r="HQ74" s="1267"/>
      <c r="HR74" s="1267"/>
      <c r="HS74" s="1267"/>
      <c r="HT74" s="1267"/>
      <c r="HU74" s="1267"/>
      <c r="HV74" s="1267"/>
      <c r="HW74" s="1267"/>
      <c r="HX74" s="1267"/>
      <c r="HY74" s="1267"/>
      <c r="HZ74" s="1267"/>
      <c r="IA74" s="1267"/>
      <c r="IB74" s="1267"/>
      <c r="IC74" s="1267"/>
      <c r="ID74" s="1267"/>
      <c r="IE74" s="1267"/>
      <c r="IF74" s="1270"/>
      <c r="LC74" s="1269"/>
      <c r="LD74" s="1267"/>
      <c r="LE74" s="1267"/>
      <c r="LF74" s="1270"/>
    </row>
    <row customHeight="1" ht="12">
      <c r="C75" s="161"/>
      <c r="D75" s="704"/>
      <c r="E75" s="690"/>
      <c r="F75" s="168"/>
      <c r="G75" s="168"/>
      <c r="H75" s="168"/>
      <c r="I75" s="168"/>
      <c r="J75" s="168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1267"/>
      <c r="CA75" s="126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126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1268"/>
      <c r="EP75" s="126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1269"/>
      <c r="HB75" s="1267"/>
      <c r="HC75" s="1267"/>
      <c r="HD75" s="1267"/>
      <c r="HE75" s="1267"/>
      <c r="HF75" s="1267"/>
      <c r="HG75" s="1267"/>
      <c r="HH75" s="1267"/>
      <c r="HI75" s="1267"/>
      <c r="HJ75" s="1267"/>
      <c r="HK75" s="1267"/>
      <c r="HL75" s="1267"/>
      <c r="HM75" s="1267"/>
      <c r="HN75" s="1267"/>
      <c r="HO75" s="1267"/>
      <c r="HP75" s="1267"/>
      <c r="HQ75" s="1267"/>
      <c r="HR75" s="1267"/>
      <c r="HS75" s="1267"/>
      <c r="HT75" s="1267"/>
      <c r="HU75" s="1267"/>
      <c r="HV75" s="1267"/>
      <c r="HW75" s="1267"/>
      <c r="HX75" s="1267"/>
      <c r="HY75" s="1267"/>
      <c r="HZ75" s="1267"/>
      <c r="IA75" s="1267"/>
      <c r="IB75" s="1267"/>
      <c r="IC75" s="1267"/>
      <c r="ID75" s="1267"/>
      <c r="IE75" s="1267"/>
      <c r="IF75" s="1270"/>
      <c r="LC75" s="1269"/>
      <c r="LD75" s="1267"/>
      <c r="LE75" s="1267"/>
      <c r="LF75" s="1270"/>
    </row>
    <row customHeight="1" ht="12" hidden="1">
      <c r="C76" s="161"/>
      <c r="E76" s="158"/>
      <c r="F76" s="95"/>
      <c r="G76" s="95"/>
      <c r="H76" s="95"/>
      <c r="I76" s="95"/>
      <c r="J76" s="9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1267"/>
      <c r="CA76" s="126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126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1268"/>
      <c r="EP76" s="126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1269"/>
      <c r="HB76" s="1267"/>
      <c r="HC76" s="1267"/>
      <c r="HD76" s="1267"/>
      <c r="HE76" s="1267"/>
      <c r="HF76" s="1267"/>
      <c r="HG76" s="1267"/>
      <c r="HH76" s="1267"/>
      <c r="HI76" s="1267"/>
      <c r="HJ76" s="1267"/>
      <c r="HK76" s="1267"/>
      <c r="HL76" s="1267"/>
      <c r="HM76" s="1267"/>
      <c r="HN76" s="1267"/>
      <c r="HO76" s="1267"/>
      <c r="HP76" s="1267"/>
      <c r="HQ76" s="1267"/>
      <c r="HR76" s="1267"/>
      <c r="HS76" s="1267"/>
      <c r="HT76" s="1267"/>
      <c r="HU76" s="1267"/>
      <c r="HV76" s="1267"/>
      <c r="HW76" s="1267"/>
      <c r="HX76" s="1267"/>
      <c r="HY76" s="1267"/>
      <c r="HZ76" s="1267"/>
      <c r="IA76" s="1267"/>
      <c r="IB76" s="1267"/>
      <c r="IC76" s="1267"/>
      <c r="ID76" s="1267"/>
      <c r="IE76" s="1267"/>
      <c r="IF76" s="1270"/>
      <c r="LC76" s="1269"/>
      <c r="LD76" s="1267"/>
      <c r="LE76" s="1267"/>
      <c r="LF76" s="1270"/>
    </row>
    <row customHeight="1" ht="12">
      <c r="C77" s="161"/>
      <c r="F77" s="95"/>
      <c r="G77" s="95"/>
      <c r="H77" s="95"/>
      <c r="I77" s="95"/>
      <c r="J77" s="9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1286"/>
      <c r="CA77" s="1286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1264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1287"/>
      <c r="EM77" s="1268"/>
      <c r="EP77" s="1288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1288"/>
      <c r="HB77" s="1264"/>
      <c r="HC77" s="1264"/>
      <c r="HD77" s="1264"/>
      <c r="HE77" s="1264"/>
      <c r="HF77" s="1264"/>
      <c r="HG77" s="1264"/>
      <c r="HH77" s="1264"/>
      <c r="HI77" s="1264"/>
      <c r="HJ77" s="1264"/>
      <c r="HK77" s="1264"/>
      <c r="HL77" s="1264"/>
      <c r="HM77" s="1264"/>
      <c r="HN77" s="1264"/>
      <c r="HO77" s="1264"/>
      <c r="HP77" s="1264"/>
      <c r="HQ77" s="1264"/>
      <c r="HR77" s="1264"/>
      <c r="HS77" s="1264"/>
      <c r="HT77" s="1264"/>
      <c r="HU77" s="1264"/>
      <c r="HV77" s="1264"/>
      <c r="HW77" s="1264"/>
      <c r="HX77" s="1264"/>
      <c r="HY77" s="1264"/>
      <c r="HZ77" s="1264"/>
      <c r="IA77" s="1264"/>
      <c r="IB77" s="1264"/>
      <c r="IC77" s="1264"/>
      <c r="ID77" s="1264"/>
      <c r="IE77" s="1264"/>
      <c r="IF77" s="1265"/>
      <c r="LC77" s="1288"/>
      <c r="LD77" s="1264"/>
      <c r="LE77" s="1264"/>
      <c r="LF77" s="1265"/>
    </row>
    <row customHeight="1" ht="12" hidden="1">
      <c r="C78" s="132"/>
      <c r="D78" s="1256"/>
      <c r="F78" s="95"/>
      <c r="G78" s="95"/>
      <c r="H78" s="95"/>
      <c r="I78" s="95"/>
      <c r="J78" s="9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1267"/>
      <c r="CA78" s="126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126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1268"/>
      <c r="EP78" s="126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1269"/>
      <c r="HB78" s="1267"/>
      <c r="HC78" s="1267"/>
      <c r="HD78" s="1267"/>
      <c r="HE78" s="1267"/>
      <c r="HF78" s="1267"/>
      <c r="HG78" s="1267"/>
      <c r="HH78" s="1267"/>
      <c r="HI78" s="1267"/>
      <c r="HJ78" s="1267"/>
      <c r="HK78" s="1267"/>
      <c r="HL78" s="1267"/>
      <c r="HM78" s="1267"/>
      <c r="HN78" s="1267"/>
      <c r="HO78" s="1267"/>
      <c r="HP78" s="1267"/>
      <c r="HQ78" s="1267"/>
      <c r="HR78" s="1267"/>
      <c r="HS78" s="1267"/>
      <c r="HT78" s="1267"/>
      <c r="HU78" s="1267"/>
      <c r="HV78" s="1267"/>
      <c r="HW78" s="1267"/>
      <c r="HX78" s="1267"/>
      <c r="HY78" s="1267"/>
      <c r="HZ78" s="1267"/>
      <c r="IA78" s="1267"/>
      <c r="IB78" s="1267"/>
      <c r="IC78" s="1267"/>
      <c r="ID78" s="1267"/>
      <c r="IE78" s="1267"/>
      <c r="IF78" s="1270"/>
      <c r="LC78" s="1269"/>
      <c r="LD78" s="1267"/>
      <c r="LE78" s="1267"/>
      <c r="LF78" s="1270"/>
    </row>
    <row customHeight="1" ht="12">
      <c r="C79" s="161"/>
      <c r="D79" s="671" t="s">
        <v>189</v>
      </c>
      <c r="E79" s="689" t="s">
        <v>189</v>
      </c>
      <c r="F79" s="168"/>
      <c r="G79" s="168"/>
      <c r="H79" s="168"/>
      <c r="I79" s="168"/>
      <c r="J79" s="168"/>
      <c r="K79" s="168"/>
      <c r="L79" s="127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1272"/>
      <c r="BY79" s="1272"/>
      <c r="BZ79" s="1272"/>
      <c r="CA79" s="1272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1272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 t="s">
        <v>1692</v>
      </c>
      <c r="DV79" s="268" t="s">
        <v>1693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273"/>
      <c r="EJ79" s="1274"/>
      <c r="EM79" s="1268"/>
      <c r="EP79" s="1275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 t="s">
        <v>1694</v>
      </c>
      <c r="FZ79" s="268" t="s">
        <v>1695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1278"/>
      <c r="HF79" s="1278"/>
      <c r="HG79" s="1278"/>
      <c r="HH79" s="1278"/>
      <c r="HI79" s="1279"/>
      <c r="HJ79" s="1279"/>
      <c r="HK79" s="1279"/>
      <c r="HL79" s="1279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1313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1283"/>
      <c r="LD79" s="1284"/>
      <c r="LE79" s="1284"/>
      <c r="LF79" s="1285"/>
    </row>
    <row customHeight="1" ht="12" hidden="1">
      <c r="C80" s="161"/>
      <c r="D80" s="672"/>
      <c r="E80" s="690"/>
      <c r="F80" s="168"/>
      <c r="G80" s="168"/>
      <c r="H80" s="168"/>
      <c r="I80" s="168"/>
      <c r="J80" s="168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1267"/>
      <c r="CA80" s="126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126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1268"/>
      <c r="EP80" s="126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1269"/>
      <c r="HB80" s="1267"/>
      <c r="HC80" s="1267"/>
      <c r="HD80" s="1267"/>
      <c r="HE80" s="1267"/>
      <c r="HF80" s="1267"/>
      <c r="HG80" s="1267"/>
      <c r="HH80" s="1267"/>
      <c r="HI80" s="1267"/>
      <c r="HJ80" s="1267"/>
      <c r="HK80" s="1267"/>
      <c r="HL80" s="1267"/>
      <c r="HM80" s="1267"/>
      <c r="HN80" s="1267"/>
      <c r="HO80" s="1267"/>
      <c r="HP80" s="1267"/>
      <c r="HQ80" s="1267"/>
      <c r="HR80" s="1267"/>
      <c r="HS80" s="1267"/>
      <c r="HT80" s="1267"/>
      <c r="HU80" s="1267"/>
      <c r="HV80" s="1267"/>
      <c r="HW80" s="1267"/>
      <c r="HX80" s="1267"/>
      <c r="HY80" s="1267"/>
      <c r="HZ80" s="1267"/>
      <c r="IA80" s="1267"/>
      <c r="IB80" s="1267"/>
      <c r="IC80" s="1267"/>
      <c r="ID80" s="1267"/>
      <c r="IE80" s="1267"/>
      <c r="IF80" s="1270"/>
      <c r="LC80" s="1269"/>
      <c r="LD80" s="1267"/>
      <c r="LE80" s="1267"/>
      <c r="LF80" s="1270"/>
    </row>
    <row customHeight="1" ht="12">
      <c r="C81" s="161"/>
      <c r="D81" s="704"/>
      <c r="E81" s="690"/>
      <c r="F81" s="168"/>
      <c r="G81" s="168"/>
      <c r="H81" s="168"/>
      <c r="I81" s="168"/>
      <c r="J81" s="168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1267"/>
      <c r="CA81" s="126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126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1268"/>
      <c r="EP81" s="126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1269"/>
      <c r="HB81" s="1267"/>
      <c r="HC81" s="1267"/>
      <c r="HD81" s="1267"/>
      <c r="HE81" s="1267"/>
      <c r="HF81" s="1267"/>
      <c r="HG81" s="1267"/>
      <c r="HH81" s="1267"/>
      <c r="HI81" s="1267"/>
      <c r="HJ81" s="1267"/>
      <c r="HK81" s="1267"/>
      <c r="HL81" s="1267"/>
      <c r="HM81" s="1267"/>
      <c r="HN81" s="1267"/>
      <c r="HO81" s="1267"/>
      <c r="HP81" s="1267"/>
      <c r="HQ81" s="1267"/>
      <c r="HR81" s="1267"/>
      <c r="HS81" s="1267"/>
      <c r="HT81" s="1267"/>
      <c r="HU81" s="1267"/>
      <c r="HV81" s="1267"/>
      <c r="HW81" s="1267"/>
      <c r="HX81" s="1267"/>
      <c r="HY81" s="1267"/>
      <c r="HZ81" s="1267"/>
      <c r="IA81" s="1267"/>
      <c r="IB81" s="1267"/>
      <c r="IC81" s="1267"/>
      <c r="ID81" s="1267"/>
      <c r="IE81" s="1267"/>
      <c r="IF81" s="1270"/>
      <c r="LC81" s="1269"/>
      <c r="LD81" s="1267"/>
      <c r="LE81" s="1267"/>
      <c r="LF81" s="1270"/>
    </row>
    <row customHeight="1" ht="11.25" hidden="1">
      <c r="C82" s="161"/>
      <c r="E82" s="158"/>
      <c r="F82" s="95"/>
      <c r="G82" s="95"/>
      <c r="H82" s="95"/>
      <c r="I82" s="95"/>
      <c r="J82" s="9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1267"/>
      <c r="CA82" s="126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126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1268"/>
      <c r="EP82" s="126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1269"/>
      <c r="HB82" s="1267"/>
      <c r="HC82" s="1267"/>
      <c r="HD82" s="1267"/>
      <c r="HE82" s="1267"/>
      <c r="HF82" s="1267"/>
      <c r="HG82" s="1267"/>
      <c r="HH82" s="1267"/>
      <c r="HI82" s="1267"/>
      <c r="HJ82" s="1267"/>
      <c r="HK82" s="1267"/>
      <c r="HL82" s="1267"/>
      <c r="HM82" s="1267"/>
      <c r="HN82" s="1267"/>
      <c r="HO82" s="1267"/>
      <c r="HP82" s="1267"/>
      <c r="HQ82" s="1267"/>
      <c r="HR82" s="1267"/>
      <c r="HS82" s="1267"/>
      <c r="HT82" s="1267"/>
      <c r="HU82" s="1267"/>
      <c r="HV82" s="1267"/>
      <c r="HW82" s="1267"/>
      <c r="HX82" s="1267"/>
      <c r="HY82" s="1267"/>
      <c r="HZ82" s="1267"/>
      <c r="IA82" s="1267"/>
      <c r="IB82" s="1267"/>
      <c r="IC82" s="1267"/>
      <c r="ID82" s="1267"/>
      <c r="IE82" s="1267"/>
      <c r="IF82" s="1270"/>
      <c r="LC82" s="1269"/>
      <c r="LD82" s="1267"/>
      <c r="LE82" s="1267"/>
      <c r="LF82" s="1270"/>
    </row>
    <row customHeight="1" ht="12">
      <c r="C83" s="161"/>
      <c r="F83" s="95"/>
      <c r="G83" s="95"/>
      <c r="H83" s="95"/>
      <c r="I83" s="95"/>
      <c r="J83" s="9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1286"/>
      <c r="CA83" s="1286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1264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1287"/>
      <c r="EM83" s="1268"/>
      <c r="EP83" s="1288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1288"/>
      <c r="HB83" s="1264"/>
      <c r="HC83" s="1264"/>
      <c r="HD83" s="1264"/>
      <c r="HE83" s="1264"/>
      <c r="HF83" s="1264"/>
      <c r="HG83" s="1264"/>
      <c r="HH83" s="1264"/>
      <c r="HI83" s="1264"/>
      <c r="HJ83" s="1264"/>
      <c r="HK83" s="1264"/>
      <c r="HL83" s="1264"/>
      <c r="HM83" s="1264"/>
      <c r="HN83" s="1264"/>
      <c r="HO83" s="1264"/>
      <c r="HP83" s="1264"/>
      <c r="HQ83" s="1264"/>
      <c r="HR83" s="1264"/>
      <c r="HS83" s="1264"/>
      <c r="HT83" s="1264"/>
      <c r="HU83" s="1264"/>
      <c r="HV83" s="1264"/>
      <c r="HW83" s="1264"/>
      <c r="HX83" s="1264"/>
      <c r="HY83" s="1264"/>
      <c r="HZ83" s="1264"/>
      <c r="IA83" s="1264"/>
      <c r="IB83" s="1264"/>
      <c r="IC83" s="1264"/>
      <c r="ID83" s="1264"/>
      <c r="IE83" s="1264"/>
      <c r="IF83" s="1265"/>
      <c r="LC83" s="1288"/>
      <c r="LD83" s="1264"/>
      <c r="LE83" s="1264"/>
      <c r="LF83" s="1265"/>
    </row>
    <row customHeight="1" ht="12" hidden="1">
      <c r="C84" s="161"/>
      <c r="F84" s="95"/>
      <c r="G84" s="95"/>
      <c r="H84" s="95"/>
      <c r="I84" s="95"/>
      <c r="J84" s="9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1267"/>
      <c r="CA84" s="126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126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1268"/>
      <c r="EP84" s="126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1269"/>
      <c r="HB84" s="1267"/>
      <c r="HC84" s="1267"/>
      <c r="HD84" s="1267"/>
      <c r="HE84" s="1267"/>
      <c r="HF84" s="1267"/>
      <c r="HG84" s="1267"/>
      <c r="HH84" s="1267"/>
      <c r="HI84" s="1267"/>
      <c r="HJ84" s="1267"/>
      <c r="HK84" s="1267"/>
      <c r="HL84" s="1267"/>
      <c r="HM84" s="1267"/>
      <c r="HN84" s="1267"/>
      <c r="HO84" s="1267"/>
      <c r="HP84" s="1267"/>
      <c r="HQ84" s="1267"/>
      <c r="HR84" s="1267"/>
      <c r="HS84" s="1267"/>
      <c r="HT84" s="1267"/>
      <c r="HU84" s="1267"/>
      <c r="HV84" s="1267"/>
      <c r="HW84" s="1267"/>
      <c r="HX84" s="1267"/>
      <c r="HY84" s="1267"/>
      <c r="HZ84" s="1267"/>
      <c r="IA84" s="1267"/>
      <c r="IB84" s="1267"/>
      <c r="IC84" s="1267"/>
      <c r="ID84" s="1267"/>
      <c r="IE84" s="1267"/>
      <c r="IF84" s="1270"/>
      <c r="LC84" s="1269"/>
      <c r="LD84" s="1267"/>
      <c r="LE84" s="1267"/>
      <c r="LF84" s="1270"/>
    </row>
    <row customHeight="1" ht="12">
      <c r="C85" s="161"/>
      <c r="F85" s="95"/>
      <c r="G85" s="95"/>
      <c r="H85" s="95"/>
      <c r="I85" s="95"/>
      <c r="J85" s="95"/>
      <c r="K85" s="1271"/>
      <c r="L85" s="1271"/>
      <c r="M85" s="261" t="s">
        <v>1157</v>
      </c>
      <c r="N85" s="790" t="s">
        <v>1607</v>
      </c>
      <c r="O85" s="1310"/>
      <c r="P85" s="1310"/>
      <c r="Q85" s="1310"/>
      <c r="R85" s="1310"/>
      <c r="S85" s="1310"/>
      <c r="T85" s="1310"/>
      <c r="U85" s="1310"/>
      <c r="V85" s="1310"/>
      <c r="W85" s="1310"/>
      <c r="X85" s="1310"/>
      <c r="Y85" s="1310"/>
      <c r="Z85" s="1310"/>
      <c r="AA85" s="1310"/>
      <c r="AB85" s="1310"/>
      <c r="AC85" s="1310"/>
      <c r="AD85" s="1310"/>
      <c r="AE85" s="1310"/>
      <c r="AF85" s="1310"/>
      <c r="AG85" s="1310"/>
      <c r="AH85" s="1310"/>
      <c r="AI85" s="1310"/>
      <c r="AJ85" s="1310"/>
      <c r="AK85" s="1310"/>
      <c r="AL85" s="1310"/>
      <c r="AM85" s="1310"/>
      <c r="AN85" s="1310"/>
      <c r="AO85" s="1310"/>
      <c r="AP85" s="1310"/>
      <c r="AQ85" s="1310"/>
      <c r="AR85" s="1310"/>
      <c r="AS85" s="1310"/>
      <c r="AT85" s="1310"/>
      <c r="AU85" s="1310"/>
      <c r="AV85" s="1310"/>
      <c r="AW85" s="1310"/>
      <c r="AX85" s="1310"/>
      <c r="AY85" s="1310"/>
      <c r="AZ85" s="1310"/>
      <c r="BA85" s="1310"/>
      <c r="BB85" s="1310"/>
      <c r="BC85" s="1310"/>
      <c r="BD85" s="1310"/>
      <c r="BE85" s="1310"/>
      <c r="BF85" s="1310"/>
      <c r="BG85" s="1310"/>
      <c r="BH85" s="1310"/>
      <c r="BI85" s="1310"/>
      <c r="BJ85" s="1310"/>
      <c r="BK85" s="1310"/>
      <c r="BL85" s="1310"/>
      <c r="BM85" s="1310"/>
      <c r="BN85" s="1310"/>
      <c r="BO85" s="1310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1272"/>
      <c r="CA85" s="1272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1311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314">
        <f>IF((DN85-DU85)=0,0,(DQ85-DV85)/(DN85-DU85)*100)</f>
        <v>0</v>
      </c>
      <c r="EJ85" s="1315">
        <f>IF(EC85&gt;EI85,EI85,EC85)</f>
        <v>0</v>
      </c>
      <c r="EM85" s="1268"/>
      <c r="EP85" s="1277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1289"/>
      <c r="HB85" s="1290"/>
      <c r="HC85" s="1290"/>
      <c r="HD85" s="1290"/>
      <c r="HE85" s="1290"/>
      <c r="HF85" s="1290"/>
      <c r="HG85" s="1290"/>
      <c r="HH85" s="1290"/>
      <c r="HI85" s="1290"/>
      <c r="HJ85" s="1290"/>
      <c r="HK85" s="1290"/>
      <c r="HL85" s="1290"/>
      <c r="HM85" s="1290"/>
      <c r="HN85" s="1290"/>
      <c r="HO85" s="1290"/>
      <c r="HP85" s="1290"/>
      <c r="HQ85" s="1290"/>
      <c r="HR85" s="1290"/>
      <c r="HS85" s="1290"/>
      <c r="HT85" s="1290"/>
      <c r="HU85" s="1290"/>
      <c r="HV85" s="1290"/>
      <c r="HW85" s="1290"/>
      <c r="HX85" s="1290"/>
      <c r="HY85" s="1290"/>
      <c r="HZ85" s="1290"/>
      <c r="IA85" s="1290"/>
      <c r="IB85" s="1290"/>
      <c r="IC85" s="1290"/>
      <c r="ID85" s="1290"/>
      <c r="IE85" s="1290"/>
      <c r="IF85" s="1316"/>
      <c r="LC85" s="1289"/>
      <c r="LD85" s="1290"/>
      <c r="LE85" s="1290"/>
      <c r="LF85" s="1316"/>
    </row>
    <row customHeight="1" ht="12">
      <c r="C86" s="161"/>
      <c r="F86" s="95"/>
      <c r="G86" s="95"/>
      <c r="H86" s="95"/>
      <c r="I86" s="95"/>
      <c r="J86" s="95"/>
      <c r="K86" s="1271"/>
      <c r="L86" s="1271"/>
      <c r="M86" s="261" t="s">
        <v>1158</v>
      </c>
      <c r="N86" s="790" t="s">
        <v>1608</v>
      </c>
      <c r="O86" s="1310"/>
      <c r="P86" s="1310"/>
      <c r="Q86" s="1310"/>
      <c r="R86" s="1310"/>
      <c r="S86" s="1310"/>
      <c r="T86" s="1310"/>
      <c r="U86" s="1310"/>
      <c r="V86" s="1310"/>
      <c r="W86" s="1310"/>
      <c r="X86" s="1310"/>
      <c r="Y86" s="1310"/>
      <c r="Z86" s="1310"/>
      <c r="AA86" s="1310"/>
      <c r="AB86" s="1310"/>
      <c r="AC86" s="1310"/>
      <c r="AD86" s="1310"/>
      <c r="AE86" s="1310"/>
      <c r="AF86" s="1310"/>
      <c r="AG86" s="1310"/>
      <c r="AH86" s="1310"/>
      <c r="AI86" s="1310"/>
      <c r="AJ86" s="1310"/>
      <c r="AK86" s="1310"/>
      <c r="AL86" s="1310"/>
      <c r="AM86" s="1310"/>
      <c r="AN86" s="1310"/>
      <c r="AO86" s="1310"/>
      <c r="AP86" s="1310"/>
      <c r="AQ86" s="1310"/>
      <c r="AR86" s="1310"/>
      <c r="AS86" s="1310"/>
      <c r="AT86" s="1310"/>
      <c r="AU86" s="1310"/>
      <c r="AV86" s="1310"/>
      <c r="AW86" s="1310"/>
      <c r="AX86" s="1310"/>
      <c r="AY86" s="1310"/>
      <c r="AZ86" s="1310"/>
      <c r="BA86" s="1310"/>
      <c r="BB86" s="1310"/>
      <c r="BC86" s="1310"/>
      <c r="BD86" s="1310"/>
      <c r="BE86" s="1310"/>
      <c r="BF86" s="1310"/>
      <c r="BG86" s="1310"/>
      <c r="BH86" s="1310"/>
      <c r="BI86" s="1310"/>
      <c r="BJ86" s="1310"/>
      <c r="BK86" s="1310"/>
      <c r="BL86" s="1310"/>
      <c r="BM86" s="1310"/>
      <c r="BN86" s="1310"/>
      <c r="BO86" s="1310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1272"/>
      <c r="CA86" s="1272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1311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1268"/>
      <c r="EP86" s="1277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1289"/>
      <c r="HB86" s="1290"/>
      <c r="HC86" s="1290"/>
      <c r="HD86" s="1290"/>
      <c r="HE86" s="1290"/>
      <c r="HF86" s="1290"/>
      <c r="HG86" s="1290"/>
      <c r="HH86" s="1290"/>
      <c r="HI86" s="1290"/>
      <c r="HJ86" s="1290"/>
      <c r="HK86" s="1290"/>
      <c r="HL86" s="1290"/>
      <c r="HM86" s="1290"/>
      <c r="HN86" s="1290"/>
      <c r="HO86" s="1290"/>
      <c r="HP86" s="1290"/>
      <c r="HQ86" s="1290"/>
      <c r="HR86" s="1290"/>
      <c r="HS86" s="1290"/>
      <c r="HT86" s="1290"/>
      <c r="HU86" s="1290"/>
      <c r="HV86" s="1290"/>
      <c r="HW86" s="1290"/>
      <c r="HX86" s="1290"/>
      <c r="HY86" s="1290"/>
      <c r="HZ86" s="1290"/>
      <c r="IA86" s="1290"/>
      <c r="IB86" s="1290"/>
      <c r="IC86" s="1290"/>
      <c r="ID86" s="1290"/>
      <c r="IE86" s="1290"/>
      <c r="IF86" s="1316"/>
      <c r="LC86" s="1289"/>
      <c r="LD86" s="1290"/>
      <c r="LE86" s="1290"/>
      <c r="LF86" s="1316"/>
    </row>
    <row customHeight="1" ht="12" hidden="1">
      <c r="C87" s="161"/>
      <c r="F87" s="95"/>
      <c r="G87" s="95"/>
      <c r="H87" s="95"/>
      <c r="I87" s="95"/>
      <c r="J87" s="9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1267"/>
      <c r="CA87" s="126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126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1268"/>
      <c r="EP87" s="126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1269"/>
      <c r="HB87" s="1267"/>
      <c r="HC87" s="1267"/>
      <c r="HD87" s="1267"/>
      <c r="HE87" s="1267"/>
      <c r="HF87" s="1267"/>
      <c r="HG87" s="1267"/>
      <c r="HH87" s="1267"/>
      <c r="HI87" s="1267"/>
      <c r="HJ87" s="1267"/>
      <c r="HK87" s="1267"/>
      <c r="HL87" s="1267"/>
      <c r="HM87" s="1267"/>
      <c r="HN87" s="1267"/>
      <c r="HO87" s="1267"/>
      <c r="HP87" s="1267"/>
      <c r="HQ87" s="1267"/>
      <c r="HR87" s="1267"/>
      <c r="HS87" s="1267"/>
      <c r="HT87" s="1267"/>
      <c r="HU87" s="1267"/>
      <c r="HV87" s="1267"/>
      <c r="HW87" s="1267"/>
      <c r="HX87" s="1267"/>
      <c r="HY87" s="1267"/>
      <c r="HZ87" s="1267"/>
      <c r="IA87" s="1267"/>
      <c r="IB87" s="1267"/>
      <c r="IC87" s="1267"/>
      <c r="ID87" s="1267"/>
      <c r="IE87" s="1267"/>
      <c r="IF87" s="1270"/>
      <c r="LC87" s="1269"/>
      <c r="LD87" s="1267"/>
      <c r="LE87" s="1267"/>
      <c r="LF87" s="1270"/>
    </row>
    <row customHeight="1" ht="12">
      <c r="C88" s="161"/>
      <c r="F88" s="95"/>
      <c r="G88" s="95"/>
      <c r="H88" s="95"/>
      <c r="I88" s="95"/>
      <c r="J88" s="9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1317"/>
      <c r="CA88" s="1317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1318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1319"/>
      <c r="EM88" s="99"/>
      <c r="EP88" s="1320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1320"/>
      <c r="HB88" s="1318"/>
      <c r="HC88" s="1318"/>
      <c r="HD88" s="1318"/>
      <c r="HE88" s="1318"/>
      <c r="HF88" s="1318"/>
      <c r="HG88" s="1318"/>
      <c r="HH88" s="1318"/>
      <c r="HI88" s="1318"/>
      <c r="HJ88" s="1318"/>
      <c r="HK88" s="1318"/>
      <c r="HL88" s="1318"/>
      <c r="HM88" s="1318"/>
      <c r="HN88" s="1318"/>
      <c r="HO88" s="1318"/>
      <c r="HP88" s="1318"/>
      <c r="HQ88" s="1318"/>
      <c r="HR88" s="1318"/>
      <c r="HS88" s="1318"/>
      <c r="HT88" s="1318"/>
      <c r="HU88" s="1318"/>
      <c r="HV88" s="1318"/>
      <c r="HW88" s="1318"/>
      <c r="HX88" s="1318"/>
      <c r="HY88" s="1318"/>
      <c r="HZ88" s="1318"/>
      <c r="IA88" s="1318"/>
      <c r="IB88" s="1318"/>
      <c r="IC88" s="1318"/>
      <c r="ID88" s="1318"/>
      <c r="IE88" s="1318"/>
      <c r="IF88" s="1321"/>
      <c r="LC88" s="1320"/>
      <c r="LD88" s="1318"/>
      <c r="LE88" s="1318"/>
      <c r="LF88" s="1321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160"/>
      <c r="BQ89" s="160"/>
      <c r="BR89" s="160"/>
      <c r="BS89" s="160"/>
      <c r="BT89" s="160"/>
      <c r="BU89" s="160"/>
      <c r="BV89" s="160"/>
      <c r="BW89" s="160"/>
      <c r="BX89" s="157"/>
      <c r="BY89" s="157"/>
      <c r="BZ89" s="157"/>
      <c r="CA89" s="157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57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33"/>
      <c r="EJ89" s="133"/>
      <c r="EP89" s="157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0"/>
      <c r="GK89" s="160"/>
      <c r="GL89" s="160"/>
      <c r="GM89" s="160"/>
      <c r="GN89" s="160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r="97"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  <row r="110" customHeight="1" ht="12">
      <c r="B110" s="1322" t="s">
        <v>1696</v>
      </c>
    </row>
    <row customHeight="1" ht="12">
      <c r="B111" s="356" t="s">
        <v>1697</v>
      </c>
    </row>
    <row customHeight="1" ht="12">
      <c r="B112" s="356" t="s">
        <v>1698</v>
      </c>
    </row>
    <row customHeight="1" ht="12">
      <c r="B113" s="356" t="s">
        <v>1699</v>
      </c>
    </row>
    <row customHeight="1" ht="24">
      <c r="A114" s="342"/>
      <c r="B114" s="342"/>
      <c r="C114" s="1323" t="s">
        <v>1281</v>
      </c>
      <c r="D114" s="1324"/>
      <c r="E114" s="1324"/>
      <c r="F114" s="1253"/>
      <c r="G114" s="1325"/>
      <c r="H114" s="1325"/>
      <c r="I114" s="1253"/>
      <c r="J114" s="1253"/>
      <c r="K114" s="1326"/>
      <c r="L114" s="1326"/>
      <c r="M114" s="1327"/>
      <c r="N114" s="466"/>
      <c r="O114" s="1328"/>
      <c r="P114" s="1328"/>
      <c r="Q114" s="466"/>
      <c r="R114" s="1328"/>
      <c r="S114" s="1328"/>
      <c r="T114" s="1329"/>
      <c r="U114" s="1329"/>
      <c r="V114" s="1328"/>
      <c r="W114" s="1328"/>
      <c r="X114" s="1330"/>
      <c r="Y114" s="1328"/>
      <c r="Z114" s="1328"/>
      <c r="AA114" s="1328"/>
      <c r="AB114" s="1328"/>
      <c r="AC114" s="331"/>
      <c r="AD114" s="331" t="str">
        <f>BL114&amp;"::"&amp;AE114</f>
        <v>да::ACTI</v>
      </c>
      <c r="AE114" s="331" t="s">
        <v>1293</v>
      </c>
      <c r="AF114" s="1328"/>
      <c r="AG114" s="1328"/>
      <c r="AH114" s="1328"/>
      <c r="AI114" s="1328"/>
      <c r="AJ114" s="1328"/>
      <c r="AK114" s="1328"/>
      <c r="AL114" s="1328"/>
      <c r="AM114" s="1328"/>
      <c r="AN114" s="1327"/>
      <c r="AO114" s="466"/>
      <c r="AP114" s="1331"/>
      <c r="AQ114" s="511"/>
      <c r="AR114" s="511"/>
      <c r="AS114" s="511"/>
      <c r="AT114" s="466"/>
      <c r="AU114" s="466"/>
      <c r="AV114" s="466"/>
      <c r="AW114" s="466"/>
      <c r="AX114" s="466"/>
      <c r="AY114" s="1328"/>
      <c r="AZ114" s="348"/>
      <c r="BA114" s="348"/>
      <c r="BB114" s="348"/>
      <c r="BC114" s="466"/>
      <c r="BD114" s="466"/>
      <c r="BE114" s="466"/>
      <c r="BF114" s="348"/>
      <c r="BG114" s="1328"/>
      <c r="BH114" s="331"/>
      <c r="BI114" s="1328"/>
      <c r="BJ114" s="1328"/>
      <c r="BK114" s="1328"/>
      <c r="BL114" s="1332" t="s">
        <v>34</v>
      </c>
      <c r="BM114" s="1333"/>
      <c r="BN114" s="1328"/>
      <c r="BO114" s="1328"/>
      <c r="BP114" s="332"/>
      <c r="BQ114" s="332"/>
      <c r="BR114" s="332"/>
      <c r="BS114" s="332"/>
      <c r="BT114" s="358"/>
      <c r="BU114" s="379"/>
      <c r="BV114" s="379"/>
      <c r="BW114" s="358"/>
      <c r="BX114" s="1334" t="s">
        <v>40</v>
      </c>
      <c r="BY114" s="360" t="s">
        <v>40</v>
      </c>
      <c r="BZ114" s="1335"/>
      <c r="CA114" s="1335"/>
      <c r="CB114" s="358"/>
      <c r="CC114" s="358"/>
      <c r="CD114" s="358"/>
      <c r="CE114" s="358"/>
      <c r="CF114" s="358"/>
      <c r="CG114" s="358"/>
      <c r="CH114" s="358"/>
      <c r="CI114" s="358"/>
      <c r="CJ114" s="358"/>
      <c r="CK114" s="358"/>
      <c r="CL114" s="1336"/>
      <c r="CM114" s="362"/>
      <c r="CN114" s="358"/>
      <c r="CO114" s="280"/>
      <c r="CP114" s="280"/>
      <c r="CQ114" s="363"/>
      <c r="CR114" s="363"/>
      <c r="CS114" s="364"/>
      <c r="CT114" s="364"/>
      <c r="CU114" s="358"/>
      <c r="CV114" s="358"/>
      <c r="CW114" s="365">
        <f>IF($AD114="да::ACTI",IF($U114="ЖП",CS114,0),0)</f>
        <v>0</v>
      </c>
      <c r="CX114" s="365">
        <f>IF($AD114="да::ACTI",IF($U114="ЖП",CT114,0),0)</f>
        <v>0</v>
      </c>
      <c r="CY114" s="365">
        <f>IF($AD114="да::ACTI",IF($U114="ЖП",0,CS114),0)</f>
        <v>0</v>
      </c>
      <c r="CZ114" s="365">
        <f>IF($AD114="да::ACTI",IF($U114="ЖП",0,CT114),0)</f>
        <v>0</v>
      </c>
      <c r="DA114" s="358"/>
      <c r="DB114" s="358"/>
      <c r="DC114" s="276">
        <f>CW114*IF(LEN($BP114)=0,0,$BP114)/1000</f>
        <v>0</v>
      </c>
      <c r="DD114" s="276">
        <f>IF(LEN($BQ114)=0,0,DC114)</f>
        <v>0</v>
      </c>
      <c r="DE114" s="276">
        <f>CX114*IF(LEN($BQ114)=0,0,$BQ114)/1000</f>
        <v>0</v>
      </c>
      <c r="DF114" s="276">
        <f>CW114*IF(LEN($BQ114)=0,0,$BQ114)/1000</f>
        <v>0</v>
      </c>
      <c r="DG114" s="280"/>
      <c r="DH114" s="276">
        <f>CY114*IF(LEN($BP114)=0,0,$BP114)/1000</f>
        <v>0</v>
      </c>
      <c r="DI114" s="276">
        <f>IF(LEN($BQ114)=0,0,DH114)</f>
        <v>0</v>
      </c>
      <c r="DJ114" s="276">
        <f>CZ114*IF(LEN($BQ114)=0,0,$BQ114)/1000</f>
        <v>0</v>
      </c>
      <c r="DK114" s="276">
        <f>CY114*IF(LEN($BQ114)=0,0,$BQ114)/1000</f>
        <v>0</v>
      </c>
      <c r="DL114" s="280"/>
      <c r="DM114" s="276">
        <f>SUM(DC114,DH114)</f>
        <v>0</v>
      </c>
      <c r="DN114" s="276">
        <f>SUM(DD114,DI114)</f>
        <v>0</v>
      </c>
      <c r="DO114" s="276">
        <f>SUM(DE114,DJ114)</f>
        <v>0</v>
      </c>
      <c r="DP114" s="276">
        <f>SUM(DF114,DK114)</f>
        <v>0</v>
      </c>
      <c r="DQ114" s="280"/>
      <c r="DR114" s="366"/>
      <c r="DS114" s="366"/>
      <c r="DT114" s="366"/>
      <c r="DU114" s="366"/>
      <c r="DV114" s="366"/>
      <c r="DW114" s="366"/>
      <c r="DX114" s="366"/>
      <c r="DY114" s="366"/>
      <c r="DZ114" s="366"/>
      <c r="EA114" s="366"/>
      <c r="EB114" s="366"/>
      <c r="EC114" s="366"/>
      <c r="ED114" s="366"/>
      <c r="EE114" s="366"/>
      <c r="EF114" s="366"/>
      <c r="EG114" s="366"/>
      <c r="EH114" s="366"/>
      <c r="EI114" s="1337"/>
      <c r="EJ114" s="1337"/>
      <c r="EK114" s="1338"/>
      <c r="EL114" s="1338"/>
      <c r="EM114" s="1253"/>
      <c r="EN114" s="1338"/>
      <c r="EO114" s="1338"/>
      <c r="EP114" s="1336"/>
      <c r="EQ114" s="362"/>
      <c r="ER114" s="367"/>
      <c r="ES114" s="280"/>
      <c r="ET114" s="280"/>
      <c r="EU114" s="363"/>
      <c r="EV114" s="363"/>
      <c r="EW114" s="364"/>
      <c r="EX114" s="364"/>
      <c r="EY114" s="367"/>
      <c r="EZ114" s="367"/>
      <c r="FA114" s="365">
        <f>IF($AE114="ACTI",IF($U114="ЖП",EW114,0),0)</f>
        <v>0</v>
      </c>
      <c r="FB114" s="365">
        <f>IF($AE114="ACTI",IF($U114="ЖП",EX114,0),0)</f>
        <v>0</v>
      </c>
      <c r="FC114" s="365">
        <f>IF($AE114="ACTI",IF($U114="ЖП",0,EW114),0)</f>
        <v>0</v>
      </c>
      <c r="FD114" s="365">
        <f>IF($AE114="ACTI",IF($U114="ЖП",0,EX114),0)</f>
        <v>0</v>
      </c>
      <c r="FE114" s="367"/>
      <c r="FF114" s="367"/>
      <c r="FG114" s="276">
        <f>FA114*IF(LEN($BP114)=0,0,$BP114)/1000</f>
        <v>0</v>
      </c>
      <c r="FH114" s="276">
        <f>IF(LEN($BQ114)=0,0,FG114)</f>
        <v>0</v>
      </c>
      <c r="FI114" s="276">
        <f>FB114*IF(LEN($BQ114)=0,0,$BQ114)/1000</f>
        <v>0</v>
      </c>
      <c r="FJ114" s="276">
        <f>FA114*IF(LEN($BQ114)=0,0,$BQ114)/1000</f>
        <v>0</v>
      </c>
      <c r="FK114" s="280"/>
      <c r="FL114" s="276">
        <f>FC114*IF(LEN($BP114)=0,0,$BP114)/1000</f>
        <v>0</v>
      </c>
      <c r="FM114" s="276">
        <f>IF(LEN($BQ114)=0,0,FL114)</f>
        <v>0</v>
      </c>
      <c r="FN114" s="276">
        <f>FD114*IF(LEN($BQ114)=0,0,$BQ114)/1000</f>
        <v>0</v>
      </c>
      <c r="FO114" s="276">
        <f>FC114*IF(LEN($BQ114)=0,0,$BQ114)/1000</f>
        <v>0</v>
      </c>
      <c r="FP114" s="280"/>
      <c r="FQ114" s="276">
        <f>SUM(FG114,FL114)</f>
        <v>0</v>
      </c>
      <c r="FR114" s="276">
        <f>SUM(FH114,FM114)</f>
        <v>0</v>
      </c>
      <c r="FS114" s="276">
        <f>SUM(FI114,FN114)</f>
        <v>0</v>
      </c>
      <c r="FT114" s="276">
        <f>SUM(FJ114,FO114)</f>
        <v>0</v>
      </c>
      <c r="FU114" s="280"/>
      <c r="FV114" s="361"/>
      <c r="FW114" s="361"/>
      <c r="FX114" s="361"/>
      <c r="FY114" s="366"/>
      <c r="FZ114" s="366"/>
      <c r="GA114" s="361"/>
      <c r="GB114" s="361"/>
      <c r="GC114" s="366"/>
      <c r="GD114" s="366"/>
      <c r="GE114" s="366"/>
      <c r="GF114" s="366"/>
      <c r="GG114" s="366"/>
      <c r="GH114" s="366"/>
      <c r="GI114" s="366"/>
      <c r="GJ114" s="366"/>
      <c r="GK114" s="366"/>
      <c r="GL114" s="366"/>
      <c r="GM114" s="366"/>
      <c r="GN114" s="366"/>
      <c r="HA114" s="1339"/>
      <c r="HB114" s="1339"/>
      <c r="HC114" s="1339"/>
      <c r="HD114" s="1339"/>
      <c r="HE114" s="1339"/>
      <c r="HF114" s="1339"/>
      <c r="HG114" s="1339"/>
      <c r="HH114" s="1339"/>
      <c r="HI114" s="1339"/>
      <c r="HJ114" s="1339"/>
      <c r="HK114" s="1339"/>
      <c r="HL114" s="1340"/>
      <c r="HM114" s="1341">
        <f>CW114</f>
        <v>0</v>
      </c>
      <c r="HN114" s="365">
        <f>CX114</f>
        <v>0</v>
      </c>
      <c r="HO114" s="365">
        <f>CY114</f>
        <v>0</v>
      </c>
      <c r="HP114" s="365">
        <f>CZ114</f>
        <v>0</v>
      </c>
      <c r="HQ114" s="1342"/>
      <c r="HR114" s="1339"/>
      <c r="HS114" s="1339"/>
      <c r="HT114" s="1339"/>
      <c r="HU114" s="1339"/>
      <c r="HV114" s="1339"/>
      <c r="HW114" s="1339"/>
      <c r="HX114" s="1339"/>
      <c r="HY114" s="1339"/>
      <c r="HZ114" s="1339"/>
      <c r="IA114" s="1339"/>
      <c r="IB114" s="1339"/>
      <c r="IC114" s="365">
        <f>FA114</f>
        <v>0</v>
      </c>
      <c r="ID114" s="365">
        <f>FB114</f>
        <v>0</v>
      </c>
      <c r="IE114" s="365">
        <f>FC114</f>
        <v>0</v>
      </c>
      <c r="IF114" s="365">
        <f>FD114</f>
        <v>0</v>
      </c>
      <c r="JR114" s="368"/>
      <c r="JS114" s="368"/>
      <c r="JT114" s="368"/>
      <c r="JU114" s="368"/>
      <c r="JV114" s="368"/>
      <c r="JW114" s="368"/>
      <c r="JX114" s="368"/>
      <c r="JY114" s="368"/>
      <c r="KD114" s="368"/>
      <c r="KE114" s="368"/>
      <c r="KF114" s="368"/>
      <c r="KG114" s="368"/>
      <c r="KH114" s="368"/>
      <c r="KI114" s="368"/>
      <c r="KJ114" s="368"/>
      <c r="KK114" s="368"/>
      <c r="KL114" s="368"/>
      <c r="KM114" s="368"/>
      <c r="KN114" s="368"/>
      <c r="KO114" s="368"/>
      <c r="KP114" s="368"/>
      <c r="KQ114" s="368"/>
      <c r="KR114" s="368"/>
      <c r="KS114" s="368"/>
      <c r="KT114" s="1339"/>
      <c r="KU114" s="1339"/>
      <c r="KV114" s="1339"/>
      <c r="KW114" s="1339"/>
      <c r="KX114" s="1339"/>
      <c r="KY114" s="1339"/>
      <c r="KZ114" s="1339"/>
      <c r="LA114" s="1339"/>
      <c r="LB114" s="1339"/>
      <c r="LC114" s="1328"/>
      <c r="LD114" s="1328"/>
      <c r="LE114" s="1328"/>
      <c r="LF114" s="1328"/>
      <c r="LG114" s="1339"/>
      <c r="LH114" s="1339"/>
      <c r="LI114" s="1339"/>
      <c r="LJ114" s="1339"/>
      <c r="LK114" s="1339"/>
      <c r="LL114" s="1339"/>
      <c r="LM114" s="1339"/>
    </row>
    <row customHeight="1" ht="24">
      <c r="A115" s="342"/>
      <c r="B115" s="342"/>
      <c r="C115" s="436" t="s">
        <v>1281</v>
      </c>
      <c r="D115" s="1324"/>
      <c r="E115" s="1324"/>
      <c r="F115" s="1253"/>
      <c r="G115" s="1325"/>
      <c r="H115" s="1325"/>
      <c r="I115" s="1253"/>
      <c r="J115" s="1253"/>
      <c r="K115" s="1326"/>
      <c r="L115" s="1326"/>
      <c r="M115" s="1327"/>
      <c r="N115" s="466"/>
      <c r="O115" s="1328"/>
      <c r="P115" s="1328"/>
      <c r="Q115" s="466"/>
      <c r="R115" s="1328"/>
      <c r="S115" s="1328"/>
      <c r="T115" s="1329"/>
      <c r="U115" s="1329"/>
      <c r="V115" s="1328"/>
      <c r="W115" s="1328"/>
      <c r="X115" s="1330"/>
      <c r="Y115" s="1328"/>
      <c r="Z115" s="1328"/>
      <c r="AA115" s="1328"/>
      <c r="AB115" s="1328"/>
      <c r="AC115" s="331"/>
      <c r="AD115" s="331" t="str">
        <f>BL115&amp;"::"&amp;AE115</f>
        <v>да::ACTI</v>
      </c>
      <c r="AE115" s="331" t="s">
        <v>1293</v>
      </c>
      <c r="AF115" s="1328"/>
      <c r="AG115" s="1328"/>
      <c r="AH115" s="1328"/>
      <c r="AI115" s="1328"/>
      <c r="AJ115" s="1328"/>
      <c r="AK115" s="1328"/>
      <c r="AL115" s="1328"/>
      <c r="AM115" s="1328"/>
      <c r="AN115" s="1327"/>
      <c r="AO115" s="466"/>
      <c r="AP115" s="1331"/>
      <c r="AQ115" s="511"/>
      <c r="AR115" s="511"/>
      <c r="AS115" s="511"/>
      <c r="AT115" s="466"/>
      <c r="AU115" s="466"/>
      <c r="AV115" s="466"/>
      <c r="AW115" s="466"/>
      <c r="AX115" s="466"/>
      <c r="AY115" s="1328"/>
      <c r="AZ115" s="348"/>
      <c r="BA115" s="348"/>
      <c r="BB115" s="348"/>
      <c r="BC115" s="466"/>
      <c r="BD115" s="466"/>
      <c r="BE115" s="466"/>
      <c r="BF115" s="348"/>
      <c r="BG115" s="1328"/>
      <c r="BH115" s="331"/>
      <c r="BI115" s="1328"/>
      <c r="BJ115" s="1328"/>
      <c r="BK115" s="1328"/>
      <c r="BL115" s="517" t="s">
        <v>34</v>
      </c>
      <c r="BM115" s="1333"/>
      <c r="BN115" s="1328"/>
      <c r="BO115" s="1328"/>
      <c r="BP115" s="332"/>
      <c r="BQ115" s="332"/>
      <c r="BR115" s="332"/>
      <c r="BS115" s="332"/>
      <c r="BT115" s="358"/>
      <c r="BU115" s="379"/>
      <c r="BV115" s="379"/>
      <c r="BW115" s="358"/>
      <c r="BX115" s="360" t="s">
        <v>40</v>
      </c>
      <c r="BY115" s="1343" t="s">
        <v>49</v>
      </c>
      <c r="BZ115" s="1335"/>
      <c r="CA115" s="1344">
        <v>12</v>
      </c>
      <c r="CB115" s="358"/>
      <c r="CC115" s="358"/>
      <c r="CD115" s="358"/>
      <c r="CE115" s="358"/>
      <c r="CF115" s="379"/>
      <c r="CG115" s="358"/>
      <c r="CH115" s="358"/>
      <c r="CI115" s="358"/>
      <c r="CJ115" s="358"/>
      <c r="CK115" s="358"/>
      <c r="CL115" s="1336"/>
      <c r="CM115" s="370"/>
      <c r="CN115" s="358"/>
      <c r="CO115" s="280"/>
      <c r="CP115" s="364"/>
      <c r="CQ115" s="363"/>
      <c r="CR115" s="371"/>
      <c r="CS115" s="364"/>
      <c r="CT115" s="280"/>
      <c r="CU115" s="358"/>
      <c r="CV115" s="358"/>
      <c r="CW115" s="365">
        <f>IF($AD115="да::ACTI",IF($U115="ЖП",CS115,0),0)</f>
        <v>0</v>
      </c>
      <c r="CX115" s="372">
        <f>IF($AD115="да::ACTI",IF($U115="ЖП",IF(LEN(CM115)=0,0,CM115)*IF($CF115="м2",IF(LEN(CP115)=0,0,CP115),IF(LEN(CR115)=0,0,CR115)),0),0)</f>
        <v>0</v>
      </c>
      <c r="CY115" s="365">
        <f>IF($AD115="да::ACTI",IF($U115="ЖП",0,CS115),0)</f>
        <v>0</v>
      </c>
      <c r="CZ115" s="372">
        <f>IF($AD115="да::ACTI",IF($U115="ЖП",0,IF(LEN(CM115)=0,0,CM115)*IF($CF115="м2",IF(LEN(CP115)=0,0,CP115),IF(LEN(CR115)=0,0,CR115))),0)</f>
        <v>0</v>
      </c>
      <c r="DA115" s="358"/>
      <c r="DB115" s="358"/>
      <c r="DC115" s="276">
        <f>CW115*IF(LEN($BP115)=0,0,$BP115)/1000</f>
        <v>0</v>
      </c>
      <c r="DD115" s="287">
        <f>IF(LEN($BQ115)=0,0,DC115)</f>
        <v>0</v>
      </c>
      <c r="DE115" s="276">
        <f>CX115*IF(LEN($BQ115)=0,0,$BQ115)/1000</f>
        <v>0</v>
      </c>
      <c r="DF115" s="287">
        <f>CW115*IF(LEN($BQ115)=0,0,$BQ115)/1000</f>
        <v>0</v>
      </c>
      <c r="DG115" s="280"/>
      <c r="DH115" s="276">
        <f>CY115*IF(LEN($BP115)=0,0,$BP115)/1000</f>
        <v>0</v>
      </c>
      <c r="DI115" s="287">
        <f>IF(LEN($BQ115)=0,0,DH115)</f>
        <v>0</v>
      </c>
      <c r="DJ115" s="276">
        <f>CZ115*IF(LEN($BQ115)=0,0,$BQ115)/1000</f>
        <v>0</v>
      </c>
      <c r="DK115" s="287">
        <f>CY115*IF(LEN($BQ115)=0,0,$BQ115)/1000</f>
        <v>0</v>
      </c>
      <c r="DL115" s="280"/>
      <c r="DM115" s="276">
        <f>SUM(DC115,DH115)</f>
        <v>0</v>
      </c>
      <c r="DN115" s="276">
        <f>SUM(DD115,DI115)</f>
        <v>0</v>
      </c>
      <c r="DO115" s="276">
        <f>SUM(DE115,DJ115)</f>
        <v>0</v>
      </c>
      <c r="DP115" s="276">
        <f>SUM(DF115,DK115)</f>
        <v>0</v>
      </c>
      <c r="DQ115" s="280"/>
      <c r="DR115" s="366"/>
      <c r="DS115" s="366"/>
      <c r="DT115" s="366"/>
      <c r="DU115" s="366"/>
      <c r="DV115" s="366"/>
      <c r="DW115" s="366"/>
      <c r="DX115" s="366"/>
      <c r="DY115" s="366"/>
      <c r="DZ115" s="366"/>
      <c r="EA115" s="366"/>
      <c r="EB115" s="366"/>
      <c r="EC115" s="366"/>
      <c r="ED115" s="366"/>
      <c r="EE115" s="366"/>
      <c r="EF115" s="366"/>
      <c r="EG115" s="366"/>
      <c r="EH115" s="366"/>
      <c r="EI115" s="1337"/>
      <c r="EJ115" s="1337"/>
      <c r="EK115" s="1338"/>
      <c r="EL115" s="1338"/>
      <c r="EM115" s="1253"/>
      <c r="EN115" s="1338"/>
      <c r="EO115" s="1338"/>
      <c r="EP115" s="1336"/>
      <c r="EQ115" s="370"/>
      <c r="ER115" s="367"/>
      <c r="ES115" s="280"/>
      <c r="ET115" s="276" t="str">
        <f>IF(LEN(CP115)=0,"",CP115)</f>
        <v/>
      </c>
      <c r="EU115" s="363"/>
      <c r="EV115" s="373" t="str">
        <f>IF(LEN(CR115)=0,"",CR115)</f>
        <v/>
      </c>
      <c r="EW115" s="364"/>
      <c r="EX115" s="280"/>
      <c r="EY115" s="367"/>
      <c r="EZ115" s="367"/>
      <c r="FA115" s="365">
        <f>IF($AE115="ACTI",IF($U115="ЖП",EW115,0),0)</f>
        <v>0</v>
      </c>
      <c r="FB115" s="372" t="str">
        <f t="array" ref="FB115:FB115">IF($AE115="ACTI",IF($U115="ЖП",IF(LEN(EQ115)=0,0,EQ115)*IF($CF115="м2",IF(LEN(ET115)=0,0,ET115),IF(LEN(EV115)=0,0,EV115))*IF(LEN($CA115)=0,0,$CA115),0),0)</f>
        <v>0</v>
      </c>
      <c r="FC115" s="365">
        <f>IF($AE115="ACTI",IF($U115="ЖП",0,EW115),0)</f>
        <v>0</v>
      </c>
      <c r="FD115" s="372" cm="1" t="str">
        <f t="array" ref="FD115:FD115">IF($AE115="ACTI",IF($U115="ЖП",0,IF(LEN(EQ115)=0,0,EQ115)*IF($CF115="м2",IF(LEN(ET115)=0,0,ET115),IF(LEN(EV115)=0,0,EV115))*IF(LEN($CA115)=0,0,$CA115)),0)</f>
        <v>0</v>
      </c>
      <c r="FE115" s="367"/>
      <c r="FF115" s="367"/>
      <c r="FG115" s="276">
        <f>FA115*IF(LEN($BP115)=0,0,$BP115)/1000</f>
        <v>0</v>
      </c>
      <c r="FH115" s="287">
        <f>IF(LEN($BQ115)=0,0,FG115)</f>
        <v>0</v>
      </c>
      <c r="FI115" s="276">
        <f>FB115*IF(LEN($BQ115)=0,0,$BQ115)/1000</f>
        <v>0</v>
      </c>
      <c r="FJ115" s="287">
        <f>FA115*IF(LEN($BQ115)=0,0,$BQ115)/1000</f>
        <v>0</v>
      </c>
      <c r="FK115" s="280"/>
      <c r="FL115" s="276">
        <f>FC115*IF(LEN($BP115)=0,0,$BP115)/1000</f>
        <v>0</v>
      </c>
      <c r="FM115" s="287">
        <f>IF(LEN($BQ115)=0,0,FL115)</f>
        <v>0</v>
      </c>
      <c r="FN115" s="276">
        <f>FD115*IF(LEN($BQ115)=0,0,$BQ115)/1000</f>
        <v>0</v>
      </c>
      <c r="FO115" s="287">
        <f>FC115*IF(LEN($BQ115)=0,0,$BQ115)/1000</f>
        <v>0</v>
      </c>
      <c r="FP115" s="280"/>
      <c r="FQ115" s="276">
        <f>SUM(FG115,FL115)</f>
        <v>0</v>
      </c>
      <c r="FR115" s="276">
        <f>SUM(FH115,FM115)</f>
        <v>0</v>
      </c>
      <c r="FS115" s="276">
        <f>SUM(FI115,FN115)</f>
        <v>0</v>
      </c>
      <c r="FT115" s="276">
        <f>SUM(FJ115,FO115)</f>
        <v>0</v>
      </c>
      <c r="FU115" s="280"/>
      <c r="FV115" s="361"/>
      <c r="FW115" s="361"/>
      <c r="FX115" s="361"/>
      <c r="FY115" s="366"/>
      <c r="FZ115" s="366"/>
      <c r="GA115" s="361"/>
      <c r="GB115" s="361"/>
      <c r="GC115" s="366"/>
      <c r="GD115" s="366"/>
      <c r="GE115" s="366"/>
      <c r="GF115" s="366"/>
      <c r="GG115" s="366"/>
      <c r="GH115" s="366"/>
      <c r="GI115" s="366"/>
      <c r="GJ115" s="366"/>
      <c r="GK115" s="366"/>
      <c r="GL115" s="366"/>
      <c r="GM115" s="366"/>
      <c r="GN115" s="366"/>
      <c r="HA115" s="1339"/>
      <c r="HB115" s="1339"/>
      <c r="HC115" s="1339"/>
      <c r="HD115" s="1339"/>
      <c r="HE115" s="1339"/>
      <c r="HF115" s="1339"/>
      <c r="HG115" s="1339"/>
      <c r="HH115" s="1339"/>
      <c r="HI115" s="1339"/>
      <c r="HJ115" s="1339"/>
      <c r="HK115" s="1339"/>
      <c r="HL115" s="1340"/>
      <c r="HM115" s="365">
        <f>CW115</f>
        <v>0</v>
      </c>
      <c r="HN115" s="1345">
        <f>CX115</f>
        <v>0</v>
      </c>
      <c r="HO115" s="365">
        <f>CY115</f>
        <v>0</v>
      </c>
      <c r="HP115" s="372">
        <f>CZ115</f>
        <v>0</v>
      </c>
      <c r="HQ115" s="1342"/>
      <c r="HR115" s="1339"/>
      <c r="HS115" s="1339"/>
      <c r="HT115" s="1339"/>
      <c r="HU115" s="1339"/>
      <c r="HV115" s="1339"/>
      <c r="HW115" s="1339"/>
      <c r="HX115" s="1339"/>
      <c r="HY115" s="1339"/>
      <c r="HZ115" s="1339"/>
      <c r="IA115" s="1339"/>
      <c r="IB115" s="1339"/>
      <c r="IC115" s="365">
        <f>FA115</f>
        <v>0</v>
      </c>
      <c r="ID115" s="372">
        <f>FB115</f>
        <v>0</v>
      </c>
      <c r="IE115" s="365">
        <f>FC115</f>
        <v>0</v>
      </c>
      <c r="IF115" s="372">
        <f>FD115</f>
        <v>0</v>
      </c>
      <c r="JR115" s="368"/>
      <c r="JS115" s="374">
        <f>IF(AND($U115="ЖП",$AE115="ACTI"),IF($CF115="м2",ET115,0),0)</f>
        <v>0</v>
      </c>
      <c r="JT115" s="368"/>
      <c r="JU115" s="374">
        <f>IF(AND($U115="ЖП",$AE115="ACTI"),IF(AND(LEN($CF115)&gt;0,NOT($CF115="м2")),EV115,0),0)</f>
        <v>0</v>
      </c>
      <c r="JV115" s="368"/>
      <c r="JW115" s="374">
        <f>IF(AND(NOT($U115="ЖП"),$AE115="ACTI"),IF($CF115="м2",ET115,0),0)</f>
        <v>0</v>
      </c>
      <c r="JX115" s="368"/>
      <c r="JY115" s="374">
        <f>IF(AND(NOT($U115="ЖП"),$AE115="ACTI"),IF(AND(LEN($CF115)&gt;0,NOT($CF115="м2")),EV115,0),0)</f>
        <v>0</v>
      </c>
      <c r="KD115" s="368"/>
      <c r="KE115" s="374">
        <f>IF(AND($U115="ЖП",$AD115="да::ACTI"),IF($CF115="м2",CP115,CR115),0)</f>
        <v>0</v>
      </c>
      <c r="KF115" s="368"/>
      <c r="KG115" s="374">
        <f>IF(AND($U115="ЖП",$AE115="ACTI"),IF($CF115="м2",ET115,EV115),0)</f>
        <v>0</v>
      </c>
      <c r="KH115" s="368"/>
      <c r="KI115" s="374">
        <f>IF(OR(LEN(CM115)=0,LEN(KE115)=0),0,CM115*KE115)</f>
        <v>0</v>
      </c>
      <c r="KJ115" s="368"/>
      <c r="KK115" s="374">
        <f>IF(OR(LEN(EQ115)=0,LEN(KG115)=0),0,EQ115*KG115)</f>
        <v>0</v>
      </c>
      <c r="KL115" s="368"/>
      <c r="KM115" s="374">
        <f>IF(AND(NOT($U115="ЖП"),$AD115="да::ACTI"),IF($CF115="м2",CP115,CR115),0)</f>
        <v>0</v>
      </c>
      <c r="KN115" s="368"/>
      <c r="KO115" s="374" t="str">
        <f>IF(AND(NOT($U115="ЖП"),$AE115="ACTI"),IF($CF115="м2",ET115,EV115),0)</f>
        <v/>
      </c>
      <c r="KP115" s="368"/>
      <c r="KQ115" s="374">
        <f>IF(OR(LEN(CM115)=0,LEN(KM115)=0),0,CM115*KM115)</f>
        <v>0</v>
      </c>
      <c r="KR115" s="368"/>
      <c r="KS115" s="374">
        <f>IF(OR(LEN(EQ115)=0,LEN(KO115)=0),0,EQ115*KO115)</f>
        <v>0</v>
      </c>
      <c r="KT115" s="1339"/>
      <c r="KU115" s="1339"/>
      <c r="KV115" s="1339"/>
      <c r="KW115" s="1339"/>
      <c r="KX115" s="1339"/>
      <c r="KY115" s="1339"/>
      <c r="KZ115" s="1339"/>
      <c r="LA115" s="1339"/>
      <c r="LB115" s="1339"/>
      <c r="LC115" s="1328"/>
      <c r="LD115" s="1328"/>
      <c r="LE115" s="1328"/>
      <c r="LF115" s="1328"/>
      <c r="LG115" s="1339"/>
      <c r="LH115" s="1339"/>
      <c r="LI115" s="1339"/>
      <c r="LJ115" s="1339"/>
      <c r="LK115" s="1339"/>
      <c r="LL115" s="1339"/>
      <c r="LM115" s="1339"/>
    </row>
    <row customHeight="1" ht="24">
      <c r="A116" s="342"/>
      <c r="B116" s="342"/>
      <c r="C116" s="436" t="s">
        <v>1281</v>
      </c>
      <c r="D116" s="1324"/>
      <c r="E116" s="1324"/>
      <c r="F116" s="1253"/>
      <c r="G116" s="1325"/>
      <c r="H116" s="1325"/>
      <c r="I116" s="1253"/>
      <c r="J116" s="1253"/>
      <c r="K116" s="1326"/>
      <c r="L116" s="1326"/>
      <c r="M116" s="1327"/>
      <c r="N116" s="466"/>
      <c r="O116" s="1328"/>
      <c r="P116" s="1328"/>
      <c r="Q116" s="466"/>
      <c r="R116" s="1328"/>
      <c r="S116" s="1328"/>
      <c r="T116" s="1329"/>
      <c r="U116" s="1329"/>
      <c r="V116" s="1328"/>
      <c r="W116" s="1328"/>
      <c r="X116" s="1330"/>
      <c r="Y116" s="1328"/>
      <c r="Z116" s="1328"/>
      <c r="AA116" s="1328"/>
      <c r="AB116" s="1328"/>
      <c r="AC116" s="331"/>
      <c r="AD116" s="331" t="str">
        <f>BL116&amp;"::"&amp;AE116</f>
        <v>да::ACTI</v>
      </c>
      <c r="AE116" s="331" t="s">
        <v>1293</v>
      </c>
      <c r="AF116" s="1328"/>
      <c r="AG116" s="1328"/>
      <c r="AH116" s="1328"/>
      <c r="AI116" s="1328"/>
      <c r="AJ116" s="1328"/>
      <c r="AK116" s="1328"/>
      <c r="AL116" s="1328"/>
      <c r="AM116" s="1328"/>
      <c r="AN116" s="1327"/>
      <c r="AO116" s="466"/>
      <c r="AP116" s="1331"/>
      <c r="AQ116" s="511"/>
      <c r="AR116" s="511"/>
      <c r="AS116" s="511"/>
      <c r="AT116" s="466"/>
      <c r="AU116" s="466"/>
      <c r="AV116" s="466"/>
      <c r="AW116" s="466"/>
      <c r="AX116" s="466"/>
      <c r="AY116" s="1328"/>
      <c r="AZ116" s="348"/>
      <c r="BA116" s="348"/>
      <c r="BB116" s="348"/>
      <c r="BC116" s="466"/>
      <c r="BD116" s="466"/>
      <c r="BE116" s="466"/>
      <c r="BF116" s="348"/>
      <c r="BG116" s="1328"/>
      <c r="BH116" s="331"/>
      <c r="BI116" s="1328"/>
      <c r="BJ116" s="1328"/>
      <c r="BK116" s="1328"/>
      <c r="BL116" s="517" t="s">
        <v>34</v>
      </c>
      <c r="BM116" s="1333"/>
      <c r="BN116" s="1328"/>
      <c r="BO116" s="1328"/>
      <c r="BP116" s="332"/>
      <c r="BQ116" s="332"/>
      <c r="BR116" s="332"/>
      <c r="BS116" s="332"/>
      <c r="BT116" s="358"/>
      <c r="BU116" s="379"/>
      <c r="BV116" s="379"/>
      <c r="BW116" s="358"/>
      <c r="BX116" s="369" t="s">
        <v>49</v>
      </c>
      <c r="BY116" s="360" t="s">
        <v>40</v>
      </c>
      <c r="BZ116" s="347">
        <v>12</v>
      </c>
      <c r="CA116" s="1335"/>
      <c r="CB116" s="358"/>
      <c r="CC116" s="358"/>
      <c r="CD116" s="358"/>
      <c r="CE116" s="379"/>
      <c r="CF116" s="358"/>
      <c r="CG116" s="358"/>
      <c r="CH116" s="358"/>
      <c r="CI116" s="358"/>
      <c r="CJ116" s="358"/>
      <c r="CK116" s="358"/>
      <c r="CL116" s="1346"/>
      <c r="CM116" s="362"/>
      <c r="CN116" s="358"/>
      <c r="CO116" s="364"/>
      <c r="CP116" s="280"/>
      <c r="CQ116" s="371"/>
      <c r="CR116" s="363"/>
      <c r="CS116" s="280"/>
      <c r="CT116" s="364"/>
      <c r="CU116" s="358"/>
      <c r="CV116" s="358"/>
      <c r="CW116" s="372">
        <f>IF($AD116="да::ACTI",IF($U116="ЖП",IF(LEN(CL116)=0,0,CL116)*IF($CE116="м2",IF(LEN(CO116)=0,0,CO116),IF(LEN(CQ116)=0,0,CQ116)),0),)</f>
        <v>0</v>
      </c>
      <c r="CX116" s="365">
        <f>IF($AD116="да::ACTI",IF($U116="ЖП",CT116,0),0)</f>
        <v>0</v>
      </c>
      <c r="CY116" s="372">
        <f>IF($AD116="да::ACTI",IF($U116="ЖП",0,IF(LEN(CL116)=0,0,CL116)*IF($CE116="м2",IF(LEN(CO116)=0,0,CO116),IF(LEN(CQ116)=0,0,CQ116))),0)</f>
        <v>0</v>
      </c>
      <c r="CZ116" s="365">
        <f>IF($AD116="да::ACTI",IF($U116="ЖП",0,CT116),0)</f>
        <v>0</v>
      </c>
      <c r="DA116" s="358"/>
      <c r="DB116" s="358"/>
      <c r="DC116" s="276">
        <f>CW116*IF(LEN($BP116)=0,0,$BP116)/1000</f>
        <v>0</v>
      </c>
      <c r="DD116" s="287">
        <f>IF(LEN($BQ116)=0,0,DC116)</f>
        <v>0</v>
      </c>
      <c r="DE116" s="276">
        <f>CX116*IF(LEN($BQ116)=0,0,$BQ116)/1000</f>
        <v>0</v>
      </c>
      <c r="DF116" s="287">
        <f>CW116*IF(LEN($BQ116)=0,0,$BQ116)/1000</f>
        <v>0</v>
      </c>
      <c r="DG116" s="280"/>
      <c r="DH116" s="276">
        <f>CY116*IF(LEN($BP116)=0,0,$BP116)/1000</f>
        <v>0</v>
      </c>
      <c r="DI116" s="287">
        <f>IF(LEN($BQ116)=0,0,DH116)</f>
        <v>0</v>
      </c>
      <c r="DJ116" s="276">
        <f>CZ116*IF(LEN($BQ116)=0,0,$BQ116)/1000</f>
        <v>0</v>
      </c>
      <c r="DK116" s="287">
        <f>CY116*IF(LEN($BQ116)=0,0,$BQ116)/1000</f>
        <v>0</v>
      </c>
      <c r="DL116" s="280"/>
      <c r="DM116" s="276">
        <f>SUM(DC116,DH116)</f>
        <v>0</v>
      </c>
      <c r="DN116" s="276">
        <f>SUM(DD116,DI116)</f>
        <v>0</v>
      </c>
      <c r="DO116" s="276">
        <f>SUM(DE116,DJ116)</f>
        <v>0</v>
      </c>
      <c r="DP116" s="276">
        <f>SUM(DF116,DK116)</f>
        <v>0</v>
      </c>
      <c r="DQ116" s="280"/>
      <c r="DR116" s="366"/>
      <c r="DS116" s="366"/>
      <c r="DT116" s="366"/>
      <c r="DU116" s="366"/>
      <c r="DV116" s="366"/>
      <c r="DW116" s="366"/>
      <c r="DX116" s="366"/>
      <c r="DY116" s="366"/>
      <c r="DZ116" s="366"/>
      <c r="EA116" s="366"/>
      <c r="EB116" s="366"/>
      <c r="EC116" s="366"/>
      <c r="ED116" s="366"/>
      <c r="EE116" s="366"/>
      <c r="EF116" s="366"/>
      <c r="EG116" s="366"/>
      <c r="EH116" s="366"/>
      <c r="EI116" s="1337"/>
      <c r="EJ116" s="1337"/>
      <c r="EK116" s="1338"/>
      <c r="EL116" s="1338"/>
      <c r="EM116" s="1253"/>
      <c r="EN116" s="1338"/>
      <c r="EO116" s="1338"/>
      <c r="EP116" s="1346"/>
      <c r="EQ116" s="362"/>
      <c r="ER116" s="367"/>
      <c r="ES116" s="276" t="str">
        <f>IF(LEN(CO116)=0,"",CO116)</f>
        <v/>
      </c>
      <c r="ET116" s="280"/>
      <c r="EU116" s="373" t="str">
        <f>IF(LEN(CQ116)=0,"",CQ116)</f>
        <v/>
      </c>
      <c r="EV116" s="363"/>
      <c r="EW116" s="280"/>
      <c r="EX116" s="364"/>
      <c r="EY116" s="367"/>
      <c r="EZ116" s="367"/>
      <c r="FA116" s="372" t="str">
        <f t="array" ref="FA116:FA116">IF($AE116="ACTI",IF($U116="ЖП",IF(LEN(EP116)=0,0,EP116)*IF($CE116="м2",IF(LEN(ES116)=0,0,ES116),IF(LEN(EU116)=0,0,EU116))*IF(LEN($BZ116)=0,0,$BZ116),0),)</f>
        <v>0</v>
      </c>
      <c r="FB116" s="365">
        <f>IF($AE116="ACTI",IF($U116="ЖП",EX116,0),0)</f>
        <v>0</v>
      </c>
      <c r="FC116" s="372" cm="1" t="str">
        <f t="array" ref="FC116:FC116">IF($AE116="ACTI",IF($U116="ЖП",0,IF(LEN(EP116)=0,0,EP116)*IF($CE116="м2",IF(LEN(ES116)=0,0,ES116),IF(LEN(EU116)=0,0,EU116))*IF(LEN($BZ116)=0,0,$BZ116)),0)</f>
        <v>0</v>
      </c>
      <c r="FD116" s="365">
        <f>IF($AE116="ACTI",IF($U116="ЖП",0,EX116),0)</f>
        <v>0</v>
      </c>
      <c r="FE116" s="367"/>
      <c r="FF116" s="367"/>
      <c r="FG116" s="276">
        <f>FA116*IF(LEN($BP116)=0,0,$BP116)/1000</f>
        <v>0</v>
      </c>
      <c r="FH116" s="287">
        <f>IF(LEN($BQ116)=0,0,FG116)</f>
        <v>0</v>
      </c>
      <c r="FI116" s="276">
        <f>FB116*IF(LEN($BQ116)=0,0,$BQ116)/1000</f>
        <v>0</v>
      </c>
      <c r="FJ116" s="287">
        <f>FA116*IF(LEN($BQ116)=0,0,$BQ116)/1000</f>
        <v>0</v>
      </c>
      <c r="FK116" s="280"/>
      <c r="FL116" s="276">
        <f>FC116*IF(LEN($BP116)=0,0,$BP116)/1000</f>
        <v>0</v>
      </c>
      <c r="FM116" s="287">
        <f>IF(LEN($BQ116)=0,0,FL116)</f>
        <v>0</v>
      </c>
      <c r="FN116" s="276">
        <f>FD116*IF(LEN($BQ116)=0,0,$BQ116)/1000</f>
        <v>0</v>
      </c>
      <c r="FO116" s="287">
        <f>FC116*IF(LEN($BQ116)=0,0,$BQ116)/1000</f>
        <v>0</v>
      </c>
      <c r="FP116" s="280"/>
      <c r="FQ116" s="276">
        <f>SUM(FG116,FL116)</f>
        <v>0</v>
      </c>
      <c r="FR116" s="276">
        <f>SUM(FH116,FM116)</f>
        <v>0</v>
      </c>
      <c r="FS116" s="276">
        <f>SUM(FI116,FN116)</f>
        <v>0</v>
      </c>
      <c r="FT116" s="276">
        <f>SUM(FJ116,FO116)</f>
        <v>0</v>
      </c>
      <c r="FU116" s="280"/>
      <c r="FV116" s="361"/>
      <c r="FW116" s="361"/>
      <c r="FX116" s="361"/>
      <c r="FY116" s="366"/>
      <c r="FZ116" s="366"/>
      <c r="GA116" s="361"/>
      <c r="GB116" s="361"/>
      <c r="GC116" s="366"/>
      <c r="GD116" s="366"/>
      <c r="GE116" s="366"/>
      <c r="GF116" s="366"/>
      <c r="GG116" s="366"/>
      <c r="GH116" s="366"/>
      <c r="GI116" s="366"/>
      <c r="GJ116" s="366"/>
      <c r="GK116" s="366"/>
      <c r="GL116" s="366"/>
      <c r="GM116" s="366"/>
      <c r="GN116" s="366"/>
      <c r="HA116" s="1339"/>
      <c r="HB116" s="1339"/>
      <c r="HC116" s="1339"/>
      <c r="HD116" s="1339"/>
      <c r="HE116" s="1339"/>
      <c r="HF116" s="1339"/>
      <c r="HG116" s="1339"/>
      <c r="HH116" s="1339"/>
      <c r="HI116" s="1339"/>
      <c r="HJ116" s="1339"/>
      <c r="HK116" s="1339"/>
      <c r="HL116" s="1340"/>
      <c r="HM116" s="372">
        <f>CW116</f>
        <v>0</v>
      </c>
      <c r="HN116" s="365">
        <f>CX116</f>
        <v>0</v>
      </c>
      <c r="HO116" s="372">
        <f>CY116</f>
        <v>0</v>
      </c>
      <c r="HP116" s="365">
        <f>CZ116</f>
        <v>0</v>
      </c>
      <c r="HQ116" s="1342"/>
      <c r="HR116" s="1339"/>
      <c r="HS116" s="1339"/>
      <c r="HT116" s="1339"/>
      <c r="HU116" s="1339"/>
      <c r="HV116" s="1339"/>
      <c r="HW116" s="1339"/>
      <c r="HX116" s="1339"/>
      <c r="HY116" s="1339"/>
      <c r="HZ116" s="1339"/>
      <c r="IA116" s="1339"/>
      <c r="IB116" s="1339"/>
      <c r="IC116" s="372">
        <f>FA116</f>
        <v>0</v>
      </c>
      <c r="ID116" s="365">
        <f>FB116</f>
        <v>0</v>
      </c>
      <c r="IE116" s="372">
        <f>FC116</f>
        <v>0</v>
      </c>
      <c r="IF116" s="365">
        <f>FD116</f>
        <v>0</v>
      </c>
      <c r="JR116" s="374">
        <f>IF(AND($U116="ЖП",$AE116="ACTI"),IF($CE116="м2",ES116,0),0)</f>
        <v>0</v>
      </c>
      <c r="JS116" s="368"/>
      <c r="JT116" s="374">
        <f>IF(AND($U116="ЖП",$AE116="ACTI"),IF(AND(LEN($CE116)&gt;0,NOT($CE116="м2")),EU116,0),0)</f>
        <v>0</v>
      </c>
      <c r="JU116" s="368"/>
      <c r="JV116" s="374">
        <f>IF(AND(NOT($U116="ЖП"),$AE116="ACTI"),IF($CE116="м2",ES116,0),0)</f>
        <v>0</v>
      </c>
      <c r="JW116" s="368"/>
      <c r="JX116" s="374">
        <f>IF(AND(NOT($U116="ЖП"),$AE116="ACTI"),IF(AND(LEN($CE116)&gt;0,NOT($CE116="м2")),EU116,0),0)</f>
        <v>0</v>
      </c>
      <c r="JY116" s="368"/>
      <c r="KD116" s="374">
        <f>IF(AND($U116="ЖП",$AD116="да::ACTI"),IF($CE116="м2",CO116,CQ116),0)</f>
        <v>0</v>
      </c>
      <c r="KE116" s="368"/>
      <c r="KF116" s="374">
        <f>IF(AND($U116="ЖП",$AE116="ACTI"),IF($CE116="м2",ES116,EU116),0)</f>
        <v>0</v>
      </c>
      <c r="KG116" s="368"/>
      <c r="KH116" s="374">
        <f>IF(OR(LEN(CL116)=0,LEN(KD116)=0),0,CL116*KD116)</f>
        <v>0</v>
      </c>
      <c r="KI116" s="368"/>
      <c r="KJ116" s="374">
        <f>IF(OR(LEN(EP116)=0,LEN(KF116)=0),0,EP116*KF116)</f>
        <v>0</v>
      </c>
      <c r="KK116" s="368"/>
      <c r="KL116" s="374">
        <f>IF(AND(NOT($U116="ЖП"),$AD116="да::ACTI"),IF($CE116="м2",CO116,CQ116),0)</f>
        <v>0</v>
      </c>
      <c r="KM116" s="368"/>
      <c r="KN116" s="374" t="str">
        <f>IF(AND(NOT($U116="ЖП"),$AE116="ACTI"),IF($CE116="м2",ES116,EU116),0)</f>
        <v/>
      </c>
      <c r="KO116" s="368"/>
      <c r="KP116" s="374">
        <f>IF(OR(LEN(CL116)=0,LEN(KL116)=0),0,CL116*KL116)</f>
        <v>0</v>
      </c>
      <c r="KQ116" s="368"/>
      <c r="KR116" s="374">
        <f>IF(OR(LEN(EP116)=0,LEN(KN116)=0),0,EP116*KN116)</f>
        <v>0</v>
      </c>
      <c r="KS116" s="368"/>
      <c r="KT116" s="1339"/>
      <c r="KU116" s="1339"/>
      <c r="KV116" s="1339"/>
      <c r="KW116" s="1339"/>
      <c r="KX116" s="1339"/>
      <c r="KY116" s="1339"/>
      <c r="KZ116" s="1339"/>
      <c r="LA116" s="1339"/>
      <c r="LB116" s="1339"/>
      <c r="LC116" s="1328"/>
      <c r="LD116" s="1328"/>
      <c r="LE116" s="1328"/>
      <c r="LF116" s="1328"/>
      <c r="LG116" s="1339"/>
      <c r="LH116" s="1339"/>
      <c r="LI116" s="1339"/>
      <c r="LJ116" s="1339"/>
      <c r="LK116" s="1339"/>
      <c r="LL116" s="1339"/>
      <c r="LM116" s="1339"/>
    </row>
    <row customHeight="1" ht="24">
      <c r="A117" s="342"/>
      <c r="B117" s="342"/>
      <c r="C117" s="436" t="s">
        <v>1281</v>
      </c>
      <c r="D117" s="1324"/>
      <c r="E117" s="1324"/>
      <c r="F117" s="1253"/>
      <c r="G117" s="1325"/>
      <c r="H117" s="1325"/>
      <c r="I117" s="1253"/>
      <c r="J117" s="1253"/>
      <c r="K117" s="1326"/>
      <c r="L117" s="1326"/>
      <c r="M117" s="1327"/>
      <c r="N117" s="466"/>
      <c r="O117" s="1328"/>
      <c r="P117" s="1328"/>
      <c r="Q117" s="466"/>
      <c r="R117" s="1328"/>
      <c r="S117" s="1328"/>
      <c r="T117" s="1329"/>
      <c r="U117" s="1329"/>
      <c r="V117" s="1328"/>
      <c r="W117" s="1328"/>
      <c r="X117" s="1330"/>
      <c r="Y117" s="1328"/>
      <c r="Z117" s="1328"/>
      <c r="AA117" s="1328"/>
      <c r="AB117" s="1328"/>
      <c r="AC117" s="331"/>
      <c r="AD117" s="331" t="str">
        <f>BL117&amp;"::"&amp;AE117</f>
        <v>да::ACTI</v>
      </c>
      <c r="AE117" s="331" t="s">
        <v>1293</v>
      </c>
      <c r="AF117" s="1328"/>
      <c r="AG117" s="1328"/>
      <c r="AH117" s="1328"/>
      <c r="AI117" s="1328"/>
      <c r="AJ117" s="1328"/>
      <c r="AK117" s="1328"/>
      <c r="AL117" s="1328"/>
      <c r="AM117" s="1328"/>
      <c r="AN117" s="1327"/>
      <c r="AO117" s="466"/>
      <c r="AP117" s="1331"/>
      <c r="AQ117" s="511"/>
      <c r="AR117" s="511"/>
      <c r="AS117" s="511"/>
      <c r="AT117" s="466"/>
      <c r="AU117" s="466"/>
      <c r="AV117" s="466"/>
      <c r="AW117" s="466"/>
      <c r="AX117" s="466"/>
      <c r="AY117" s="1328"/>
      <c r="AZ117" s="348"/>
      <c r="BA117" s="348"/>
      <c r="BB117" s="348"/>
      <c r="BC117" s="466"/>
      <c r="BD117" s="466"/>
      <c r="BE117" s="466"/>
      <c r="BF117" s="348"/>
      <c r="BG117" s="1328"/>
      <c r="BH117" s="331"/>
      <c r="BI117" s="1328"/>
      <c r="BJ117" s="1328"/>
      <c r="BK117" s="1328"/>
      <c r="BL117" s="517" t="s">
        <v>34</v>
      </c>
      <c r="BM117" s="1333"/>
      <c r="BN117" s="1328"/>
      <c r="BO117" s="1328"/>
      <c r="BP117" s="332"/>
      <c r="BQ117" s="332"/>
      <c r="BR117" s="332"/>
      <c r="BS117" s="332"/>
      <c r="BT117" s="358"/>
      <c r="BU117" s="379"/>
      <c r="BV117" s="379"/>
      <c r="BW117" s="358"/>
      <c r="BX117" s="369" t="s">
        <v>49</v>
      </c>
      <c r="BY117" s="369" t="s">
        <v>49</v>
      </c>
      <c r="BZ117" s="347">
        <v>12</v>
      </c>
      <c r="CA117" s="347">
        <v>12</v>
      </c>
      <c r="CB117" s="358"/>
      <c r="CC117" s="358"/>
      <c r="CD117" s="358"/>
      <c r="CE117" s="379"/>
      <c r="CF117" s="379"/>
      <c r="CG117" s="358"/>
      <c r="CH117" s="358"/>
      <c r="CI117" s="358"/>
      <c r="CJ117" s="358"/>
      <c r="CK117" s="358"/>
      <c r="CL117" s="1346"/>
      <c r="CM117" s="370"/>
      <c r="CN117" s="358"/>
      <c r="CO117" s="364"/>
      <c r="CP117" s="364"/>
      <c r="CQ117" s="371"/>
      <c r="CR117" s="371"/>
      <c r="CS117" s="280"/>
      <c r="CT117" s="280"/>
      <c r="CU117" s="358"/>
      <c r="CV117" s="358"/>
      <c r="CW117" s="372">
        <f>IF($AD117="да::ACTI",IF($U117="ЖП",IF(LEN(CL117)=0,0,CL117)*IF($CE117="м2",IF(LEN(CO117)=0,0,CO117),IF(LEN(CQ117)=0,0,CQ117)),0),0)</f>
        <v>0</v>
      </c>
      <c r="CX117" s="372">
        <f>IF($AD117="да::ACTI",IF($U117="ЖП",IF(LEN(CM117)=0,0,CM117)*IF($CF117="м2",IF(LEN(CP117)=0,0,CP117),IF(LEN(CR117)=0,0,CR117)),0),0)</f>
        <v>0</v>
      </c>
      <c r="CY117" s="372">
        <f>IF($AD117="да::ACTI",IF($U117="ЖП",0,IF(LEN(CL117)=0,0,CL117)*IF($CE117="м2",IF(LEN(CO117)=0,0,CO117),IF(LEN(CQ117)=0,0,CQ117))),0)</f>
        <v>0</v>
      </c>
      <c r="CZ117" s="372">
        <f>IF($AD117="да::ACTI",IF($U117="ЖП",0,IF(LEN(CM117)=0,0,CM117)*IF($CF117="м2",IF(LEN(CP117)=0,0,CP117),IF(LEN(CR117)=0,0,CR117))),0)</f>
        <v>0</v>
      </c>
      <c r="DA117" s="358"/>
      <c r="DB117" s="358"/>
      <c r="DC117" s="276">
        <f>CW117*IF(LEN($BP117)=0,0,$BP117)/1000</f>
        <v>0</v>
      </c>
      <c r="DD117" s="276">
        <f>IF(OR($CA117=0,LEN($CA117)=0,$BZ117=0,LEN($BZ117)=0),DC117,DC117*$BZ117/$CA117)</f>
        <v>0</v>
      </c>
      <c r="DE117" s="276">
        <f>CX117*IF(LEN($BQ117)=0,0,$BQ117)/1000</f>
        <v>0</v>
      </c>
      <c r="DF117" s="276">
        <f>CW117*IF(LEN($BQ117)=0,0,$BQ117)*IF(OR(LEN($CL117)=0,$CL117=0),0,$CM117/$CL117)/1000</f>
        <v>0</v>
      </c>
      <c r="DG117" s="280"/>
      <c r="DH117" s="276">
        <f>CY117*IF(LEN($BP117)=0,0,$BP117)/1000</f>
        <v>0</v>
      </c>
      <c r="DI117" s="276">
        <f>IF(OR($CA117=0,LEN($CA117)=0,$BZ117=0,LEN($BZ117)=0),DH117,DH117*$BZ117/$CA117)</f>
        <v>0</v>
      </c>
      <c r="DJ117" s="276">
        <f>CZ117*IF(LEN($BQ117)=0,0,$BQ117)/1000</f>
        <v>0</v>
      </c>
      <c r="DK117" s="276">
        <f>CY117*IF(LEN($BQ117)=0,0,$BQ117)*IF(OR(LEN($CL117)=0,$CL117=0),0,$CM117/$CL117)/1000</f>
        <v>0</v>
      </c>
      <c r="DL117" s="280"/>
      <c r="DM117" s="276">
        <f>SUM(DC117,DH117)</f>
        <v>0</v>
      </c>
      <c r="DN117" s="276">
        <f>SUM(DD117,DI117)</f>
        <v>0</v>
      </c>
      <c r="DO117" s="276">
        <f>SUM(DE117,DJ117)</f>
        <v>0</v>
      </c>
      <c r="DP117" s="276">
        <f>SUM(DF117,DK117)</f>
        <v>0</v>
      </c>
      <c r="DQ117" s="280"/>
      <c r="DR117" s="366"/>
      <c r="DS117" s="366"/>
      <c r="DT117" s="366"/>
      <c r="DU117" s="366"/>
      <c r="DV117" s="366"/>
      <c r="DW117" s="366"/>
      <c r="DX117" s="366"/>
      <c r="DY117" s="366"/>
      <c r="DZ117" s="366"/>
      <c r="EA117" s="366"/>
      <c r="EB117" s="366"/>
      <c r="EC117" s="366"/>
      <c r="ED117" s="366"/>
      <c r="EE117" s="366"/>
      <c r="EF117" s="366"/>
      <c r="EG117" s="366"/>
      <c r="EH117" s="366"/>
      <c r="EI117" s="1337"/>
      <c r="EJ117" s="1337"/>
      <c r="EK117" s="1338"/>
      <c r="EL117" s="1338"/>
      <c r="EM117" s="1253"/>
      <c r="EN117" s="1338"/>
      <c r="EO117" s="1338"/>
      <c r="EP117" s="1346"/>
      <c r="EQ117" s="370"/>
      <c r="ER117" s="367"/>
      <c r="ES117" s="276" t="str">
        <f>IF(LEN(CO117)=0,"",CO117)</f>
        <v/>
      </c>
      <c r="ET117" s="276" t="str">
        <f>IF(LEN(CP117)=0,"",CP117)</f>
        <v/>
      </c>
      <c r="EU117" s="373" t="str">
        <f>IF(LEN(CQ117)=0,"",CQ117)</f>
        <v/>
      </c>
      <c r="EV117" s="373" t="str">
        <f>IF(LEN(CR117)=0,"",CR117)</f>
        <v/>
      </c>
      <c r="EW117" s="280"/>
      <c r="EX117" s="280"/>
      <c r="EY117" s="367"/>
      <c r="EZ117" s="367"/>
      <c r="FA117" s="372" t="str">
        <f t="array" ref="FA117:FA117">IF($AE117="ACTI",IF($U117="ЖП",IF(LEN(EP117)=0,0,EP117)*IF($CE117="м2",IF(LEN(ES117)=0,0,ES117),IF(LEN(EU117)=0,0,EU117))*IF(LEN($BZ117)=0,0,$BZ117),0),0)</f>
        <v>0</v>
      </c>
      <c r="FB117" s="372" t="str">
        <f t="array" ref="FB117:FB117">IF($AE117="ACTI",IF($U117="ЖП",IF(LEN(EQ117)=0,0,EQ117)*IF($CF117="м2",IF(LEN(ET117)=0,0,ET117),IF(LEN(EV117)=0,0,EV117))*IF(LEN($CA117)=0,0,$CA117),0),0)</f>
        <v>0</v>
      </c>
      <c r="FC117" s="372" cm="1" t="str">
        <f t="array" ref="FC117:FC117">IF($AE117="ACTI",IF($U117="ЖП",0,IF(LEN(EP117)=0,0,EP117)*IF($CE117="м2",IF(LEN(ES117)=0,0,ES117),IF(LEN(EU117)=0,0,EU117))*IF(LEN($BZ117)=0,0,$BZ117)),0)</f>
        <v>0</v>
      </c>
      <c r="FD117" s="372" cm="1" t="str">
        <f t="array" ref="FD117:FD117">IF($AE117="ACTI",IF($U117="ЖП",0,IF(LEN(EQ117)=0,0,EQ117)*IF($CF117="м2",IF(LEN(ET117)=0,0,ET117),IF(LEN(EV117)=0,0,EV117))*IF(LEN($CA117)=0,0,$CA117)),0)</f>
        <v>0</v>
      </c>
      <c r="FE117" s="367"/>
      <c r="FF117" s="367"/>
      <c r="FG117" s="276">
        <f>FA117*IF(LEN($BP117)=0,0,$BP117)/1000</f>
        <v>0</v>
      </c>
      <c r="FH117" s="276">
        <f>IF(OR($CA117=0,LEN($CA117)=0,$BZ117=0,LEN($BZ117)=0),FG117,FG117*$BZ117/$CA117)</f>
        <v>0</v>
      </c>
      <c r="FI117" s="276">
        <f>FB117*IF(LEN($BQ117)=0,0,$BQ117)/1000</f>
        <v>0</v>
      </c>
      <c r="FJ117" s="276">
        <f>FA117*IF(LEN($BQ117)=0,0,$BQ117)*IF(OR(LEN($EP117)=0,$EP117=0),0,$EQ117/$EP117)/1000</f>
        <v>0</v>
      </c>
      <c r="FK117" s="280"/>
      <c r="FL117" s="276">
        <f>FC117*IF(LEN($BP117)=0,0,$BP117)/1000</f>
        <v>0</v>
      </c>
      <c r="FM117" s="276">
        <f>IF(OR($CA117=0,LEN($CA117)=0,$BZ117=0,LEN($BZ117)=0),FL117,FL117*$BZ117/$CA117)</f>
        <v>0</v>
      </c>
      <c r="FN117" s="276">
        <f>FD117*IF(LEN($BQ117)=0,0,$BQ117)/1000</f>
        <v>0</v>
      </c>
      <c r="FO117" s="276">
        <f>FC117*IF(LEN($BQ117)=0,0,$BQ117)*IF(OR(LEN($EP117)=0,$EP117=0),0,$EQ117/$EP117)/1000</f>
        <v>0</v>
      </c>
      <c r="FP117" s="280"/>
      <c r="FQ117" s="276">
        <f>SUM(FG117,FL117)</f>
        <v>0</v>
      </c>
      <c r="FR117" s="276">
        <f>SUM(FH117,FM117)</f>
        <v>0</v>
      </c>
      <c r="FS117" s="276">
        <f>SUM(FI117,FN117)</f>
        <v>0</v>
      </c>
      <c r="FT117" s="276">
        <f>SUM(FJ117,FO117)</f>
        <v>0</v>
      </c>
      <c r="FU117" s="280"/>
      <c r="FV117" s="361"/>
      <c r="FW117" s="361"/>
      <c r="FX117" s="361"/>
      <c r="FY117" s="366"/>
      <c r="FZ117" s="366"/>
      <c r="GA117" s="361"/>
      <c r="GB117" s="361"/>
      <c r="GC117" s="366"/>
      <c r="GD117" s="366"/>
      <c r="GE117" s="366"/>
      <c r="GF117" s="366"/>
      <c r="GG117" s="366"/>
      <c r="GH117" s="366"/>
      <c r="GI117" s="366"/>
      <c r="GJ117" s="366"/>
      <c r="GK117" s="366"/>
      <c r="GL117" s="366"/>
      <c r="GM117" s="366"/>
      <c r="GN117" s="366"/>
      <c r="HA117" s="1339"/>
      <c r="HB117" s="1339"/>
      <c r="HC117" s="1339"/>
      <c r="HD117" s="1339"/>
      <c r="HE117" s="1339"/>
      <c r="HF117" s="1339"/>
      <c r="HG117" s="1339"/>
      <c r="HH117" s="1339"/>
      <c r="HI117" s="1339"/>
      <c r="HJ117" s="1339"/>
      <c r="HK117" s="1339"/>
      <c r="HL117" s="1340"/>
      <c r="HM117" s="372">
        <f>CW117</f>
        <v>0</v>
      </c>
      <c r="HN117" s="372">
        <f>CX117</f>
        <v>0</v>
      </c>
      <c r="HO117" s="372">
        <f>CY117</f>
        <v>0</v>
      </c>
      <c r="HP117" s="372">
        <f>CZ117</f>
        <v>0</v>
      </c>
      <c r="HQ117" s="1342"/>
      <c r="HR117" s="1339"/>
      <c r="HS117" s="1339"/>
      <c r="HT117" s="1339"/>
      <c r="HU117" s="1339"/>
      <c r="HV117" s="1339"/>
      <c r="HW117" s="1339"/>
      <c r="HX117" s="1339"/>
      <c r="HY117" s="1339"/>
      <c r="HZ117" s="1339"/>
      <c r="IA117" s="1339"/>
      <c r="IB117" s="1339"/>
      <c r="IC117" s="372">
        <f>FA117</f>
        <v>0</v>
      </c>
      <c r="ID117" s="372">
        <f>FB117</f>
        <v>0</v>
      </c>
      <c r="IE117" s="372">
        <f>FC117</f>
        <v>0</v>
      </c>
      <c r="IF117" s="372">
        <f>FD117</f>
        <v>0</v>
      </c>
      <c r="JR117" s="374">
        <f>IF(AND($U117="ЖП",$AE117="ACTI"),IF($CE117="м2",ES117,0),0)</f>
        <v>0</v>
      </c>
      <c r="JS117" s="374">
        <f>IF(AND($U117="ЖП",$AE117="ACTI"),IF($CF117="м2",ET117,0),0)</f>
        <v>0</v>
      </c>
      <c r="JT117" s="374">
        <f>IF(AND($U117="ЖП",$AE117="ACTI"),IF(AND(LEN($CE117)&gt;0,NOT($CE117="м2")),EU117,0),0)</f>
        <v>0</v>
      </c>
      <c r="JU117" s="374">
        <f>IF(AND($U117="ЖП",$AE117="ACTI"),IF(AND(LEN($CF117)&gt;0,NOT($CF117="м2")),EV117,0),0)</f>
        <v>0</v>
      </c>
      <c r="JV117" s="374">
        <f>IF(AND(NOT($U117="ЖП"),$AE117="ACTI"),IF($CE117="м2",ES117,0),0)</f>
        <v>0</v>
      </c>
      <c r="JW117" s="374">
        <f>IF(AND(NOT($U117="ЖП"),$AE117="ACTI"),IF($CF117="м2",ET117,0),0)</f>
        <v>0</v>
      </c>
      <c r="JX117" s="374">
        <f>IF(AND(NOT($U117="ЖП"),$AE117="ACTI"),IF(AND(LEN($CE117)&gt;0,NOT($CE117="м2")),EU117,0),0)</f>
        <v>0</v>
      </c>
      <c r="JY117" s="374">
        <f>IF(AND(NOT($U117="ЖП"),$AE117="ACTI"),IF(AND(LEN($CF117)&gt;0,NOT($CF117="м2")),EV117,0),0)</f>
        <v>0</v>
      </c>
      <c r="KD117" s="374">
        <f>IF(AND($U117="ЖП",$AD117="да::ACTI"),IF($CE117="м2",CO117,CQ117),0)</f>
        <v>0</v>
      </c>
      <c r="KE117" s="374">
        <f>IF(AND($U117="ЖП",$AD117="да::ACTI"),IF($CF117="м2",CP117,CR117),0)</f>
        <v>0</v>
      </c>
      <c r="KF117" s="374">
        <f>IF(AND($U117="ЖП",$AE117="ACTI"),IF($CE117="м2",ES117,EU117),0)</f>
        <v>0</v>
      </c>
      <c r="KG117" s="374">
        <f>IF(AND($U117="ЖП",$AE117="ACTI"),IF($CF117="м2",ET117,EV117),0)</f>
        <v>0</v>
      </c>
      <c r="KH117" s="374">
        <f>IF(OR(LEN(CL117)=0,LEN(KD117)=0),0,CL117*KD117)</f>
        <v>0</v>
      </c>
      <c r="KI117" s="374">
        <f>IF(OR(LEN(CM117)=0,LEN(KE117)=0),0,CM117*KE117)</f>
        <v>0</v>
      </c>
      <c r="KJ117" s="374">
        <f>IF(OR(LEN(EP117)=0,LEN(KF117)=0),0,EP117*KF117)</f>
        <v>0</v>
      </c>
      <c r="KK117" s="374">
        <f>IF(OR(LEN(EQ117)=0,LEN(KG117)=0),0,EQ117*KG117)</f>
        <v>0</v>
      </c>
      <c r="KL117" s="374">
        <f>IF(AND(NOT($U117="ЖП"),$AD117="да::ACTI"),IF($CE117="м2",CO117,CQ117),0)</f>
        <v>0</v>
      </c>
      <c r="KM117" s="374">
        <f>IF(AND(NOT($U117="ЖП"),$AD117="да::ACTI"),IF($CF117="м2",CP117,CR117),0)</f>
        <v>0</v>
      </c>
      <c r="KN117" s="374" t="str">
        <f>IF(AND(NOT($U117="ЖП"),$AE117="ACTI"),IF($CE117="м2",ES117,EU117),0)</f>
        <v/>
      </c>
      <c r="KO117" s="374" t="str">
        <f>IF(AND(NOT($U117="ЖП"),$AE117="ACTI"),IF($CF117="м2",ET117,EV117),0)</f>
        <v/>
      </c>
      <c r="KP117" s="374">
        <f>IF(OR(LEN(CL117)=0,LEN(KL117)=0),0,CL117*KL117)</f>
        <v>0</v>
      </c>
      <c r="KQ117" s="374">
        <f>IF(OR(LEN(CM117)=0,LEN(KM117)=0),0,CM117*KM117)</f>
        <v>0</v>
      </c>
      <c r="KR117" s="374">
        <f>IF(OR(LEN(EP117)=0,LEN(KN117)=0),0,EP117*KN117)</f>
        <v>0</v>
      </c>
      <c r="KS117" s="374">
        <f>IF(OR(LEN(EQ117)=0,LEN(KO117)=0),0,EQ117*KO117)</f>
        <v>0</v>
      </c>
      <c r="KT117" s="1339"/>
      <c r="KU117" s="1339"/>
      <c r="KV117" s="1339"/>
      <c r="KW117" s="1339"/>
      <c r="KX117" s="1339"/>
      <c r="KY117" s="1339"/>
      <c r="KZ117" s="1339"/>
      <c r="LA117" s="1339"/>
      <c r="LB117" s="1339"/>
      <c r="LC117" s="1328"/>
      <c r="LD117" s="1328"/>
      <c r="LE117" s="1328"/>
      <c r="LF117" s="1328"/>
      <c r="LG117" s="1339"/>
      <c r="LH117" s="1339"/>
      <c r="LI117" s="1339"/>
      <c r="LJ117" s="1339"/>
      <c r="LK117" s="1339"/>
      <c r="LL117" s="1339"/>
      <c r="LM117" s="1339"/>
    </row>
    <row r="119" customHeight="1" ht="11.25">
      <c r="B119" s="324" t="s">
        <v>1700</v>
      </c>
    </row>
    <row customHeight="1" ht="24">
      <c r="A120" s="614"/>
      <c r="B120" s="614"/>
      <c r="C120" s="436" t="s">
        <v>1281</v>
      </c>
      <c r="D120" s="1324"/>
      <c r="E120" s="1324"/>
      <c r="F120" s="792"/>
      <c r="G120" s="793"/>
      <c r="H120" s="793"/>
      <c r="I120" s="792"/>
      <c r="J120" s="792"/>
      <c r="K120" s="794"/>
      <c r="L120" s="796"/>
      <c r="M120" s="594"/>
      <c r="N120" s="797"/>
      <c r="O120" s="792"/>
      <c r="P120" s="792"/>
      <c r="Q120" s="798"/>
      <c r="R120" s="792"/>
      <c r="S120" s="792"/>
      <c r="T120" s="795"/>
      <c r="U120" s="795"/>
      <c r="V120" s="792"/>
      <c r="W120" s="792"/>
      <c r="X120" s="796"/>
      <c r="Y120" s="792"/>
      <c r="Z120" s="792"/>
      <c r="AA120" s="792"/>
      <c r="AB120" s="792"/>
      <c r="AC120" s="799"/>
      <c r="AD120" s="331" t="str">
        <f>BL120&amp;"::"&amp;AE120</f>
        <v>да::ACTI</v>
      </c>
      <c r="AE120" s="331" t="s">
        <v>1293</v>
      </c>
      <c r="AF120" s="792"/>
      <c r="AG120" s="792"/>
      <c r="AH120" s="792"/>
      <c r="AI120" s="792"/>
      <c r="AJ120" s="792"/>
      <c r="AK120" s="792"/>
      <c r="AL120" s="792"/>
      <c r="AM120" s="792"/>
      <c r="AN120" s="594"/>
      <c r="AO120" s="797"/>
      <c r="AP120" s="1347"/>
      <c r="AQ120" s="797"/>
      <c r="AR120" s="797"/>
      <c r="AS120" s="797"/>
      <c r="AT120" s="797"/>
      <c r="AU120" s="797"/>
      <c r="AV120" s="797"/>
      <c r="AW120" s="797"/>
      <c r="AX120" s="797"/>
      <c r="AY120" s="792"/>
      <c r="AZ120" s="792"/>
      <c r="BA120" s="792"/>
      <c r="BB120" s="792"/>
      <c r="BC120" s="797"/>
      <c r="BD120" s="797"/>
      <c r="BE120" s="797"/>
      <c r="BF120" s="792"/>
      <c r="BG120" s="792"/>
      <c r="BH120" s="331"/>
      <c r="BI120" s="792"/>
      <c r="BJ120" s="792"/>
      <c r="BK120" s="792"/>
      <c r="BL120" s="801" t="s">
        <v>34</v>
      </c>
      <c r="BM120" s="802"/>
      <c r="BN120" s="792"/>
      <c r="BO120" s="792"/>
      <c r="BP120" s="332"/>
      <c r="BQ120" s="332"/>
      <c r="BR120" s="332"/>
      <c r="BS120" s="332"/>
      <c r="BT120" s="358"/>
      <c r="BU120" s="379"/>
      <c r="BV120" s="379"/>
      <c r="BW120" s="358"/>
      <c r="BX120" s="1348" t="str">
        <f>IF(AW120="2-х зонная тарификация","дневная зона с 7-00 до 23-00 часов",IF(AW120="3-х зонная тарификация","ночная зона",""))</f>
        <v/>
      </c>
      <c r="BY120" s="375" t="str">
        <f>IF(AW120="2-х зонная тарификация","дневная зона с 7-00 до 23-00 часов",IF(AW120="3-х зонная тарификация","ночная зона",""))</f>
        <v/>
      </c>
      <c r="BZ120" s="1335"/>
      <c r="CA120" s="1335"/>
      <c r="CB120" s="358"/>
      <c r="CC120" s="358"/>
      <c r="CD120" s="358"/>
      <c r="CE120" s="358"/>
      <c r="CF120" s="358"/>
      <c r="CG120" s="358"/>
      <c r="CH120" s="358"/>
      <c r="CI120" s="358"/>
      <c r="CJ120" s="358"/>
      <c r="CK120" s="358"/>
      <c r="CL120" s="1349"/>
      <c r="CM120" s="376"/>
      <c r="CN120" s="358"/>
      <c r="CO120" s="280"/>
      <c r="CP120" s="280"/>
      <c r="CQ120" s="280"/>
      <c r="CR120" s="280"/>
      <c r="CS120" s="364"/>
      <c r="CT120" s="364"/>
      <c r="CU120" s="358"/>
      <c r="CV120" s="358"/>
      <c r="CW120" s="365">
        <f>IF($AD120="да::ACTI",IF($U120="ЖП",CS120,0),0)</f>
        <v>0</v>
      </c>
      <c r="CX120" s="365">
        <f>IF($AD120="да::ACTI",IF($U120="ЖП",CT120,0),0)</f>
        <v>0</v>
      </c>
      <c r="CY120" s="365">
        <f>IF($AD120="да::ACTI",IF($U120="ЖП",0,CS120),0)</f>
        <v>0</v>
      </c>
      <c r="CZ120" s="365">
        <f>IF($AD120="да::ACTI",IF($U120="ЖП",0,CT120),0)</f>
        <v>0</v>
      </c>
      <c r="DA120" s="358"/>
      <c r="DB120" s="358"/>
      <c r="DC120" s="276">
        <f>CW120*IF(LEN($BP120)=0,0,$BP120)/1000</f>
        <v>0</v>
      </c>
      <c r="DD120" s="276">
        <f>IF(LEN($BQ120)=0,0,DC120)</f>
        <v>0</v>
      </c>
      <c r="DE120" s="276">
        <f>CX120*IF(LEN($BQ120)=0,0,$BQ120)/1000</f>
        <v>0</v>
      </c>
      <c r="DF120" s="276">
        <f>CW120*IF(LEN($BQ120)=0,0,$BQ120)/1000</f>
        <v>0</v>
      </c>
      <c r="DG120" s="280"/>
      <c r="DH120" s="276">
        <f>CY120*IF(LEN($BP120)=0,0,$BP120)/1000</f>
        <v>0</v>
      </c>
      <c r="DI120" s="276">
        <f>IF(LEN($BQ120)=0,0,DH120)</f>
        <v>0</v>
      </c>
      <c r="DJ120" s="276">
        <f>CZ120*IF(LEN($BQ120)=0,0,$BQ120)/1000</f>
        <v>0</v>
      </c>
      <c r="DK120" s="276">
        <f>CY120*IF(LEN($BQ120)=0,0,$BQ120)/1000</f>
        <v>0</v>
      </c>
      <c r="DL120" s="280"/>
      <c r="DM120" s="276">
        <f>SUM(DC120,DH120)</f>
        <v>0</v>
      </c>
      <c r="DN120" s="276">
        <f>SUM(DD120,DI120)</f>
        <v>0</v>
      </c>
      <c r="DO120" s="276">
        <f>SUM(DE120,DJ120)</f>
        <v>0</v>
      </c>
      <c r="DP120" s="276">
        <f>SUM(DF120,DK120)</f>
        <v>0</v>
      </c>
      <c r="DQ120" s="280"/>
      <c r="DR120" s="361"/>
      <c r="DS120" s="361"/>
      <c r="DT120" s="361"/>
      <c r="DU120" s="361"/>
      <c r="DV120" s="361"/>
      <c r="DW120" s="361"/>
      <c r="DX120" s="361"/>
      <c r="DY120" s="361"/>
      <c r="DZ120" s="361"/>
      <c r="EA120" s="361"/>
      <c r="EB120" s="361"/>
      <c r="EC120" s="361"/>
      <c r="ED120" s="361"/>
      <c r="EE120" s="361"/>
      <c r="EF120" s="361"/>
      <c r="EG120" s="361"/>
      <c r="EH120" s="361"/>
      <c r="EI120" s="1335"/>
      <c r="EJ120" s="1335"/>
      <c r="EK120" s="1328"/>
      <c r="EL120" s="1328"/>
      <c r="EM120" s="751"/>
      <c r="EN120" s="1328"/>
      <c r="EO120" s="1328"/>
      <c r="EP120" s="1328"/>
      <c r="EQ120" s="358"/>
      <c r="ER120" s="358"/>
      <c r="ES120" s="358"/>
      <c r="ET120" s="358"/>
      <c r="EU120" s="280"/>
      <c r="EV120" s="280"/>
      <c r="EW120" s="364"/>
      <c r="EX120" s="364"/>
      <c r="EY120" s="358"/>
      <c r="EZ120" s="358"/>
      <c r="FA120" s="365">
        <f>IF($AE120="ACTI",IF($U120="ЖП",EW120,0),0)</f>
        <v>0</v>
      </c>
      <c r="FB120" s="365">
        <f>IF($AE120="ACTI",IF($U120="ЖП",EX120,0),0)</f>
        <v>0</v>
      </c>
      <c r="FC120" s="365">
        <f>IF($AE120="ACTI",IF($U120="ЖП",0,EW120),0)</f>
        <v>0</v>
      </c>
      <c r="FD120" s="365">
        <f>IF($AE120="ACTI",IF($U120="ЖП",0,EX120),0)</f>
        <v>0</v>
      </c>
      <c r="FE120" s="358"/>
      <c r="FF120" s="358"/>
      <c r="FG120" s="276">
        <f>FA120*IF(LEN($BP120)=0,0,$BP120)/1000</f>
        <v>0</v>
      </c>
      <c r="FH120" s="276">
        <f>IF(LEN($BQ120)=0,0,FG120)</f>
        <v>0</v>
      </c>
      <c r="FI120" s="276">
        <f>FB120*IF(LEN($BQ120)=0,0,$BQ120)/1000</f>
        <v>0</v>
      </c>
      <c r="FJ120" s="276">
        <f>FA120*IF(LEN($BQ120)=0,0,$BQ120)/1000</f>
        <v>0</v>
      </c>
      <c r="FK120" s="280"/>
      <c r="FL120" s="276">
        <f>FC120*IF(LEN($BP120)=0,0,$BP120)/1000</f>
        <v>0</v>
      </c>
      <c r="FM120" s="276">
        <f>IF(LEN($BQ120)=0,0,FL120)</f>
        <v>0</v>
      </c>
      <c r="FN120" s="276">
        <f>FD120*IF(LEN($BQ120)=0,0,$BQ120)/1000</f>
        <v>0</v>
      </c>
      <c r="FO120" s="276">
        <f>FC120*IF(LEN($BQ120)=0,0,$BQ120)/1000</f>
        <v>0</v>
      </c>
      <c r="FP120" s="280"/>
      <c r="FQ120" s="276">
        <f>SUM(FG120,FL120)</f>
        <v>0</v>
      </c>
      <c r="FR120" s="276">
        <f>SUM(FH120,FM120)</f>
        <v>0</v>
      </c>
      <c r="FS120" s="276">
        <f>SUM(FI120,FN120)</f>
        <v>0</v>
      </c>
      <c r="FT120" s="276">
        <f>SUM(FJ120,FO120)</f>
        <v>0</v>
      </c>
      <c r="FU120" s="280"/>
      <c r="FV120" s="366"/>
      <c r="FW120" s="366"/>
      <c r="FX120" s="366"/>
      <c r="FY120" s="361"/>
      <c r="FZ120" s="361"/>
      <c r="GA120" s="366"/>
      <c r="GB120" s="366"/>
      <c r="GC120" s="366"/>
      <c r="GD120" s="366"/>
      <c r="GE120" s="366"/>
      <c r="GF120" s="366"/>
      <c r="GG120" s="366"/>
      <c r="GH120" s="366"/>
      <c r="GI120" s="366"/>
      <c r="GJ120" s="366"/>
      <c r="GK120" s="366"/>
      <c r="GL120" s="366"/>
      <c r="GM120" s="366"/>
      <c r="GN120" s="366"/>
      <c r="HA120" s="1339"/>
      <c r="HB120" s="1339"/>
      <c r="HC120" s="1339"/>
      <c r="HD120" s="1339"/>
      <c r="HE120" s="1339"/>
      <c r="HF120" s="1339"/>
      <c r="HG120" s="1339"/>
      <c r="HH120" s="1339"/>
      <c r="HI120" s="1339"/>
      <c r="HJ120" s="1339"/>
      <c r="HK120" s="1339"/>
      <c r="HL120" s="1339"/>
      <c r="HM120" s="365">
        <f>CW120</f>
        <v>0</v>
      </c>
      <c r="HN120" s="365">
        <f>CX120</f>
        <v>0</v>
      </c>
      <c r="HO120" s="365">
        <f>CY120</f>
        <v>0</v>
      </c>
      <c r="HP120" s="365">
        <f>CZ120</f>
        <v>0</v>
      </c>
      <c r="HQ120" s="1339"/>
      <c r="HR120" s="1339"/>
      <c r="HS120" s="1339"/>
      <c r="HT120" s="1339"/>
      <c r="HU120" s="1339"/>
      <c r="HV120" s="1339"/>
      <c r="HW120" s="1339"/>
      <c r="HX120" s="1339"/>
      <c r="HY120" s="1339"/>
      <c r="HZ120" s="1339"/>
      <c r="IA120" s="1339"/>
      <c r="IB120" s="1339"/>
      <c r="IC120" s="365">
        <f>FA120</f>
        <v>0</v>
      </c>
      <c r="ID120" s="365">
        <f>FB120</f>
        <v>0</v>
      </c>
      <c r="IE120" s="365">
        <f>FC120</f>
        <v>0</v>
      </c>
      <c r="IF120" s="365">
        <f>FD120</f>
        <v>0</v>
      </c>
      <c r="JR120" s="377"/>
      <c r="JS120" s="377"/>
      <c r="JT120" s="377"/>
      <c r="JU120" s="377"/>
      <c r="JV120" s="377"/>
      <c r="JW120" s="377"/>
      <c r="JX120" s="377"/>
      <c r="JY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1339"/>
      <c r="KU120" s="1339"/>
      <c r="KV120" s="1339"/>
      <c r="KW120" s="1339"/>
      <c r="KX120" s="1339"/>
      <c r="KY120" s="1339"/>
      <c r="KZ120" s="1339"/>
      <c r="LA120" s="1339"/>
      <c r="LB120" s="1339"/>
      <c r="LC120" s="1350"/>
      <c r="LD120" s="1350"/>
      <c r="LE120" s="792"/>
      <c r="LF120" s="1350"/>
      <c r="LG120" s="1339"/>
      <c r="LH120" s="1339"/>
      <c r="LI120" s="1339"/>
      <c r="LJ120" s="1339"/>
      <c r="LK120" s="1339"/>
      <c r="LL120" s="1339"/>
      <c r="LM120" s="1339"/>
    </row>
    <row customHeight="1" ht="24">
      <c r="A121" s="614"/>
      <c r="B121" s="614"/>
      <c r="D121" s="1324"/>
      <c r="E121" s="1324"/>
      <c r="F121" s="792"/>
      <c r="G121" s="793"/>
      <c r="H121" s="793"/>
      <c r="I121" s="792"/>
      <c r="J121" s="792"/>
      <c r="K121" s="794"/>
      <c r="L121" s="796"/>
      <c r="M121" s="594"/>
      <c r="N121" s="797"/>
      <c r="O121" s="792"/>
      <c r="P121" s="792"/>
      <c r="Q121" s="798"/>
      <c r="R121" s="792"/>
      <c r="S121" s="792"/>
      <c r="T121" s="795"/>
      <c r="U121" s="795"/>
      <c r="V121" s="792"/>
      <c r="W121" s="792"/>
      <c r="X121" s="796"/>
      <c r="Y121" s="792"/>
      <c r="Z121" s="792"/>
      <c r="AA121" s="792"/>
      <c r="AB121" s="792"/>
      <c r="AC121" s="799"/>
      <c r="AD121" s="331" t="str">
        <f>BL120&amp;"::"&amp;AE121</f>
        <v>да::ACTI</v>
      </c>
      <c r="AE121" s="331" t="str">
        <f>AE120</f>
        <v>ACTI</v>
      </c>
      <c r="AF121" s="792"/>
      <c r="AG121" s="792"/>
      <c r="AH121" s="792"/>
      <c r="AI121" s="792"/>
      <c r="AJ121" s="792"/>
      <c r="AK121" s="792"/>
      <c r="AL121" s="792"/>
      <c r="AM121" s="792"/>
      <c r="AN121" s="594"/>
      <c r="AO121" s="797"/>
      <c r="AP121" s="1347"/>
      <c r="AQ121" s="797"/>
      <c r="AR121" s="797"/>
      <c r="AS121" s="797"/>
      <c r="AT121" s="797"/>
      <c r="AU121" s="797"/>
      <c r="AV121" s="797"/>
      <c r="AW121" s="797"/>
      <c r="AX121" s="797"/>
      <c r="AY121" s="792"/>
      <c r="AZ121" s="792"/>
      <c r="BA121" s="792"/>
      <c r="BB121" s="792"/>
      <c r="BC121" s="797"/>
      <c r="BD121" s="797"/>
      <c r="BE121" s="797"/>
      <c r="BF121" s="792"/>
      <c r="BG121" s="792"/>
      <c r="BH121" s="331"/>
      <c r="BI121" s="792"/>
      <c r="BJ121" s="792"/>
      <c r="BK121" s="792"/>
      <c r="BL121" s="801"/>
      <c r="BM121" s="802"/>
      <c r="BN121" s="792"/>
      <c r="BO121" s="792"/>
      <c r="BP121" s="332"/>
      <c r="BQ121" s="332"/>
      <c r="BR121" s="332"/>
      <c r="BS121" s="332"/>
      <c r="BT121" s="358"/>
      <c r="BU121" s="379"/>
      <c r="BV121" s="379"/>
      <c r="BW121" s="358"/>
      <c r="BX121" s="375" t="str">
        <f>IF(AW120="2-х зонная тарификация","ночная зона с 23-00 до 7-00 часов",IF(AW120="3-х зонная тарификация","полупиковая зона",""))</f>
        <v/>
      </c>
      <c r="BY121" s="375" t="str">
        <f>IF(AW120="2-х зонная тарификация","ночная зона с 23-00 до 7-00 часов",IF(AW120="3-х зонная тарификация","полупиковая зона",""))</f>
        <v/>
      </c>
      <c r="BZ121" s="1335"/>
      <c r="CA121" s="1335"/>
      <c r="CB121" s="358"/>
      <c r="CC121" s="358"/>
      <c r="CD121" s="358"/>
      <c r="CE121" s="358"/>
      <c r="CF121" s="358"/>
      <c r="CG121" s="358"/>
      <c r="CH121" s="358"/>
      <c r="CI121" s="358"/>
      <c r="CJ121" s="358"/>
      <c r="CK121" s="358"/>
      <c r="CL121" s="1349"/>
      <c r="CM121" s="376"/>
      <c r="CN121" s="358"/>
      <c r="CO121" s="280"/>
      <c r="CP121" s="280"/>
      <c r="CQ121" s="280"/>
      <c r="CR121" s="280"/>
      <c r="CS121" s="364"/>
      <c r="CT121" s="364"/>
      <c r="CU121" s="358"/>
      <c r="CV121" s="358"/>
      <c r="CW121" s="365">
        <f>IF($AD121="да::ACTI",IF($U120="ЖП",CS121,0),0)</f>
        <v>0</v>
      </c>
      <c r="CX121" s="365">
        <f>IF($AD121="да::ACTI",IF($U120="ЖП",CT121,0),0)</f>
        <v>0</v>
      </c>
      <c r="CY121" s="365">
        <f>IF($AD121="да::ACTI",IF($U120="ЖП",0,CS121),0)</f>
        <v>0</v>
      </c>
      <c r="CZ121" s="365">
        <f>IF($AD121="да::ACTI",IF($U120="ЖП",0,CT121),0)</f>
        <v>0</v>
      </c>
      <c r="DA121" s="358"/>
      <c r="DB121" s="358"/>
      <c r="DC121" s="276">
        <f>CW121*IF(LEN($BP121)=0,0,$BP121)/1000</f>
        <v>0</v>
      </c>
      <c r="DD121" s="276">
        <f>IF(LEN($BQ121)=0,0,DC121)</f>
        <v>0</v>
      </c>
      <c r="DE121" s="276">
        <f>CX121*IF(LEN($BQ121)=0,0,$BQ121)/1000</f>
        <v>0</v>
      </c>
      <c r="DF121" s="276">
        <f>CW121*IF(LEN($BQ121)=0,0,$BQ121)/1000</f>
        <v>0</v>
      </c>
      <c r="DG121" s="280"/>
      <c r="DH121" s="276">
        <f>CY121*IF(LEN($BP121)=0,0,$BP121)/1000</f>
        <v>0</v>
      </c>
      <c r="DI121" s="276">
        <f>IF(LEN($BQ121)=0,0,DH121)</f>
        <v>0</v>
      </c>
      <c r="DJ121" s="276">
        <f>CZ121*IF(LEN($BQ121)=0,0,$BQ121)/1000</f>
        <v>0</v>
      </c>
      <c r="DK121" s="276">
        <f>CY121*IF(LEN($BQ121)=0,0,$BQ121)/1000</f>
        <v>0</v>
      </c>
      <c r="DL121" s="280"/>
      <c r="DM121" s="276">
        <f>SUM(DC121,DH121)</f>
        <v>0</v>
      </c>
      <c r="DN121" s="276">
        <f>SUM(DD121,DI121)</f>
        <v>0</v>
      </c>
      <c r="DO121" s="276">
        <f>SUM(DE121,DJ121)</f>
        <v>0</v>
      </c>
      <c r="DP121" s="276">
        <f>SUM(DF121,DK121)</f>
        <v>0</v>
      </c>
      <c r="DQ121" s="280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B121" s="361"/>
      <c r="EC121" s="361"/>
      <c r="ED121" s="361"/>
      <c r="EE121" s="361"/>
      <c r="EF121" s="361"/>
      <c r="EG121" s="361"/>
      <c r="EH121" s="361"/>
      <c r="EI121" s="1335"/>
      <c r="EJ121" s="1335"/>
      <c r="EK121" s="1328"/>
      <c r="EL121" s="1328"/>
      <c r="EM121" s="751"/>
      <c r="EN121" s="1328"/>
      <c r="EO121" s="1328"/>
      <c r="EP121" s="1328"/>
      <c r="EQ121" s="358"/>
      <c r="ER121" s="358"/>
      <c r="ES121" s="358"/>
      <c r="ET121" s="358"/>
      <c r="EU121" s="280"/>
      <c r="EV121" s="280"/>
      <c r="EW121" s="364"/>
      <c r="EX121" s="364"/>
      <c r="EY121" s="358"/>
      <c r="EZ121" s="358"/>
      <c r="FA121" s="365">
        <f>IF($AE121="ACTI",IF($U120="ЖП",EW121,0),0)</f>
        <v>0</v>
      </c>
      <c r="FB121" s="365">
        <f>IF($AE121="ACTI",IF($U120="ЖП",EX121,0),0)</f>
        <v>0</v>
      </c>
      <c r="FC121" s="365">
        <f>IF($AE121="ACTI",IF($U120="ЖП",0,EW121),0)</f>
        <v>0</v>
      </c>
      <c r="FD121" s="365">
        <f>IF($AE121="ACTI",IF($U120="ЖП",0,EX121),0)</f>
        <v>0</v>
      </c>
      <c r="FE121" s="358"/>
      <c r="FF121" s="358"/>
      <c r="FG121" s="276">
        <f>FA121*IF(LEN($BP121)=0,0,$BP121)/1000</f>
        <v>0</v>
      </c>
      <c r="FH121" s="276">
        <f>IF(LEN($BQ121)=0,0,FG121)</f>
        <v>0</v>
      </c>
      <c r="FI121" s="276">
        <f>FB121*IF(LEN($BQ121)=0,0,$BQ121)/1000</f>
        <v>0</v>
      </c>
      <c r="FJ121" s="276">
        <f>FA121*IF(LEN($BQ121)=0,0,$BQ121)/1000</f>
        <v>0</v>
      </c>
      <c r="FK121" s="280"/>
      <c r="FL121" s="276">
        <f>FC121*IF(LEN($BP121)=0,0,$BP121)/1000</f>
        <v>0</v>
      </c>
      <c r="FM121" s="276">
        <f>IF(LEN($BQ121)=0,0,FL121)</f>
        <v>0</v>
      </c>
      <c r="FN121" s="276">
        <f>FD121*IF(LEN($BQ121)=0,0,$BQ121)/1000</f>
        <v>0</v>
      </c>
      <c r="FO121" s="276">
        <f>FC121*IF(LEN($BQ121)=0,0,$BQ121)/1000</f>
        <v>0</v>
      </c>
      <c r="FP121" s="280"/>
      <c r="FQ121" s="276">
        <f>SUM(FG121,FL121)</f>
        <v>0</v>
      </c>
      <c r="FR121" s="276">
        <f>SUM(FH121,FM121)</f>
        <v>0</v>
      </c>
      <c r="FS121" s="276">
        <f>SUM(FI121,FN121)</f>
        <v>0</v>
      </c>
      <c r="FT121" s="276">
        <f>SUM(FJ121,FO121)</f>
        <v>0</v>
      </c>
      <c r="FU121" s="280"/>
      <c r="FV121" s="366"/>
      <c r="FW121" s="366"/>
      <c r="FX121" s="366"/>
      <c r="FY121" s="361"/>
      <c r="FZ121" s="361"/>
      <c r="GA121" s="366"/>
      <c r="GB121" s="366"/>
      <c r="GC121" s="366"/>
      <c r="GD121" s="366"/>
      <c r="GE121" s="366"/>
      <c r="GF121" s="366"/>
      <c r="GG121" s="366"/>
      <c r="GH121" s="366"/>
      <c r="GI121" s="366"/>
      <c r="GJ121" s="366"/>
      <c r="GK121" s="366"/>
      <c r="GL121" s="366"/>
      <c r="GM121" s="366"/>
      <c r="GN121" s="366"/>
      <c r="HA121" s="1339"/>
      <c r="HB121" s="1339"/>
      <c r="HC121" s="1339"/>
      <c r="HD121" s="1339"/>
      <c r="HE121" s="1339"/>
      <c r="HF121" s="1339"/>
      <c r="HG121" s="1339"/>
      <c r="HH121" s="1339"/>
      <c r="HI121" s="1339"/>
      <c r="HJ121" s="1339"/>
      <c r="HK121" s="1339"/>
      <c r="HL121" s="1339"/>
      <c r="HM121" s="365">
        <f>CW121</f>
        <v>0</v>
      </c>
      <c r="HN121" s="365">
        <f>CX121</f>
        <v>0</v>
      </c>
      <c r="HO121" s="365">
        <f>CY121</f>
        <v>0</v>
      </c>
      <c r="HP121" s="365">
        <f>CZ121</f>
        <v>0</v>
      </c>
      <c r="HQ121" s="1339"/>
      <c r="HR121" s="1339"/>
      <c r="HS121" s="1339"/>
      <c r="HT121" s="1339"/>
      <c r="HU121" s="1339"/>
      <c r="HV121" s="1339"/>
      <c r="HW121" s="1339"/>
      <c r="HX121" s="1339"/>
      <c r="HY121" s="1339"/>
      <c r="HZ121" s="1339"/>
      <c r="IA121" s="1339"/>
      <c r="IB121" s="1339"/>
      <c r="IC121" s="365">
        <f>FA121</f>
        <v>0</v>
      </c>
      <c r="ID121" s="365">
        <f>FB121</f>
        <v>0</v>
      </c>
      <c r="IE121" s="365">
        <f>FC121</f>
        <v>0</v>
      </c>
      <c r="IF121" s="365">
        <f>FD121</f>
        <v>0</v>
      </c>
      <c r="JR121" s="377"/>
      <c r="JS121" s="377"/>
      <c r="JT121" s="377"/>
      <c r="JU121" s="377"/>
      <c r="JV121" s="377"/>
      <c r="JW121" s="377"/>
      <c r="JX121" s="377"/>
      <c r="JY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1339"/>
      <c r="KU121" s="1339"/>
      <c r="KV121" s="1339"/>
      <c r="KW121" s="1339"/>
      <c r="KX121" s="1339"/>
      <c r="KY121" s="1339"/>
      <c r="KZ121" s="1339"/>
      <c r="LA121" s="1339"/>
      <c r="LB121" s="1339"/>
      <c r="LC121" s="1350"/>
      <c r="LD121" s="1350"/>
      <c r="LE121" s="792"/>
      <c r="LF121" s="1350"/>
      <c r="LG121" s="1339"/>
      <c r="LH121" s="1339"/>
      <c r="LI121" s="1339"/>
      <c r="LJ121" s="1339"/>
      <c r="LK121" s="1339"/>
      <c r="LL121" s="1339"/>
      <c r="LM121" s="1339"/>
    </row>
    <row customHeight="1" ht="24">
      <c r="A122" s="614"/>
      <c r="B122" s="614"/>
      <c r="D122" s="1324"/>
      <c r="E122" s="1324"/>
      <c r="F122" s="792"/>
      <c r="G122" s="793"/>
      <c r="H122" s="793"/>
      <c r="I122" s="792"/>
      <c r="J122" s="792"/>
      <c r="K122" s="794"/>
      <c r="L122" s="796"/>
      <c r="M122" s="594"/>
      <c r="N122" s="797"/>
      <c r="O122" s="792"/>
      <c r="P122" s="792"/>
      <c r="Q122" s="798"/>
      <c r="R122" s="792"/>
      <c r="S122" s="792"/>
      <c r="T122" s="795"/>
      <c r="U122" s="795"/>
      <c r="V122" s="792"/>
      <c r="W122" s="792"/>
      <c r="X122" s="796"/>
      <c r="Y122" s="792"/>
      <c r="Z122" s="792"/>
      <c r="AA122" s="792"/>
      <c r="AB122" s="792"/>
      <c r="AC122" s="799"/>
      <c r="AD122" s="331" t="str">
        <f>BL120&amp;"::"&amp;AE122</f>
        <v>да::ACTI</v>
      </c>
      <c r="AE122" s="331" t="str">
        <f>AE120</f>
        <v>ACTI</v>
      </c>
      <c r="AF122" s="792"/>
      <c r="AG122" s="792"/>
      <c r="AH122" s="792"/>
      <c r="AI122" s="792"/>
      <c r="AJ122" s="792"/>
      <c r="AK122" s="792"/>
      <c r="AL122" s="792"/>
      <c r="AM122" s="792"/>
      <c r="AN122" s="594"/>
      <c r="AO122" s="797"/>
      <c r="AP122" s="1347"/>
      <c r="AQ122" s="797"/>
      <c r="AR122" s="797"/>
      <c r="AS122" s="797"/>
      <c r="AT122" s="797"/>
      <c r="AU122" s="797"/>
      <c r="AV122" s="797"/>
      <c r="AW122" s="797"/>
      <c r="AX122" s="797"/>
      <c r="AY122" s="792"/>
      <c r="AZ122" s="792"/>
      <c r="BA122" s="792"/>
      <c r="BB122" s="792"/>
      <c r="BC122" s="797"/>
      <c r="BD122" s="797"/>
      <c r="BE122" s="797"/>
      <c r="BF122" s="792"/>
      <c r="BG122" s="792"/>
      <c r="BH122" s="331"/>
      <c r="BI122" s="792"/>
      <c r="BJ122" s="792"/>
      <c r="BK122" s="792"/>
      <c r="BL122" s="801"/>
      <c r="BM122" s="802"/>
      <c r="BN122" s="792"/>
      <c r="BO122" s="792"/>
      <c r="BP122" s="332"/>
      <c r="BQ122" s="332"/>
      <c r="BR122" s="332"/>
      <c r="BS122" s="332"/>
      <c r="BT122" s="358"/>
      <c r="BU122" s="379"/>
      <c r="BV122" s="379"/>
      <c r="BW122" s="358"/>
      <c r="BX122" s="375" t="str">
        <f>IF(AW120="2-х зонная тарификация","",IF(AW120="3-х зонная тарификация","пиковая зона",""))</f>
        <v/>
      </c>
      <c r="BY122" s="375" t="str">
        <f>IF(AW120="2-х зонная тарификация","",IF(AW120="3-х зонная тарификация","пиковая зона",""))</f>
        <v/>
      </c>
      <c r="BZ122" s="1335"/>
      <c r="CA122" s="1335"/>
      <c r="CB122" s="358"/>
      <c r="CC122" s="358"/>
      <c r="CD122" s="358"/>
      <c r="CE122" s="358"/>
      <c r="CF122" s="358"/>
      <c r="CG122" s="358"/>
      <c r="CH122" s="358"/>
      <c r="CI122" s="358"/>
      <c r="CJ122" s="358"/>
      <c r="CK122" s="358"/>
      <c r="CL122" s="1349"/>
      <c r="CM122" s="376"/>
      <c r="CN122" s="358"/>
      <c r="CO122" s="280"/>
      <c r="CP122" s="280"/>
      <c r="CQ122" s="280"/>
      <c r="CR122" s="280"/>
      <c r="CS122" s="364"/>
      <c r="CT122" s="364"/>
      <c r="CU122" s="358"/>
      <c r="CV122" s="358"/>
      <c r="CW122" s="365">
        <f>IF($AD122="да::ACTI",IF($U120="ЖП",CS122,0),0)</f>
        <v>0</v>
      </c>
      <c r="CX122" s="365">
        <f>IF($AD122="да::ACTI",IF($U120="ЖП",CT122,0),0)</f>
        <v>0</v>
      </c>
      <c r="CY122" s="365">
        <f>IF($AD122="да::ACTI",IF($U120="ЖП",0,CS122),0)</f>
        <v>0</v>
      </c>
      <c r="CZ122" s="365">
        <f>IF($AD122="да::ACTI",IF($U120="ЖП",0,CT122),0)</f>
        <v>0</v>
      </c>
      <c r="DA122" s="358"/>
      <c r="DB122" s="358"/>
      <c r="DC122" s="276">
        <f>CW122*IF(LEN($BP122)=0,0,$BP122)/1000</f>
        <v>0</v>
      </c>
      <c r="DD122" s="276">
        <f>IF(LEN($BQ122)=0,0,DC122)</f>
        <v>0</v>
      </c>
      <c r="DE122" s="276">
        <f>CX122*IF(LEN($BQ122)=0,0,$BQ122)/1000</f>
        <v>0</v>
      </c>
      <c r="DF122" s="276">
        <f>CW122*IF(LEN($BQ122)=0,0,$BQ122)/1000</f>
        <v>0</v>
      </c>
      <c r="DG122" s="280"/>
      <c r="DH122" s="276">
        <f>CY122*IF(LEN($BP122)=0,0,$BP122)/1000</f>
        <v>0</v>
      </c>
      <c r="DI122" s="276">
        <f>IF(LEN($BQ122)=0,0,DH122)</f>
        <v>0</v>
      </c>
      <c r="DJ122" s="276">
        <f>CZ122*IF(LEN($BQ122)=0,0,$BQ122)/1000</f>
        <v>0</v>
      </c>
      <c r="DK122" s="276">
        <f>CY122*IF(LEN($BQ122)=0,0,$BQ122)/1000</f>
        <v>0</v>
      </c>
      <c r="DL122" s="280"/>
      <c r="DM122" s="276">
        <f>SUM(DC122,DH122)</f>
        <v>0</v>
      </c>
      <c r="DN122" s="276">
        <f>SUM(DD122,DI122)</f>
        <v>0</v>
      </c>
      <c r="DO122" s="276">
        <f>SUM(DE122,DJ122)</f>
        <v>0</v>
      </c>
      <c r="DP122" s="276">
        <f>SUM(DF122,DK122)</f>
        <v>0</v>
      </c>
      <c r="DQ122" s="280"/>
      <c r="DR122" s="361"/>
      <c r="DS122" s="361"/>
      <c r="DT122" s="361"/>
      <c r="DU122" s="361"/>
      <c r="DV122" s="361"/>
      <c r="DW122" s="361"/>
      <c r="DX122" s="361"/>
      <c r="DY122" s="361"/>
      <c r="DZ122" s="361"/>
      <c r="EA122" s="361"/>
      <c r="EB122" s="361"/>
      <c r="EC122" s="361"/>
      <c r="ED122" s="361"/>
      <c r="EE122" s="361"/>
      <c r="EF122" s="361"/>
      <c r="EG122" s="361"/>
      <c r="EH122" s="361"/>
      <c r="EI122" s="1335"/>
      <c r="EJ122" s="1335"/>
      <c r="EK122" s="1328"/>
      <c r="EL122" s="1328"/>
      <c r="EM122" s="751"/>
      <c r="EN122" s="1328"/>
      <c r="EO122" s="1328"/>
      <c r="EP122" s="1328"/>
      <c r="EQ122" s="358"/>
      <c r="ER122" s="358"/>
      <c r="ES122" s="358"/>
      <c r="ET122" s="358"/>
      <c r="EU122" s="280"/>
      <c r="EV122" s="280"/>
      <c r="EW122" s="364"/>
      <c r="EX122" s="364"/>
      <c r="EY122" s="358"/>
      <c r="EZ122" s="358"/>
      <c r="FA122" s="365">
        <f>IF($AE122="ACTI",IF($U120="ЖП",EW122,0),0)</f>
        <v>0</v>
      </c>
      <c r="FB122" s="365">
        <f>IF($AE122="ACTI",IF($U120="ЖП",EX122,0),0)</f>
        <v>0</v>
      </c>
      <c r="FC122" s="365">
        <f>IF($AE122="ACTI",IF($U120="ЖП",0,EW122),0)</f>
        <v>0</v>
      </c>
      <c r="FD122" s="365">
        <f>IF($AE122="ACTI",IF($U120="ЖП",0,EX122),0)</f>
        <v>0</v>
      </c>
      <c r="FE122" s="358"/>
      <c r="FF122" s="358"/>
      <c r="FG122" s="276">
        <f>FA122*IF(LEN($BP122)=0,0,$BP122)/1000</f>
        <v>0</v>
      </c>
      <c r="FH122" s="276">
        <f>IF(LEN($BQ122)=0,0,FG122)</f>
        <v>0</v>
      </c>
      <c r="FI122" s="276">
        <f>FB122*IF(LEN($BQ122)=0,0,$BQ122)/1000</f>
        <v>0</v>
      </c>
      <c r="FJ122" s="276">
        <f>FA122*IF(LEN($BQ122)=0,0,$BQ122)/1000</f>
        <v>0</v>
      </c>
      <c r="FK122" s="280"/>
      <c r="FL122" s="276">
        <f>FC122*IF(LEN($BP122)=0,0,$BP122)/1000</f>
        <v>0</v>
      </c>
      <c r="FM122" s="276">
        <f>IF(LEN($BQ122)=0,0,FL122)</f>
        <v>0</v>
      </c>
      <c r="FN122" s="276">
        <f>FD122*IF(LEN($BQ122)=0,0,$BQ122)/1000</f>
        <v>0</v>
      </c>
      <c r="FO122" s="276">
        <f>FC122*IF(LEN($BQ122)=0,0,$BQ122)/1000</f>
        <v>0</v>
      </c>
      <c r="FP122" s="280"/>
      <c r="FQ122" s="276">
        <f>SUM(FG122,FL122)</f>
        <v>0</v>
      </c>
      <c r="FR122" s="276">
        <f>SUM(FH122,FM122)</f>
        <v>0</v>
      </c>
      <c r="FS122" s="276">
        <f>SUM(FI122,FN122)</f>
        <v>0</v>
      </c>
      <c r="FT122" s="276">
        <f>SUM(FJ122,FO122)</f>
        <v>0</v>
      </c>
      <c r="FU122" s="280"/>
      <c r="FV122" s="366"/>
      <c r="FW122" s="366"/>
      <c r="FX122" s="366"/>
      <c r="FY122" s="361"/>
      <c r="FZ122" s="361"/>
      <c r="GA122" s="366"/>
      <c r="GB122" s="366"/>
      <c r="GC122" s="366"/>
      <c r="GD122" s="366"/>
      <c r="GE122" s="366"/>
      <c r="GF122" s="366"/>
      <c r="GG122" s="366"/>
      <c r="GH122" s="366"/>
      <c r="GI122" s="366"/>
      <c r="GJ122" s="366"/>
      <c r="GK122" s="366"/>
      <c r="GL122" s="366"/>
      <c r="GM122" s="366"/>
      <c r="GN122" s="366"/>
      <c r="HA122" s="1339"/>
      <c r="HB122" s="1339"/>
      <c r="HC122" s="1339"/>
      <c r="HD122" s="1339"/>
      <c r="HE122" s="1339"/>
      <c r="HF122" s="1339"/>
      <c r="HG122" s="1339"/>
      <c r="HH122" s="1339"/>
      <c r="HI122" s="1339"/>
      <c r="HJ122" s="1339"/>
      <c r="HK122" s="1339"/>
      <c r="HL122" s="1339"/>
      <c r="HM122" s="365">
        <f>CW122</f>
        <v>0</v>
      </c>
      <c r="HN122" s="365">
        <f>CX122</f>
        <v>0</v>
      </c>
      <c r="HO122" s="365">
        <f>CY122</f>
        <v>0</v>
      </c>
      <c r="HP122" s="365">
        <f>CZ122</f>
        <v>0</v>
      </c>
      <c r="HQ122" s="1339"/>
      <c r="HR122" s="1339"/>
      <c r="HS122" s="1339"/>
      <c r="HT122" s="1339"/>
      <c r="HU122" s="1339"/>
      <c r="HV122" s="1339"/>
      <c r="HW122" s="1339"/>
      <c r="HX122" s="1339"/>
      <c r="HY122" s="1339"/>
      <c r="HZ122" s="1339"/>
      <c r="IA122" s="1339"/>
      <c r="IB122" s="1339"/>
      <c r="IC122" s="365">
        <f>FA122</f>
        <v>0</v>
      </c>
      <c r="ID122" s="365">
        <f>FB122</f>
        <v>0</v>
      </c>
      <c r="IE122" s="365">
        <f>FC122</f>
        <v>0</v>
      </c>
      <c r="IF122" s="365">
        <f>FD122</f>
        <v>0</v>
      </c>
      <c r="JR122" s="377"/>
      <c r="JS122" s="377"/>
      <c r="JT122" s="377"/>
      <c r="JU122" s="377"/>
      <c r="JV122" s="377"/>
      <c r="JW122" s="377"/>
      <c r="JX122" s="377"/>
      <c r="JY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1339"/>
      <c r="KU122" s="1339"/>
      <c r="KV122" s="1339"/>
      <c r="KW122" s="1339"/>
      <c r="KX122" s="1339"/>
      <c r="KY122" s="1339"/>
      <c r="KZ122" s="1339"/>
      <c r="LA122" s="1339"/>
      <c r="LB122" s="1339"/>
      <c r="LC122" s="1350"/>
      <c r="LD122" s="1350"/>
      <c r="LE122" s="792"/>
      <c r="LF122" s="1350"/>
      <c r="LG122" s="1339"/>
      <c r="LH122" s="1339"/>
      <c r="LI122" s="1339"/>
      <c r="LJ122" s="1339"/>
      <c r="LK122" s="1339"/>
      <c r="LL122" s="1339"/>
      <c r="LM122" s="1339"/>
    </row>
    <row r="124" customHeight="1" ht="11.25">
      <c r="B124" s="324" t="s">
        <v>1701</v>
      </c>
    </row>
    <row customHeight="1" ht="24">
      <c r="A125" s="342"/>
      <c r="B125" s="342"/>
      <c r="C125" s="436" t="s">
        <v>1281</v>
      </c>
      <c r="D125" s="1324"/>
      <c r="E125" s="1324"/>
      <c r="F125" s="1253"/>
      <c r="G125" s="1325"/>
      <c r="H125" s="1325"/>
      <c r="I125" s="1253"/>
      <c r="J125" s="1253"/>
      <c r="K125" s="1326"/>
      <c r="L125" s="1326"/>
      <c r="M125" s="328"/>
      <c r="N125" s="1351"/>
      <c r="O125" s="1328"/>
      <c r="P125" s="1328"/>
      <c r="Q125" s="1352"/>
      <c r="R125" s="1328"/>
      <c r="S125" s="1328"/>
      <c r="T125" s="1329"/>
      <c r="U125" s="1329"/>
      <c r="V125" s="1328"/>
      <c r="W125" s="1328"/>
      <c r="X125" s="1330"/>
      <c r="Y125" s="1328"/>
      <c r="Z125" s="1328"/>
      <c r="AA125" s="1328"/>
      <c r="AB125" s="1328"/>
      <c r="AC125" s="331"/>
      <c r="AD125" s="331" t="str">
        <f>BL125&amp;"::"&amp;AE125</f>
        <v>да::ACTI</v>
      </c>
      <c r="AE125" s="331" t="s">
        <v>1293</v>
      </c>
      <c r="AF125" s="1328"/>
      <c r="AG125" s="1328"/>
      <c r="AH125" s="1328"/>
      <c r="AI125" s="1328"/>
      <c r="AJ125" s="1328"/>
      <c r="AK125" s="1328"/>
      <c r="AL125" s="1328"/>
      <c r="AM125" s="1328"/>
      <c r="AN125" s="1327"/>
      <c r="AO125" s="466"/>
      <c r="AP125" s="1331"/>
      <c r="AQ125" s="511"/>
      <c r="AR125" s="511"/>
      <c r="AS125" s="511"/>
      <c r="AT125" s="466"/>
      <c r="AU125" s="466"/>
      <c r="AV125" s="466"/>
      <c r="AW125" s="466"/>
      <c r="AX125" s="466"/>
      <c r="AY125" s="1328"/>
      <c r="AZ125" s="348"/>
      <c r="BA125" s="348"/>
      <c r="BB125" s="348"/>
      <c r="BC125" s="466"/>
      <c r="BD125" s="466"/>
      <c r="BE125" s="466"/>
      <c r="BF125" s="348"/>
      <c r="BG125" s="1328"/>
      <c r="BH125" s="331"/>
      <c r="BI125" s="1328"/>
      <c r="BJ125" s="1328"/>
      <c r="BK125" s="1328"/>
      <c r="BL125" s="517" t="s">
        <v>34</v>
      </c>
      <c r="BM125" s="1333"/>
      <c r="BN125" s="1328"/>
      <c r="BO125" s="1328"/>
      <c r="BP125" s="332"/>
      <c r="BQ125" s="332"/>
      <c r="BR125" s="332"/>
      <c r="BS125" s="332"/>
      <c r="BT125" s="358"/>
      <c r="BU125" s="379"/>
      <c r="BV125" s="379"/>
      <c r="BW125" s="358"/>
      <c r="BX125" s="1328"/>
      <c r="BY125" s="1328"/>
      <c r="BZ125" s="1328"/>
      <c r="CA125" s="1328"/>
      <c r="CB125" s="358"/>
      <c r="CC125" s="358"/>
      <c r="CD125" s="358"/>
      <c r="CE125" s="358"/>
      <c r="CF125" s="358"/>
      <c r="CG125" s="358"/>
      <c r="CH125" s="358"/>
      <c r="CI125" s="358"/>
      <c r="CJ125" s="358"/>
      <c r="CK125" s="358"/>
      <c r="CL125" s="1328"/>
      <c r="CM125" s="358"/>
      <c r="CN125" s="358"/>
      <c r="CO125" s="358"/>
      <c r="CP125" s="358"/>
      <c r="CQ125" s="358"/>
      <c r="CR125" s="358"/>
      <c r="CS125" s="364"/>
      <c r="CT125" s="364"/>
      <c r="CU125" s="358"/>
      <c r="CV125" s="358"/>
      <c r="CW125" s="365">
        <f>IF($AD125="да::ACTI",IF($U125="ЖП",CS125,0),0)</f>
        <v>0</v>
      </c>
      <c r="CX125" s="365">
        <f>IF($AD125="да::ACTI",IF($U125="ЖП",CT125,0),0)</f>
        <v>0</v>
      </c>
      <c r="CY125" s="365">
        <f>IF($AD125="да::ACTI",IF($U125="ЖП",0,CS125),0)</f>
        <v>0</v>
      </c>
      <c r="CZ125" s="365">
        <f>IF($AD125="да::ACTI",IF($U125="ЖП",0,CT125),0)</f>
        <v>0</v>
      </c>
      <c r="DA125" s="358"/>
      <c r="DB125" s="358"/>
      <c r="DC125" s="276">
        <f>CW125*IF(LEN($BP125)=0,0,$BP125)/1000</f>
        <v>0</v>
      </c>
      <c r="DD125" s="276">
        <f>IF(LEN($BQ125)=0,0,DC125)</f>
        <v>0</v>
      </c>
      <c r="DE125" s="276">
        <f>CX125*IF(LEN($BQ125)=0,0,$BQ125)/1000</f>
        <v>0</v>
      </c>
      <c r="DF125" s="276">
        <f>CW125*IF(LEN($BQ125)=0,0,$BQ125)/1000</f>
        <v>0</v>
      </c>
      <c r="DG125" s="280"/>
      <c r="DH125" s="276">
        <f>CY125*IF(LEN($BP125)=0,0,$BP125)/1000</f>
        <v>0</v>
      </c>
      <c r="DI125" s="276">
        <f>IF(LEN($BQ125)=0,0,DH125)</f>
        <v>0</v>
      </c>
      <c r="DJ125" s="276">
        <f>CZ125*IF(LEN($BQ125)=0,0,$BQ125)/1000</f>
        <v>0</v>
      </c>
      <c r="DK125" s="276">
        <f>CY125*IF(LEN($BQ125)=0,0,$BQ125)/1000</f>
        <v>0</v>
      </c>
      <c r="DL125" s="280"/>
      <c r="DM125" s="276">
        <f>SUM(DC125,DH125)</f>
        <v>0</v>
      </c>
      <c r="DN125" s="276">
        <f>SUM(DD125,DI125)</f>
        <v>0</v>
      </c>
      <c r="DO125" s="276">
        <f>SUM(DE125,DJ125)</f>
        <v>0</v>
      </c>
      <c r="DP125" s="276">
        <f>SUM(DF125,DK125)</f>
        <v>0</v>
      </c>
      <c r="DQ125" s="280"/>
      <c r="DR125" s="366"/>
      <c r="DS125" s="366"/>
      <c r="DT125" s="366"/>
      <c r="DU125" s="366"/>
      <c r="DV125" s="366"/>
      <c r="DW125" s="366"/>
      <c r="DX125" s="366"/>
      <c r="DY125" s="366"/>
      <c r="DZ125" s="366"/>
      <c r="EA125" s="366"/>
      <c r="EB125" s="366"/>
      <c r="EC125" s="366"/>
      <c r="ED125" s="366"/>
      <c r="EE125" s="366"/>
      <c r="EF125" s="366"/>
      <c r="EG125" s="366"/>
      <c r="EH125" s="366"/>
      <c r="EI125" s="1337"/>
      <c r="EJ125" s="1337"/>
      <c r="EK125" s="1328"/>
      <c r="EL125" s="1328"/>
      <c r="EM125" s="1253"/>
      <c r="EN125" s="1328"/>
      <c r="EO125" s="1328"/>
      <c r="EP125" s="1328"/>
      <c r="EQ125" s="358"/>
      <c r="ER125" s="358"/>
      <c r="ES125" s="358"/>
      <c r="ET125" s="358"/>
      <c r="EU125" s="358"/>
      <c r="EV125" s="358"/>
      <c r="EW125" s="364"/>
      <c r="EX125" s="364"/>
      <c r="EY125" s="358"/>
      <c r="EZ125" s="358"/>
      <c r="FA125" s="365">
        <f>IF($AE125="ACTI",IF($U125="ЖП",EW125,0),0)</f>
        <v>0</v>
      </c>
      <c r="FB125" s="365">
        <f>IF($AE125="ACTI",IF($U125="ЖП",EX125,0),0)</f>
        <v>0</v>
      </c>
      <c r="FC125" s="365">
        <f>IF($AE125="ACTI",IF($U125="ЖП",0,EW125),0)</f>
        <v>0</v>
      </c>
      <c r="FD125" s="365">
        <f>IF($AE125="ACTI",IF($U125="ЖП",0,EX125),0)</f>
        <v>0</v>
      </c>
      <c r="FE125" s="358"/>
      <c r="FF125" s="358"/>
      <c r="FG125" s="276">
        <f>FA125*IF(LEN($BP125)=0,0,$BP125)/1000</f>
        <v>0</v>
      </c>
      <c r="FH125" s="276">
        <f>IF(LEN($BQ125)=0,0,FG125)</f>
        <v>0</v>
      </c>
      <c r="FI125" s="276">
        <f>FB125*IF(LEN($BQ125)=0,0,$BQ125)/1000</f>
        <v>0</v>
      </c>
      <c r="FJ125" s="276">
        <f>FA125*IF(LEN($BQ125)=0,0,$BQ125)/1000</f>
        <v>0</v>
      </c>
      <c r="FK125" s="280"/>
      <c r="FL125" s="276">
        <f>FC125*IF(LEN($BP125)=0,0,$BP125)/1000</f>
        <v>0</v>
      </c>
      <c r="FM125" s="276">
        <f>IF(LEN($BQ125)=0,0,FL125)</f>
        <v>0</v>
      </c>
      <c r="FN125" s="276">
        <f>FD125*IF(LEN($BQ125)=0,0,$BQ125)/1000</f>
        <v>0</v>
      </c>
      <c r="FO125" s="276">
        <f>FC125*IF(LEN($BQ125)=0,0,$BQ125)/1000</f>
        <v>0</v>
      </c>
      <c r="FP125" s="280"/>
      <c r="FQ125" s="276">
        <f>SUM(FG125,FL125)</f>
        <v>0</v>
      </c>
      <c r="FR125" s="276">
        <f>SUM(FH125,FM125)</f>
        <v>0</v>
      </c>
      <c r="FS125" s="276">
        <f>SUM(FI125,FN125)</f>
        <v>0</v>
      </c>
      <c r="FT125" s="276">
        <f>SUM(FJ125,FO125)</f>
        <v>0</v>
      </c>
      <c r="FU125" s="280"/>
      <c r="FV125" s="366"/>
      <c r="FW125" s="366"/>
      <c r="FX125" s="366"/>
      <c r="FY125" s="366"/>
      <c r="FZ125" s="366"/>
      <c r="GA125" s="366"/>
      <c r="GB125" s="366"/>
      <c r="GC125" s="366"/>
      <c r="GD125" s="366"/>
      <c r="GE125" s="366"/>
      <c r="GF125" s="366"/>
      <c r="GG125" s="366"/>
      <c r="GH125" s="366"/>
      <c r="GI125" s="366"/>
      <c r="GJ125" s="366"/>
      <c r="GK125" s="366"/>
      <c r="GL125" s="366"/>
      <c r="GM125" s="366"/>
      <c r="GN125" s="366"/>
      <c r="HA125" s="1339"/>
      <c r="HB125" s="1339"/>
      <c r="HC125" s="1339"/>
      <c r="HD125" s="1339"/>
      <c r="HE125" s="1339"/>
      <c r="HF125" s="1339"/>
      <c r="HG125" s="1339"/>
      <c r="HH125" s="1339"/>
      <c r="HI125" s="1339"/>
      <c r="HJ125" s="1339"/>
      <c r="HK125" s="1339"/>
      <c r="HL125" s="1339"/>
      <c r="HM125" s="365">
        <f>CW125*IF($LC125="да",$LF125,1)</f>
        <v>0</v>
      </c>
      <c r="HN125" s="365">
        <f>CX125*IF($LD125="да",$LF125,1)</f>
        <v>0</v>
      </c>
      <c r="HO125" s="365">
        <f>CY125*IF($LC125="да",$LF125,1)</f>
        <v>0</v>
      </c>
      <c r="HP125" s="365">
        <f>CZ125*IF($LD125="да",$LF125,1)</f>
        <v>0</v>
      </c>
      <c r="HQ125" s="1339"/>
      <c r="HR125" s="1339"/>
      <c r="HS125" s="1339"/>
      <c r="HT125" s="1339"/>
      <c r="HU125" s="1339"/>
      <c r="HV125" s="1339"/>
      <c r="HW125" s="1339"/>
      <c r="HX125" s="1339"/>
      <c r="HY125" s="1339"/>
      <c r="HZ125" s="1339"/>
      <c r="IA125" s="1339"/>
      <c r="IB125" s="1339"/>
      <c r="IC125" s="365">
        <f>FA125*IF($LC125="да",$LF125,1)</f>
        <v>0</v>
      </c>
      <c r="ID125" s="365">
        <f>FB125*IF($LD125="да",$LF125,1)</f>
        <v>0</v>
      </c>
      <c r="IE125" s="365">
        <f>FC125*IF($LC125="да",$LF125,1)</f>
        <v>0</v>
      </c>
      <c r="IF125" s="365">
        <f>FD125*IF($LD125="да",$LF125,1)</f>
        <v>0</v>
      </c>
      <c r="JR125" s="422"/>
      <c r="JS125" s="422"/>
      <c r="JT125" s="422"/>
      <c r="JU125" s="422"/>
      <c r="JV125" s="422"/>
      <c r="JW125" s="422"/>
      <c r="JX125" s="422"/>
      <c r="JY125" s="422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1339"/>
      <c r="KU125" s="1339"/>
      <c r="KV125" s="1339"/>
      <c r="KW125" s="1339"/>
      <c r="KX125" s="1339"/>
      <c r="KY125" s="1339"/>
      <c r="KZ125" s="1339"/>
      <c r="LA125" s="1339"/>
      <c r="LB125" s="1339"/>
      <c r="LC125" s="1353" t="str">
        <f>IF(OR(LEN($BU125)=0,$BU125="м3"),"нет","да")</f>
        <v>нет</v>
      </c>
      <c r="LD125" s="379" t="str">
        <f>IF(OR(LEN($BV125)=0,$BV125="м3"),"нет","да")</f>
        <v>нет</v>
      </c>
      <c r="LE125" s="1354"/>
      <c r="LF125" s="379">
        <v>1</v>
      </c>
      <c r="LG125" s="1339"/>
      <c r="LH125" s="1339"/>
      <c r="LI125" s="1339"/>
      <c r="LJ125" s="1339"/>
      <c r="LK125" s="1339"/>
      <c r="LL125" s="1339"/>
      <c r="LM125" s="1339"/>
    </row>
    <row r="127" customHeight="1" ht="12">
      <c r="B127" s="356" t="s">
        <v>1702</v>
      </c>
    </row>
    <row customHeight="1" ht="12">
      <c r="B128" s="356" t="s">
        <v>1703</v>
      </c>
    </row>
    <row customHeight="1" ht="12">
      <c r="B129" s="356" t="s">
        <v>1704</v>
      </c>
    </row>
    <row customHeight="1" ht="12">
      <c r="B130" s="356" t="s">
        <v>1705</v>
      </c>
    </row>
    <row customHeight="1" ht="24">
      <c r="A131" s="342"/>
      <c r="B131" s="342"/>
      <c r="C131" s="436" t="s">
        <v>1281</v>
      </c>
      <c r="D131" s="1324"/>
      <c r="E131" s="1324"/>
      <c r="F131" s="1253"/>
      <c r="G131" s="1325"/>
      <c r="H131" s="1325"/>
      <c r="I131" s="1253"/>
      <c r="J131" s="1253"/>
      <c r="K131" s="1326"/>
      <c r="L131" s="1326"/>
      <c r="M131" s="1327"/>
      <c r="N131" s="466"/>
      <c r="O131" s="1328"/>
      <c r="P131" s="1328"/>
      <c r="Q131" s="466"/>
      <c r="R131" s="1328"/>
      <c r="S131" s="1328"/>
      <c r="T131" s="1329"/>
      <c r="U131" s="1329"/>
      <c r="V131" s="1328"/>
      <c r="W131" s="1328"/>
      <c r="X131" s="1330"/>
      <c r="Y131" s="1328"/>
      <c r="Z131" s="1328"/>
      <c r="AA131" s="1328"/>
      <c r="AB131" s="1328"/>
      <c r="AC131" s="331"/>
      <c r="AD131" s="331" t="str">
        <f>BL131&amp;"::"&amp;AE131</f>
        <v>да::ACTI</v>
      </c>
      <c r="AE131" s="331" t="s">
        <v>1293</v>
      </c>
      <c r="AF131" s="1328"/>
      <c r="AG131" s="1328"/>
      <c r="AH131" s="1328"/>
      <c r="AI131" s="1328"/>
      <c r="AJ131" s="1328"/>
      <c r="AK131" s="1328"/>
      <c r="AL131" s="1328"/>
      <c r="AM131" s="1328"/>
      <c r="AN131" s="1327"/>
      <c r="AO131" s="466"/>
      <c r="AP131" s="1331"/>
      <c r="AQ131" s="511"/>
      <c r="AR131" s="511"/>
      <c r="AS131" s="511"/>
      <c r="AT131" s="466"/>
      <c r="AU131" s="466"/>
      <c r="AV131" s="466"/>
      <c r="AW131" s="466"/>
      <c r="AX131" s="466"/>
      <c r="AY131" s="1328"/>
      <c r="AZ131" s="348"/>
      <c r="BA131" s="348"/>
      <c r="BB131" s="348"/>
      <c r="BC131" s="466"/>
      <c r="BD131" s="466"/>
      <c r="BE131" s="466"/>
      <c r="BF131" s="348"/>
      <c r="BG131" s="1328"/>
      <c r="BH131" s="331"/>
      <c r="BI131" s="1328"/>
      <c r="BJ131" s="1328"/>
      <c r="BK131" s="1328"/>
      <c r="BL131" s="517" t="s">
        <v>34</v>
      </c>
      <c r="BM131" s="1333"/>
      <c r="BN131" s="1328"/>
      <c r="BO131" s="1328"/>
      <c r="BP131" s="332"/>
      <c r="BQ131" s="332"/>
      <c r="BR131" s="332"/>
      <c r="BS131" s="332"/>
      <c r="BT131" s="358"/>
      <c r="BU131" s="379"/>
      <c r="BV131" s="379"/>
      <c r="BW131" s="358"/>
      <c r="BX131" s="360" t="s">
        <v>40</v>
      </c>
      <c r="BY131" s="360" t="s">
        <v>40</v>
      </c>
      <c r="BZ131" s="1335"/>
      <c r="CA131" s="1335"/>
      <c r="CB131" s="358"/>
      <c r="CC131" s="358"/>
      <c r="CD131" s="358"/>
      <c r="CE131" s="358"/>
      <c r="CF131" s="358"/>
      <c r="CG131" s="358"/>
      <c r="CH131" s="358"/>
      <c r="CI131" s="358"/>
      <c r="CJ131" s="358"/>
      <c r="CK131" s="358"/>
      <c r="CL131" s="1336"/>
      <c r="CM131" s="362"/>
      <c r="CN131" s="358"/>
      <c r="CO131" s="280"/>
      <c r="CP131" s="280"/>
      <c r="CQ131" s="363"/>
      <c r="CR131" s="363"/>
      <c r="CS131" s="364"/>
      <c r="CT131" s="364"/>
      <c r="CU131" s="358"/>
      <c r="CV131" s="358"/>
      <c r="CW131" s="365">
        <f>IF($AD131="да::ACTI",IF($U131="ЖП",CS131,0),0)</f>
        <v>0</v>
      </c>
      <c r="CX131" s="365">
        <f>IF($AD131="да::ACTI",IF($U131="ЖП",CT131,0),0)</f>
        <v>0</v>
      </c>
      <c r="CY131" s="365">
        <f>IF($AD131="да::ACTI",IF($U131="ЖП",0,CS131),0)</f>
        <v>0</v>
      </c>
      <c r="CZ131" s="365">
        <f>IF($AD131="да::ACTI",IF($U131="ЖП",0,CT131),0)</f>
        <v>0</v>
      </c>
      <c r="DA131" s="358"/>
      <c r="DB131" s="358"/>
      <c r="DC131" s="276">
        <f>CW131*IF(LEN($BP131)=0,0,$BP131)/1000</f>
        <v>0</v>
      </c>
      <c r="DD131" s="276">
        <f>IF(LEN($BQ131)=0,0,DC131)</f>
        <v>0</v>
      </c>
      <c r="DE131" s="276">
        <f>CX131*IF(LEN($BQ131)=0,0,$BQ131)/1000</f>
        <v>0</v>
      </c>
      <c r="DF131" s="276">
        <f>CW131*IF(LEN($BQ131)=0,0,$BQ131)/1000</f>
        <v>0</v>
      </c>
      <c r="DG131" s="280"/>
      <c r="DH131" s="276">
        <f>CY131*IF(LEN($BP131)=0,0,$BP131)/1000</f>
        <v>0</v>
      </c>
      <c r="DI131" s="276">
        <f>IF(LEN($BQ131)=0,0,DH131)</f>
        <v>0</v>
      </c>
      <c r="DJ131" s="276">
        <f>CZ131*IF(LEN($BQ131)=0,0,$BQ131)/1000</f>
        <v>0</v>
      </c>
      <c r="DK131" s="276">
        <f>CY131*IF(LEN($BQ131)=0,0,$BQ131)/1000</f>
        <v>0</v>
      </c>
      <c r="DL131" s="280"/>
      <c r="DM131" s="276">
        <f>SUM(DC131,DH131)</f>
        <v>0</v>
      </c>
      <c r="DN131" s="276">
        <f>SUM(DD131,DI131)</f>
        <v>0</v>
      </c>
      <c r="DO131" s="276">
        <f>SUM(DE131,DJ131)</f>
        <v>0</v>
      </c>
      <c r="DP131" s="276">
        <f>SUM(DF131,DK131)</f>
        <v>0</v>
      </c>
      <c r="DQ131" s="280"/>
      <c r="DR131" s="366"/>
      <c r="DS131" s="366"/>
      <c r="DT131" s="366"/>
      <c r="DU131" s="366"/>
      <c r="DV131" s="366"/>
      <c r="DW131" s="366"/>
      <c r="DX131" s="366"/>
      <c r="DY131" s="366"/>
      <c r="DZ131" s="366"/>
      <c r="EA131" s="366"/>
      <c r="EB131" s="366"/>
      <c r="EC131" s="366"/>
      <c r="ED131" s="366"/>
      <c r="EE131" s="366"/>
      <c r="EF131" s="366"/>
      <c r="EG131" s="366"/>
      <c r="EH131" s="366"/>
      <c r="EI131" s="1337"/>
      <c r="EJ131" s="1337"/>
      <c r="EK131" s="1338"/>
      <c r="EL131" s="1338"/>
      <c r="EM131" s="1253"/>
      <c r="EN131" s="1338"/>
      <c r="EO131" s="1338"/>
      <c r="EP131" s="1336"/>
      <c r="EQ131" s="362"/>
      <c r="ER131" s="367"/>
      <c r="ES131" s="280"/>
      <c r="ET131" s="280"/>
      <c r="EU131" s="363"/>
      <c r="EV131" s="363"/>
      <c r="EW131" s="364"/>
      <c r="EX131" s="364"/>
      <c r="EY131" s="367"/>
      <c r="EZ131" s="367"/>
      <c r="FA131" s="365">
        <f>IF($AE131="ACTI",IF($U131="ЖП",EW131,0),0)</f>
        <v>0</v>
      </c>
      <c r="FB131" s="365">
        <f>IF($AE131="ACTI",IF($U131="ЖП",EX131,0),0)</f>
        <v>0</v>
      </c>
      <c r="FC131" s="365">
        <f>IF($AE131="ACTI",IF($U131="ЖП",0,EW131),0)</f>
        <v>0</v>
      </c>
      <c r="FD131" s="365">
        <f>IF($AE131="ACTI",IF($U131="ЖП",0,EX131),0)</f>
        <v>0</v>
      </c>
      <c r="FE131" s="367"/>
      <c r="FF131" s="367"/>
      <c r="FG131" s="276">
        <f>FA131*IF(LEN($BP131)=0,0,$BP131)/1000</f>
        <v>0</v>
      </c>
      <c r="FH131" s="276">
        <f>IF(LEN($BQ131)=0,0,FG131)</f>
        <v>0</v>
      </c>
      <c r="FI131" s="276">
        <f>FB131*IF(LEN($BQ131)=0,0,$BQ131)/1000</f>
        <v>0</v>
      </c>
      <c r="FJ131" s="276">
        <f>FA131*IF(LEN($BQ131)=0,0,$BQ131)/1000</f>
        <v>0</v>
      </c>
      <c r="FK131" s="280"/>
      <c r="FL131" s="276">
        <f>FC131*IF(LEN($BP131)=0,0,$BP131)/1000</f>
        <v>0</v>
      </c>
      <c r="FM131" s="276">
        <f>IF(LEN($BQ131)=0,0,FL131)</f>
        <v>0</v>
      </c>
      <c r="FN131" s="276">
        <f>FD131*IF(LEN($BQ131)=0,0,$BQ131)/1000</f>
        <v>0</v>
      </c>
      <c r="FO131" s="276">
        <f>FC131*IF(LEN($BQ131)=0,0,$BQ131)/1000</f>
        <v>0</v>
      </c>
      <c r="FP131" s="280"/>
      <c r="FQ131" s="276">
        <f>SUM(FG131,FL131)</f>
        <v>0</v>
      </c>
      <c r="FR131" s="276">
        <f>SUM(FH131,FM131)</f>
        <v>0</v>
      </c>
      <c r="FS131" s="276">
        <f>SUM(FI131,FN131)</f>
        <v>0</v>
      </c>
      <c r="FT131" s="276">
        <f>SUM(FJ131,FO131)</f>
        <v>0</v>
      </c>
      <c r="FU131" s="280"/>
      <c r="FV131" s="361"/>
      <c r="FW131" s="361"/>
      <c r="FX131" s="361"/>
      <c r="FY131" s="366"/>
      <c r="FZ131" s="366"/>
      <c r="GA131" s="361"/>
      <c r="GB131" s="361"/>
      <c r="GC131" s="366"/>
      <c r="GD131" s="366"/>
      <c r="GE131" s="366"/>
      <c r="GF131" s="366"/>
      <c r="GG131" s="366"/>
      <c r="GH131" s="366"/>
      <c r="GI131" s="366"/>
      <c r="GJ131" s="366"/>
      <c r="GK131" s="366"/>
      <c r="GL131" s="366"/>
      <c r="GM131" s="366"/>
      <c r="GN131" s="366"/>
      <c r="HA131" s="1339"/>
      <c r="HB131" s="1339"/>
      <c r="HC131" s="1339"/>
      <c r="HD131" s="1339"/>
      <c r="HE131" s="1339"/>
      <c r="HF131" s="1339"/>
      <c r="HG131" s="1339"/>
      <c r="HH131" s="1339"/>
      <c r="HI131" s="1339"/>
      <c r="HJ131" s="1339"/>
      <c r="HK131" s="1339"/>
      <c r="HL131" s="1340"/>
      <c r="HM131" s="365">
        <f>CW131*IF($LC131="да",$LF131,1)</f>
        <v>0</v>
      </c>
      <c r="HN131" s="365">
        <f>CX131*IF($LD131="да",$LF131,1)</f>
        <v>0</v>
      </c>
      <c r="HO131" s="365">
        <f>CY131*IF($LC131="да",$LF131,1)</f>
        <v>0</v>
      </c>
      <c r="HP131" s="365">
        <f>CZ131*IF($LD131="да",$LF131,1)</f>
        <v>0</v>
      </c>
      <c r="HQ131" s="1342"/>
      <c r="HR131" s="1339"/>
      <c r="HS131" s="1339"/>
      <c r="HT131" s="1339"/>
      <c r="HU131" s="1339"/>
      <c r="HV131" s="1339"/>
      <c r="HW131" s="1339"/>
      <c r="HX131" s="1339"/>
      <c r="HY131" s="1339"/>
      <c r="HZ131" s="1339"/>
      <c r="IA131" s="1339"/>
      <c r="IB131" s="1339"/>
      <c r="IC131" s="365">
        <f>FA131*IF($LC131="да",$LF131,1)</f>
        <v>0</v>
      </c>
      <c r="ID131" s="365">
        <f>FB131*IF($LD131="да",$LF131,1)</f>
        <v>0</v>
      </c>
      <c r="IE131" s="365">
        <f>FC131*IF($LC131="да",$LF131,1)</f>
        <v>0</v>
      </c>
      <c r="IF131" s="365">
        <f>FD131*IF($LD131="да",$LF131,1)</f>
        <v>0</v>
      </c>
      <c r="JR131" s="368"/>
      <c r="JS131" s="368"/>
      <c r="JT131" s="368"/>
      <c r="JU131" s="368"/>
      <c r="JV131" s="368"/>
      <c r="JW131" s="368"/>
      <c r="JX131" s="368"/>
      <c r="JY131" s="368"/>
      <c r="KD131" s="368"/>
      <c r="KE131" s="368"/>
      <c r="KF131" s="368"/>
      <c r="KG131" s="368"/>
      <c r="KH131" s="368"/>
      <c r="KI131" s="368"/>
      <c r="KJ131" s="368"/>
      <c r="KK131" s="368"/>
      <c r="KL131" s="368"/>
      <c r="KM131" s="368"/>
      <c r="KN131" s="368"/>
      <c r="KO131" s="368"/>
      <c r="KP131" s="368"/>
      <c r="KQ131" s="368"/>
      <c r="KR131" s="368"/>
      <c r="KS131" s="368"/>
      <c r="KT131" s="1339"/>
      <c r="KU131" s="1339"/>
      <c r="KV131" s="1339"/>
      <c r="KW131" s="1339"/>
      <c r="KX131" s="1339"/>
      <c r="KY131" s="1339"/>
      <c r="KZ131" s="1339"/>
      <c r="LA131" s="1339"/>
      <c r="LB131" s="1339"/>
      <c r="LC131" s="379" t="str">
        <f>IF(OR(LEN($BU131)=0,$BU131="кг"),"нет","да")</f>
        <v>нет</v>
      </c>
      <c r="LD131" s="379" t="str">
        <f>IF(OR(LEN($BV131)=0,$BV131="кг"),"нет","да")</f>
        <v>нет</v>
      </c>
      <c r="LE131" s="1328"/>
      <c r="LF131" s="379">
        <v>1</v>
      </c>
      <c r="LG131" s="1339"/>
      <c r="LH131" s="1339"/>
      <c r="LI131" s="1339"/>
      <c r="LJ131" s="1339"/>
      <c r="LK131" s="1339"/>
      <c r="LL131" s="1339"/>
      <c r="LM131" s="1339"/>
    </row>
    <row customHeight="1" ht="24">
      <c r="A132" s="342"/>
      <c r="B132" s="342"/>
      <c r="C132" s="436" t="s">
        <v>1281</v>
      </c>
      <c r="D132" s="1324"/>
      <c r="E132" s="1324"/>
      <c r="F132" s="1253"/>
      <c r="G132" s="1325"/>
      <c r="H132" s="1325"/>
      <c r="I132" s="1253"/>
      <c r="J132" s="1253"/>
      <c r="K132" s="1326"/>
      <c r="L132" s="1326"/>
      <c r="M132" s="1327"/>
      <c r="N132" s="466"/>
      <c r="O132" s="1328"/>
      <c r="P132" s="1328"/>
      <c r="Q132" s="466"/>
      <c r="R132" s="1328"/>
      <c r="S132" s="1328"/>
      <c r="T132" s="1329"/>
      <c r="U132" s="1329"/>
      <c r="V132" s="1328"/>
      <c r="W132" s="1328"/>
      <c r="X132" s="1330"/>
      <c r="Y132" s="1328"/>
      <c r="Z132" s="1328"/>
      <c r="AA132" s="1328"/>
      <c r="AB132" s="1328"/>
      <c r="AC132" s="331"/>
      <c r="AD132" s="331" t="str">
        <f>BL132&amp;"::"&amp;AE132</f>
        <v>да::ACTI</v>
      </c>
      <c r="AE132" s="331" t="s">
        <v>1293</v>
      </c>
      <c r="AF132" s="1328"/>
      <c r="AG132" s="1328"/>
      <c r="AH132" s="1328"/>
      <c r="AI132" s="1328"/>
      <c r="AJ132" s="1328"/>
      <c r="AK132" s="1328"/>
      <c r="AL132" s="1328"/>
      <c r="AM132" s="1328"/>
      <c r="AN132" s="1327"/>
      <c r="AO132" s="466"/>
      <c r="AP132" s="1331"/>
      <c r="AQ132" s="511"/>
      <c r="AR132" s="511"/>
      <c r="AS132" s="511"/>
      <c r="AT132" s="466"/>
      <c r="AU132" s="466"/>
      <c r="AV132" s="466"/>
      <c r="AW132" s="466"/>
      <c r="AX132" s="466"/>
      <c r="AY132" s="1328"/>
      <c r="AZ132" s="348"/>
      <c r="BA132" s="348"/>
      <c r="BB132" s="348"/>
      <c r="BC132" s="466"/>
      <c r="BD132" s="466"/>
      <c r="BE132" s="466"/>
      <c r="BF132" s="348"/>
      <c r="BG132" s="1328"/>
      <c r="BH132" s="331"/>
      <c r="BI132" s="1328"/>
      <c r="BJ132" s="1328"/>
      <c r="BK132" s="1328"/>
      <c r="BL132" s="517" t="s">
        <v>34</v>
      </c>
      <c r="BM132" s="1333"/>
      <c r="BN132" s="1328"/>
      <c r="BO132" s="1328"/>
      <c r="BP132" s="332"/>
      <c r="BQ132" s="332"/>
      <c r="BR132" s="332"/>
      <c r="BS132" s="332"/>
      <c r="BT132" s="358"/>
      <c r="BU132" s="379"/>
      <c r="BV132" s="379"/>
      <c r="BW132" s="358"/>
      <c r="BX132" s="360" t="s">
        <v>40</v>
      </c>
      <c r="BY132" s="369" t="s">
        <v>49</v>
      </c>
      <c r="BZ132" s="1335"/>
      <c r="CA132" s="347">
        <v>12</v>
      </c>
      <c r="CB132" s="358"/>
      <c r="CC132" s="358"/>
      <c r="CD132" s="358"/>
      <c r="CE132" s="358"/>
      <c r="CF132" s="379"/>
      <c r="CG132" s="358"/>
      <c r="CH132" s="358"/>
      <c r="CI132" s="358"/>
      <c r="CJ132" s="358"/>
      <c r="CK132" s="358"/>
      <c r="CL132" s="1336"/>
      <c r="CM132" s="370"/>
      <c r="CN132" s="358"/>
      <c r="CO132" s="280"/>
      <c r="CP132" s="364"/>
      <c r="CQ132" s="363"/>
      <c r="CR132" s="371"/>
      <c r="CS132" s="364"/>
      <c r="CT132" s="280"/>
      <c r="CU132" s="358"/>
      <c r="CV132" s="358"/>
      <c r="CW132" s="365">
        <f>IF($AD132="да::ACTI",IF($U132="ЖП",CS132,0),0)</f>
        <v>0</v>
      </c>
      <c r="CX132" s="372">
        <f>IF($AD132="да::ACTI",IF($U132="ЖП",IF(LEN(CM132)=0,0,CM132)*IF($CF132="м2",IF(LEN(CP132)=0,0,CP132),IF(LEN(CR132)=0,0,CR132)),0),0)</f>
        <v>0</v>
      </c>
      <c r="CY132" s="365">
        <f>IF($AD132="да::ACTI",IF($U132="ЖП",0,CS132),0)</f>
        <v>0</v>
      </c>
      <c r="CZ132" s="372">
        <f>IF($AD132="да::ACTI",IF($U132="ЖП",0,IF(LEN(CM132)=0,0,CM132)*IF($CF132="м2",IF(LEN(CP132)=0,0,CP132),IF(LEN(CR132)=0,0,CR132))),0)</f>
        <v>0</v>
      </c>
      <c r="DA132" s="358"/>
      <c r="DB132" s="358"/>
      <c r="DC132" s="276">
        <f>CW132*IF(LEN($BP132)=0,0,$BP132)/1000</f>
        <v>0</v>
      </c>
      <c r="DD132" s="287">
        <f>IF(LEN($BQ132)=0,0,DC132)</f>
        <v>0</v>
      </c>
      <c r="DE132" s="276">
        <f>CX132*IF(LEN($BQ132)=0,0,$BQ132)/1000</f>
        <v>0</v>
      </c>
      <c r="DF132" s="287">
        <f>CW132*IF(LEN($BQ132)=0,0,$BQ132)/1000*IF($LC132=$LD132,1,IF($LC132="да",$LF132,IF($LD132="да",IF($LF132=0,0,1/$LF132),1)))</f>
        <v>0</v>
      </c>
      <c r="DG132" s="280"/>
      <c r="DH132" s="276">
        <f>CY132*IF(LEN($BP132)=0,0,$BP132)/1000</f>
        <v>0</v>
      </c>
      <c r="DI132" s="287">
        <f>IF(LEN($BQ132)=0,0,DH132)</f>
        <v>0</v>
      </c>
      <c r="DJ132" s="276">
        <f>CZ132*IF(LEN($BQ132)=0,0,$BQ132)/1000</f>
        <v>0</v>
      </c>
      <c r="DK132" s="287">
        <f>CY132*IF(LEN($BQ132)=0,0,$BQ132)/1000*IF($LC132=$LD132,1,IF($LC132="да",$LF132,IF($LD132="да",IF($LF132=0,0,1/$LF132),1)))</f>
        <v>0</v>
      </c>
      <c r="DL132" s="280"/>
      <c r="DM132" s="276">
        <f>SUM(DC132,DH132)</f>
        <v>0</v>
      </c>
      <c r="DN132" s="276">
        <f>SUM(DD132,DI132)</f>
        <v>0</v>
      </c>
      <c r="DO132" s="276">
        <f>SUM(DE132,DJ132)</f>
        <v>0</v>
      </c>
      <c r="DP132" s="276">
        <f>SUM(DF132,DK132)</f>
        <v>0</v>
      </c>
      <c r="DQ132" s="280"/>
      <c r="DR132" s="366"/>
      <c r="DS132" s="366"/>
      <c r="DT132" s="366"/>
      <c r="DU132" s="366"/>
      <c r="DV132" s="366"/>
      <c r="DW132" s="366"/>
      <c r="DX132" s="366"/>
      <c r="DY132" s="366"/>
      <c r="DZ132" s="366"/>
      <c r="EA132" s="366"/>
      <c r="EB132" s="366"/>
      <c r="EC132" s="366"/>
      <c r="ED132" s="366"/>
      <c r="EE132" s="366"/>
      <c r="EF132" s="366"/>
      <c r="EG132" s="366"/>
      <c r="EH132" s="366"/>
      <c r="EI132" s="1337"/>
      <c r="EJ132" s="1337"/>
      <c r="EK132" s="1338"/>
      <c r="EL132" s="1338"/>
      <c r="EM132" s="1253"/>
      <c r="EN132" s="1338"/>
      <c r="EO132" s="1338"/>
      <c r="EP132" s="1336"/>
      <c r="EQ132" s="370"/>
      <c r="ER132" s="367"/>
      <c r="ES132" s="280"/>
      <c r="ET132" s="276" t="str">
        <f>IF(LEN(CP132)=0,"",CP132)</f>
        <v/>
      </c>
      <c r="EU132" s="363"/>
      <c r="EV132" s="373" t="str">
        <f>IF(LEN(CR132)=0,"",CR132)</f>
        <v/>
      </c>
      <c r="EW132" s="364"/>
      <c r="EX132" s="280"/>
      <c r="EY132" s="367"/>
      <c r="EZ132" s="367"/>
      <c r="FA132" s="365">
        <f>IF($AE132="ACTI",IF($U132="ЖП",EW132,0),0)</f>
        <v>0</v>
      </c>
      <c r="FB132" s="372" t="str">
        <f t="array" ref="FB132:FB132">IF($AE132="ACTI",IF($U132="ЖП",IF(LEN(EQ132)=0,0,EQ132)*IF($CF132="м2",IF(LEN(ET132)=0,0,ET132),IF(LEN(EV132)=0,0,EV132))*IF(LEN($CA132)=0,0,$CA132),0),0)</f>
        <v>0</v>
      </c>
      <c r="FC132" s="365">
        <f>IF($AE132="ACTI",IF($U132="ЖП",0,EW132),0)</f>
        <v>0</v>
      </c>
      <c r="FD132" s="372" cm="1" t="str">
        <f t="array" ref="FD132:FD132">IF($AE132="ACTI",IF($U132="ЖП",0,IF(LEN(EQ132)=0,0,EQ132)*IF($CF132="м2",IF(LEN(ET132)=0,0,ET132),IF(LEN(EV132)=0,0,EV132))*IF(LEN($CA132)=0,0,$CA132)),0)</f>
        <v>0</v>
      </c>
      <c r="FE132" s="367"/>
      <c r="FF132" s="367"/>
      <c r="FG132" s="276">
        <f>FA132*IF(LEN($BP132)=0,0,$BP132)/1000</f>
        <v>0</v>
      </c>
      <c r="FH132" s="287">
        <f>IF(LEN($BQ132)=0,0,FG132)</f>
        <v>0</v>
      </c>
      <c r="FI132" s="276">
        <f>FB132*IF(LEN($BQ132)=0,0,$BQ132)/1000</f>
        <v>0</v>
      </c>
      <c r="FJ132" s="287">
        <f>FA132*IF(LEN($BQ132)=0,0,$BQ132)/1000*IF($LC132=$LD132,1,IF($LC132="да",$LF132,IF($LD132="да",IF($LF132=0,0,1/$LF132),1)))</f>
        <v>0</v>
      </c>
      <c r="FK132" s="280"/>
      <c r="FL132" s="276">
        <f>FC132*IF(LEN($BP132)=0,0,$BP132)/1000</f>
        <v>0</v>
      </c>
      <c r="FM132" s="287">
        <f>IF(LEN($BQ132)=0,0,FL132)</f>
        <v>0</v>
      </c>
      <c r="FN132" s="276">
        <f>FD132*IF(LEN($BQ132)=0,0,$BQ132)/1000</f>
        <v>0</v>
      </c>
      <c r="FO132" s="287">
        <f>FC132*IF(LEN($BQ132)=0,0,$BQ132)/1000*IF($LC132=$LD132,1,IF($LC132="да",$LF132,IF($LD132="да",IF($LF132=0,0,1/$LF132),1)))</f>
        <v>0</v>
      </c>
      <c r="FP132" s="280"/>
      <c r="FQ132" s="276">
        <f>SUM(FG132,FL132)</f>
        <v>0</v>
      </c>
      <c r="FR132" s="276">
        <f>SUM(FH132,FM132)</f>
        <v>0</v>
      </c>
      <c r="FS132" s="276">
        <f>SUM(FI132,FN132)</f>
        <v>0</v>
      </c>
      <c r="FT132" s="276">
        <f>SUM(FJ132,FO132)</f>
        <v>0</v>
      </c>
      <c r="FU132" s="280"/>
      <c r="FV132" s="361"/>
      <c r="FW132" s="361"/>
      <c r="FX132" s="361"/>
      <c r="FY132" s="366"/>
      <c r="FZ132" s="366"/>
      <c r="GA132" s="361"/>
      <c r="GB132" s="361"/>
      <c r="GC132" s="366"/>
      <c r="GD132" s="366"/>
      <c r="GE132" s="366"/>
      <c r="GF132" s="366"/>
      <c r="GG132" s="366"/>
      <c r="GH132" s="366"/>
      <c r="GI132" s="366"/>
      <c r="GJ132" s="366"/>
      <c r="GK132" s="366"/>
      <c r="GL132" s="366"/>
      <c r="GM132" s="366"/>
      <c r="GN132" s="366"/>
      <c r="HA132" s="1339"/>
      <c r="HB132" s="1339"/>
      <c r="HC132" s="1339"/>
      <c r="HD132" s="1339"/>
      <c r="HE132" s="1339"/>
      <c r="HF132" s="1339"/>
      <c r="HG132" s="1339"/>
      <c r="HH132" s="1339"/>
      <c r="HI132" s="1339"/>
      <c r="HJ132" s="1339"/>
      <c r="HK132" s="1339"/>
      <c r="HL132" s="1340"/>
      <c r="HM132" s="365">
        <f>CW132*IF($LC132="да",$LF132,1)</f>
        <v>0</v>
      </c>
      <c r="HN132" s="372">
        <f>CX132*IF($LD132="да",$LF132,1)</f>
        <v>0</v>
      </c>
      <c r="HO132" s="365">
        <f>CY132*IF($LC132="да",$LF132,1)</f>
        <v>0</v>
      </c>
      <c r="HP132" s="372">
        <f>CZ132*IF($LD132="да",$LF132,1)</f>
        <v>0</v>
      </c>
      <c r="HQ132" s="1342"/>
      <c r="HR132" s="1339"/>
      <c r="HS132" s="1339"/>
      <c r="HT132" s="1339"/>
      <c r="HU132" s="1339"/>
      <c r="HV132" s="1339"/>
      <c r="HW132" s="1339"/>
      <c r="HX132" s="1339"/>
      <c r="HY132" s="1339"/>
      <c r="HZ132" s="1339"/>
      <c r="IA132" s="1339"/>
      <c r="IB132" s="1339"/>
      <c r="IC132" s="365">
        <f>FA132*IF($LC132="да",$LF132,1)</f>
        <v>0</v>
      </c>
      <c r="ID132" s="372">
        <f>FB132*IF($LD132="да",$LF132,1)</f>
        <v>0</v>
      </c>
      <c r="IE132" s="365">
        <f>FC132*IF($LC132="да",$LF132,1)</f>
        <v>0</v>
      </c>
      <c r="IF132" s="372">
        <f>FD132*IF($LD132="да",$LF132,1)</f>
        <v>0</v>
      </c>
      <c r="JR132" s="368"/>
      <c r="JS132" s="374">
        <f>IF(AND($U132="ЖП",$AE132="ACTI"),IF($CF132="м2",ET132,0),0)</f>
        <v>0</v>
      </c>
      <c r="JT132" s="368"/>
      <c r="JU132" s="374">
        <f>IF(AND($U132="ЖП",$AE132="ACTI"),IF(AND(LEN($CF132)&gt;0,NOT($CF132="м2")),EV132,0),0)</f>
        <v>0</v>
      </c>
      <c r="JV132" s="368"/>
      <c r="JW132" s="374">
        <f>IF(AND(NOT($U132="ЖП"),$AE132="ACTI"),IF($CF132="м2",ET132,0),0)</f>
        <v>0</v>
      </c>
      <c r="JX132" s="368"/>
      <c r="JY132" s="374">
        <f>IF(AND(NOT($U132="ЖП"),$AE132="ACTI"),IF(AND(LEN($CF132)&gt;0,NOT($CF132="м2")),EV132,0),0)</f>
        <v>0</v>
      </c>
      <c r="KD132" s="368"/>
      <c r="KE132" s="374">
        <f>IF(AND($U132="ЖП",$AD132="да::ACTI"),IF($CF132="м2",CP132,CR132),0)</f>
        <v>0</v>
      </c>
      <c r="KF132" s="368"/>
      <c r="KG132" s="374">
        <f>IF(AND($U132="ЖП",$AE132="ACTI"),IF($CF132="м2",ET132,EV132),0)</f>
        <v>0</v>
      </c>
      <c r="KH132" s="368"/>
      <c r="KI132" s="374">
        <f>IF(OR(LEN(CM132)=0,LEN(KE132)=0),0,CM132*KE132)</f>
        <v>0</v>
      </c>
      <c r="KJ132" s="368"/>
      <c r="KK132" s="374">
        <f>IF(OR(LEN(EQ132)=0,LEN(KG132)=0),0,EQ132*KG132)</f>
        <v>0</v>
      </c>
      <c r="KL132" s="368"/>
      <c r="KM132" s="374">
        <f>IF(AND(NOT($U132="ЖП"),$AD132="да::ACTI"),IF($CF132="м2",CP132,CR132),0)</f>
        <v>0</v>
      </c>
      <c r="KN132" s="368"/>
      <c r="KO132" s="374" t="str">
        <f>IF(AND(NOT($U132="ЖП"),$AE132="ACTI"),IF($CF132="м2",ET132,EV132),0)</f>
        <v/>
      </c>
      <c r="KP132" s="368"/>
      <c r="KQ132" s="374">
        <f>IF(OR(LEN(CM132)=0,LEN(KM132)=0),0,CM132*KM132)</f>
        <v>0</v>
      </c>
      <c r="KR132" s="368"/>
      <c r="KS132" s="374">
        <f>IF(OR(LEN(EQ132)=0,LEN(KO132)=0),0,EQ132*KO132)</f>
        <v>0</v>
      </c>
      <c r="KT132" s="1339"/>
      <c r="KU132" s="1339"/>
      <c r="KV132" s="1339"/>
      <c r="KW132" s="1339"/>
      <c r="KX132" s="1339"/>
      <c r="KY132" s="1339"/>
      <c r="KZ132" s="1339"/>
      <c r="LA132" s="1339"/>
      <c r="LB132" s="1339"/>
      <c r="LC132" s="379" t="str">
        <f>IF(OR(LEN($BU132)=0,$BU132="кг"),"нет","да")</f>
        <v>нет</v>
      </c>
      <c r="LD132" s="379" t="str">
        <f>IF(OR(LEN($BV132)=0,$BV132="кг"),"нет","да")</f>
        <v>нет</v>
      </c>
      <c r="LE132" s="1328"/>
      <c r="LF132" s="379">
        <v>1</v>
      </c>
      <c r="LG132" s="1339"/>
      <c r="LH132" s="1339"/>
      <c r="LI132" s="1339"/>
      <c r="LJ132" s="1339"/>
      <c r="LK132" s="1339"/>
      <c r="LL132" s="1339"/>
      <c r="LM132" s="1339"/>
    </row>
    <row customHeight="1" ht="24">
      <c r="A133" s="342"/>
      <c r="B133" s="342"/>
      <c r="C133" s="436" t="s">
        <v>1281</v>
      </c>
      <c r="D133" s="1324"/>
      <c r="E133" s="1324"/>
      <c r="F133" s="1253"/>
      <c r="G133" s="1325"/>
      <c r="H133" s="1325"/>
      <c r="I133" s="1253"/>
      <c r="J133" s="1253"/>
      <c r="K133" s="1326"/>
      <c r="L133" s="1326"/>
      <c r="M133" s="1327"/>
      <c r="N133" s="466"/>
      <c r="O133" s="1328"/>
      <c r="P133" s="1328"/>
      <c r="Q133" s="466"/>
      <c r="R133" s="1328"/>
      <c r="S133" s="1328"/>
      <c r="T133" s="1329"/>
      <c r="U133" s="1329"/>
      <c r="V133" s="1328"/>
      <c r="W133" s="1328"/>
      <c r="X133" s="1330"/>
      <c r="Y133" s="1328"/>
      <c r="Z133" s="1328"/>
      <c r="AA133" s="1328"/>
      <c r="AB133" s="1328"/>
      <c r="AC133" s="331"/>
      <c r="AD133" s="331" t="str">
        <f>BL133&amp;"::"&amp;AE133</f>
        <v>да::ACTI</v>
      </c>
      <c r="AE133" s="331" t="s">
        <v>1293</v>
      </c>
      <c r="AF133" s="1328"/>
      <c r="AG133" s="1328"/>
      <c r="AH133" s="1328"/>
      <c r="AI133" s="1328"/>
      <c r="AJ133" s="1328"/>
      <c r="AK133" s="1328"/>
      <c r="AL133" s="1328"/>
      <c r="AM133" s="1328"/>
      <c r="AN133" s="1327"/>
      <c r="AO133" s="466"/>
      <c r="AP133" s="1331"/>
      <c r="AQ133" s="511"/>
      <c r="AR133" s="511"/>
      <c r="AS133" s="511"/>
      <c r="AT133" s="466"/>
      <c r="AU133" s="466"/>
      <c r="AV133" s="466"/>
      <c r="AW133" s="466"/>
      <c r="AX133" s="466"/>
      <c r="AY133" s="1328"/>
      <c r="AZ133" s="348"/>
      <c r="BA133" s="348"/>
      <c r="BB133" s="348"/>
      <c r="BC133" s="466"/>
      <c r="BD133" s="466"/>
      <c r="BE133" s="466"/>
      <c r="BF133" s="348"/>
      <c r="BG133" s="1328"/>
      <c r="BH133" s="331"/>
      <c r="BI133" s="1328"/>
      <c r="BJ133" s="1328"/>
      <c r="BK133" s="1328"/>
      <c r="BL133" s="517" t="s">
        <v>34</v>
      </c>
      <c r="BM133" s="1333"/>
      <c r="BN133" s="1328"/>
      <c r="BO133" s="1328"/>
      <c r="BP133" s="332"/>
      <c r="BQ133" s="332"/>
      <c r="BR133" s="332"/>
      <c r="BS133" s="332"/>
      <c r="BT133" s="358"/>
      <c r="BU133" s="379"/>
      <c r="BV133" s="379"/>
      <c r="BW133" s="358"/>
      <c r="BX133" s="369" t="s">
        <v>49</v>
      </c>
      <c r="BY133" s="360" t="s">
        <v>40</v>
      </c>
      <c r="BZ133" s="347">
        <v>12</v>
      </c>
      <c r="CA133" s="1335"/>
      <c r="CB133" s="358"/>
      <c r="CC133" s="358"/>
      <c r="CD133" s="358"/>
      <c r="CE133" s="379"/>
      <c r="CF133" s="358"/>
      <c r="CG133" s="358"/>
      <c r="CH133" s="358"/>
      <c r="CI133" s="358"/>
      <c r="CJ133" s="358"/>
      <c r="CK133" s="358"/>
      <c r="CL133" s="1346"/>
      <c r="CM133" s="362"/>
      <c r="CN133" s="358"/>
      <c r="CO133" s="364"/>
      <c r="CP133" s="280"/>
      <c r="CQ133" s="371"/>
      <c r="CR133" s="363"/>
      <c r="CS133" s="280"/>
      <c r="CT133" s="364"/>
      <c r="CU133" s="358"/>
      <c r="CV133" s="358"/>
      <c r="CW133" s="372">
        <f>IF($AD133="да::ACTI",IF($U133="ЖП",IF(LEN(CL133)=0,0,CL133)*IF($CE133="м2",IF(LEN(CO133)=0,0,CO133),IF(LEN(CQ133)=0,0,CQ133)),0),)</f>
        <v>0</v>
      </c>
      <c r="CX133" s="365">
        <f>IF($AD133="да::ACTI",IF($U133="ЖП",CT133,0),0)</f>
        <v>0</v>
      </c>
      <c r="CY133" s="372">
        <f>IF($AD133="да::ACTI",IF($U133="ЖП",0,IF(LEN(CL133)=0,0,CL133)*IF($CE133="м2",IF(LEN(CO133)=0,0,CO133),IF(LEN(CQ133)=0,0,CQ133))),0)</f>
        <v>0</v>
      </c>
      <c r="CZ133" s="365">
        <f>IF($AD133="да::ACTI",IF($U133="ЖП",0,CT133),0)</f>
        <v>0</v>
      </c>
      <c r="DA133" s="358"/>
      <c r="DB133" s="358"/>
      <c r="DC133" s="276">
        <f>CW133*IF(LEN($BP133)=0,0,$BP133)/1000</f>
        <v>0</v>
      </c>
      <c r="DD133" s="287">
        <f>IF(LEN($BQ133)=0,0,DC133)</f>
        <v>0</v>
      </c>
      <c r="DE133" s="276">
        <f>CX133*IF(LEN($BQ133)=0,0,$BQ133)/1000</f>
        <v>0</v>
      </c>
      <c r="DF133" s="287">
        <f>CW133*IF(LEN($BQ133)=0,0,$BQ133)/1000*IF($LC133=$LD133,1,IF($LC133="да",$LF133,IF($LD133="да",IF($LF133=0,0,1/$LF133),1)))</f>
        <v>0</v>
      </c>
      <c r="DG133" s="280"/>
      <c r="DH133" s="276">
        <f>CY133*IF(LEN($BP133)=0,0,$BP133)/1000</f>
        <v>0</v>
      </c>
      <c r="DI133" s="287">
        <f>IF(LEN($BQ133)=0,0,DH133)</f>
        <v>0</v>
      </c>
      <c r="DJ133" s="276">
        <f>CZ133*IF(LEN($BQ133)=0,0,$BQ133)/1000</f>
        <v>0</v>
      </c>
      <c r="DK133" s="287">
        <f>CY133*IF(LEN($BQ133)=0,0,$BQ133)/1000*IF($LC133=$LD133,1,IF($LC133="да",$LF133,IF($LD133="да",IF($LF133=0,0,1/$LF133),1)))</f>
        <v>0</v>
      </c>
      <c r="DL133" s="280"/>
      <c r="DM133" s="276">
        <f>SUM(DC133,DH133)</f>
        <v>0</v>
      </c>
      <c r="DN133" s="276">
        <f>SUM(DD133,DI133)</f>
        <v>0</v>
      </c>
      <c r="DO133" s="276">
        <f>SUM(DE133,DJ133)</f>
        <v>0</v>
      </c>
      <c r="DP133" s="276">
        <f>SUM(DF133,DK133)</f>
        <v>0</v>
      </c>
      <c r="DQ133" s="280"/>
      <c r="DR133" s="366"/>
      <c r="DS133" s="366"/>
      <c r="DT133" s="366"/>
      <c r="DU133" s="366"/>
      <c r="DV133" s="366"/>
      <c r="DW133" s="366"/>
      <c r="DX133" s="366"/>
      <c r="DY133" s="366"/>
      <c r="DZ133" s="366"/>
      <c r="EA133" s="366"/>
      <c r="EB133" s="366"/>
      <c r="EC133" s="366"/>
      <c r="ED133" s="366"/>
      <c r="EE133" s="366"/>
      <c r="EF133" s="366"/>
      <c r="EG133" s="366"/>
      <c r="EH133" s="366"/>
      <c r="EI133" s="1337"/>
      <c r="EJ133" s="1337"/>
      <c r="EK133" s="1338"/>
      <c r="EL133" s="1338"/>
      <c r="EM133" s="1253"/>
      <c r="EN133" s="1338"/>
      <c r="EO133" s="1338"/>
      <c r="EP133" s="1346"/>
      <c r="EQ133" s="362"/>
      <c r="ER133" s="367"/>
      <c r="ES133" s="276" t="str">
        <f>IF(LEN(CO133)=0,"",CO133)</f>
        <v/>
      </c>
      <c r="ET133" s="280"/>
      <c r="EU133" s="373" t="str">
        <f>IF(LEN(CQ133)=0,"",CQ133)</f>
        <v/>
      </c>
      <c r="EV133" s="363"/>
      <c r="EW133" s="280"/>
      <c r="EX133" s="364"/>
      <c r="EY133" s="367"/>
      <c r="EZ133" s="367"/>
      <c r="FA133" s="372" t="str">
        <f t="array" ref="FA133:FA133">IF($AE133="ACTI",IF($U133="ЖП",IF(LEN(EP133)=0,0,EP133)*IF($CE133="м2",IF(LEN(ES133)=0,0,ES133),IF(LEN(EU133)=0,0,EU133))*IF(LEN($BZ133)=0,0,$BZ133),0),)</f>
        <v>0</v>
      </c>
      <c r="FB133" s="365">
        <f>IF($AE133="ACTI",IF($U133="ЖП",EX133,0),0)</f>
        <v>0</v>
      </c>
      <c r="FC133" s="372" cm="1" t="str">
        <f t="array" ref="FC133:FC133">IF($AE133="ACTI",IF($U133="ЖП",0,IF(LEN(EP133)=0,0,EP133)*IF($CE133="м2",IF(LEN(ES133)=0,0,ES133),IF(LEN(EU133)=0,0,EU133))*IF(LEN($BZ133)=0,0,$BZ133)),0)</f>
        <v>0</v>
      </c>
      <c r="FD133" s="365">
        <f>IF($AE133="ACTI",IF($U133="ЖП",0,EX133),0)</f>
        <v>0</v>
      </c>
      <c r="FE133" s="367"/>
      <c r="FF133" s="367"/>
      <c r="FG133" s="276">
        <f>FA133*IF(LEN($BP133)=0,0,$BP133)/1000</f>
        <v>0</v>
      </c>
      <c r="FH133" s="287">
        <f>IF(LEN($BQ133)=0,0,FG133)</f>
        <v>0</v>
      </c>
      <c r="FI133" s="276">
        <f>FB133*IF(LEN($BQ133)=0,0,$BQ133)/1000</f>
        <v>0</v>
      </c>
      <c r="FJ133" s="287">
        <f>FA133*IF(LEN($BQ133)=0,0,$BQ133)/1000*IF($LC133=$LD133,1,IF($LC133="да",$LF133,IF($LD133="да",IF($LF133=0,0,1/$LF133),1)))</f>
        <v>0</v>
      </c>
      <c r="FK133" s="280"/>
      <c r="FL133" s="276">
        <f>FC133*IF(LEN($BP133)=0,0,$BP133)/1000</f>
        <v>0</v>
      </c>
      <c r="FM133" s="287">
        <f>IF(LEN($BQ133)=0,0,FL133)</f>
        <v>0</v>
      </c>
      <c r="FN133" s="276">
        <f>FD133*IF(LEN($BQ133)=0,0,$BQ133)/1000</f>
        <v>0</v>
      </c>
      <c r="FO133" s="287">
        <f>FC133*IF(LEN($BQ133)=0,0,$BQ133)/1000*IF($LC133=$LD133,1,IF($LC133="да",$LF133,IF($LD133="да",IF($LF133=0,0,1/$LF133),1)))</f>
        <v>0</v>
      </c>
      <c r="FP133" s="280"/>
      <c r="FQ133" s="276">
        <f>SUM(FG133,FL133)</f>
        <v>0</v>
      </c>
      <c r="FR133" s="276">
        <f>SUM(FH133,FM133)</f>
        <v>0</v>
      </c>
      <c r="FS133" s="276">
        <f>SUM(FI133,FN133)</f>
        <v>0</v>
      </c>
      <c r="FT133" s="276">
        <f>SUM(FJ133,FO133)</f>
        <v>0</v>
      </c>
      <c r="FU133" s="280"/>
      <c r="FV133" s="361"/>
      <c r="FW133" s="361"/>
      <c r="FX133" s="361"/>
      <c r="FY133" s="366"/>
      <c r="FZ133" s="366"/>
      <c r="GA133" s="361"/>
      <c r="GB133" s="361"/>
      <c r="GC133" s="366"/>
      <c r="GD133" s="366"/>
      <c r="GE133" s="366"/>
      <c r="GF133" s="366"/>
      <c r="GG133" s="366"/>
      <c r="GH133" s="366"/>
      <c r="GI133" s="366"/>
      <c r="GJ133" s="366"/>
      <c r="GK133" s="366"/>
      <c r="GL133" s="366"/>
      <c r="GM133" s="366"/>
      <c r="GN133" s="366"/>
      <c r="HA133" s="1339"/>
      <c r="HB133" s="1339"/>
      <c r="HC133" s="1339"/>
      <c r="HD133" s="1339"/>
      <c r="HE133" s="1339"/>
      <c r="HF133" s="1339"/>
      <c r="HG133" s="1339"/>
      <c r="HH133" s="1339"/>
      <c r="HI133" s="1339"/>
      <c r="HJ133" s="1339"/>
      <c r="HK133" s="1339"/>
      <c r="HL133" s="1340"/>
      <c r="HM133" s="372">
        <f>CW133*IF($LC133="да",$LF133,1)</f>
        <v>0</v>
      </c>
      <c r="HN133" s="365">
        <f>CX133*IF($LD133="да",$LF133,1)</f>
        <v>0</v>
      </c>
      <c r="HO133" s="372">
        <f>CY133*IF($LC133="да",$LF133,1)</f>
        <v>0</v>
      </c>
      <c r="HP133" s="365">
        <f>CZ133*IF($LD133="да",$LF133,1)</f>
        <v>0</v>
      </c>
      <c r="HQ133" s="1342"/>
      <c r="HR133" s="1339"/>
      <c r="HS133" s="1339"/>
      <c r="HT133" s="1339"/>
      <c r="HU133" s="1339"/>
      <c r="HV133" s="1339"/>
      <c r="HW133" s="1339"/>
      <c r="HX133" s="1339"/>
      <c r="HY133" s="1339"/>
      <c r="HZ133" s="1339"/>
      <c r="IA133" s="1339"/>
      <c r="IB133" s="1339"/>
      <c r="IC133" s="372">
        <f>FA133*IF($LC133="да",$LF133,1)</f>
        <v>0</v>
      </c>
      <c r="ID133" s="365">
        <f>FB133*IF($LD133="да",$LF133,1)</f>
        <v>0</v>
      </c>
      <c r="IE133" s="372">
        <f>FC133*IF($LC133="да",$LF133,1)</f>
        <v>0</v>
      </c>
      <c r="IF133" s="365">
        <f>FD133*IF($LD133="да",$LF133,1)</f>
        <v>0</v>
      </c>
      <c r="JR133" s="374">
        <f>IF(AND($U133="ЖП",$AE133="ACTI"),IF($CE133="м2",ES133,0),0)</f>
        <v>0</v>
      </c>
      <c r="JS133" s="368"/>
      <c r="JT133" s="374">
        <f>IF(AND($U133="ЖП",$AE133="ACTI"),IF(AND(LEN($CE133)&gt;0,NOT($CE133="м2")),EU133,0),0)</f>
        <v>0</v>
      </c>
      <c r="JU133" s="368"/>
      <c r="JV133" s="374">
        <f>IF(AND(NOT($U133="ЖП"),$AE133="ACTI"),IF($CE133="м2",ES133,0),0)</f>
        <v>0</v>
      </c>
      <c r="JW133" s="368"/>
      <c r="JX133" s="374">
        <f>IF(AND(NOT($U133="ЖП"),$AE133="ACTI"),IF(AND(LEN($CE133)&gt;0,NOT($CE133="м2")),EU133,0),0)</f>
        <v>0</v>
      </c>
      <c r="JY133" s="368"/>
      <c r="KD133" s="374">
        <f>IF(AND($U133="ЖП",$AD133="да::ACTI"),IF($CE133="м2",CO133,CQ133),0)</f>
        <v>0</v>
      </c>
      <c r="KE133" s="368"/>
      <c r="KF133" s="374">
        <f>IF(AND($U133="ЖП",$AE133="ACTI"),IF($CE133="м2",ES133,EU133),0)</f>
        <v>0</v>
      </c>
      <c r="KG133" s="368"/>
      <c r="KH133" s="374">
        <f>IF(OR(LEN(CL133)=0,LEN(KD133)=0),0,CL133*KD133)</f>
        <v>0</v>
      </c>
      <c r="KI133" s="368"/>
      <c r="KJ133" s="374">
        <f>IF(OR(LEN(EP133)=0,LEN(KF133)=0),0,EP133*KF133)</f>
        <v>0</v>
      </c>
      <c r="KK133" s="368"/>
      <c r="KL133" s="374">
        <f>IF(AND(NOT($U133="ЖП"),$AD133="да::ACTI"),IF($CE133="м2",CO133,CQ133),0)</f>
        <v>0</v>
      </c>
      <c r="KM133" s="368"/>
      <c r="KN133" s="374" t="str">
        <f>IF(AND(NOT($U133="ЖП"),$AE133="ACTI"),IF($CE133="м2",ES133,EU133),0)</f>
        <v/>
      </c>
      <c r="KO133" s="368"/>
      <c r="KP133" s="374">
        <f>IF(OR(LEN(CL133)=0,LEN(KL133)=0),0,CL133*KL133)</f>
        <v>0</v>
      </c>
      <c r="KQ133" s="368"/>
      <c r="KR133" s="374">
        <f>IF(OR(LEN(EP133)=0,LEN(KN133)=0),0,EP133*KN133)</f>
        <v>0</v>
      </c>
      <c r="KS133" s="368"/>
      <c r="KT133" s="1339"/>
      <c r="KU133" s="1339"/>
      <c r="KV133" s="1339"/>
      <c r="KW133" s="1339"/>
      <c r="KX133" s="1339"/>
      <c r="KY133" s="1339"/>
      <c r="KZ133" s="1339"/>
      <c r="LA133" s="1339"/>
      <c r="LB133" s="1339"/>
      <c r="LC133" s="379" t="str">
        <f>IF(OR(LEN($BU133)=0,$BU133="кг"),"нет","да")</f>
        <v>нет</v>
      </c>
      <c r="LD133" s="379" t="str">
        <f>IF(OR(LEN($BV133)=0,$BV133="кг"),"нет","да")</f>
        <v>нет</v>
      </c>
      <c r="LE133" s="1328"/>
      <c r="LF133" s="379">
        <v>1</v>
      </c>
      <c r="LG133" s="1339"/>
      <c r="LH133" s="1339"/>
      <c r="LI133" s="1339"/>
      <c r="LJ133" s="1339"/>
      <c r="LK133" s="1339"/>
      <c r="LL133" s="1339"/>
      <c r="LM133" s="1339"/>
    </row>
    <row customHeight="1" ht="24">
      <c r="A134" s="342"/>
      <c r="B134" s="342"/>
      <c r="C134" s="436" t="s">
        <v>1281</v>
      </c>
      <c r="D134" s="1324"/>
      <c r="E134" s="1324"/>
      <c r="F134" s="1253"/>
      <c r="G134" s="1325"/>
      <c r="H134" s="1325"/>
      <c r="I134" s="1253"/>
      <c r="J134" s="1253"/>
      <c r="K134" s="1326"/>
      <c r="L134" s="1326"/>
      <c r="M134" s="1327"/>
      <c r="N134" s="466"/>
      <c r="O134" s="1328"/>
      <c r="P134" s="1328"/>
      <c r="Q134" s="466"/>
      <c r="R134" s="1328"/>
      <c r="S134" s="1328"/>
      <c r="T134" s="1329"/>
      <c r="U134" s="1329"/>
      <c r="V134" s="1328"/>
      <c r="W134" s="1328"/>
      <c r="X134" s="1330"/>
      <c r="Y134" s="1328"/>
      <c r="Z134" s="1328"/>
      <c r="AA134" s="1328"/>
      <c r="AB134" s="1328"/>
      <c r="AC134" s="331"/>
      <c r="AD134" s="331" t="str">
        <f>BL134&amp;"::"&amp;AE134</f>
        <v>да::ACTI</v>
      </c>
      <c r="AE134" s="331" t="s">
        <v>1293</v>
      </c>
      <c r="AF134" s="1328"/>
      <c r="AG134" s="1328"/>
      <c r="AH134" s="1328"/>
      <c r="AI134" s="1328"/>
      <c r="AJ134" s="1328"/>
      <c r="AK134" s="1328"/>
      <c r="AL134" s="1328"/>
      <c r="AM134" s="1328"/>
      <c r="AN134" s="1327"/>
      <c r="AO134" s="466"/>
      <c r="AP134" s="1331"/>
      <c r="AQ134" s="511"/>
      <c r="AR134" s="511"/>
      <c r="AS134" s="511"/>
      <c r="AT134" s="466"/>
      <c r="AU134" s="466"/>
      <c r="AV134" s="466"/>
      <c r="AW134" s="466"/>
      <c r="AX134" s="466"/>
      <c r="AY134" s="1328"/>
      <c r="AZ134" s="348"/>
      <c r="BA134" s="348"/>
      <c r="BB134" s="348"/>
      <c r="BC134" s="466"/>
      <c r="BD134" s="466"/>
      <c r="BE134" s="466"/>
      <c r="BF134" s="348"/>
      <c r="BG134" s="1328"/>
      <c r="BH134" s="331"/>
      <c r="BI134" s="1328"/>
      <c r="BJ134" s="1328"/>
      <c r="BK134" s="1328"/>
      <c r="BL134" s="517" t="s">
        <v>34</v>
      </c>
      <c r="BM134" s="1333"/>
      <c r="BN134" s="1328"/>
      <c r="BO134" s="1328"/>
      <c r="BP134" s="332"/>
      <c r="BQ134" s="332"/>
      <c r="BR134" s="332"/>
      <c r="BS134" s="332"/>
      <c r="BT134" s="358"/>
      <c r="BU134" s="379"/>
      <c r="BV134" s="379"/>
      <c r="BW134" s="358"/>
      <c r="BX134" s="369" t="s">
        <v>49</v>
      </c>
      <c r="BY134" s="369" t="s">
        <v>49</v>
      </c>
      <c r="BZ134" s="347">
        <v>12</v>
      </c>
      <c r="CA134" s="347">
        <v>12</v>
      </c>
      <c r="CB134" s="358"/>
      <c r="CC134" s="358"/>
      <c r="CD134" s="358"/>
      <c r="CE134" s="379"/>
      <c r="CF134" s="379"/>
      <c r="CG134" s="358"/>
      <c r="CH134" s="358"/>
      <c r="CI134" s="358"/>
      <c r="CJ134" s="358"/>
      <c r="CK134" s="358"/>
      <c r="CL134" s="1346"/>
      <c r="CM134" s="370"/>
      <c r="CN134" s="358"/>
      <c r="CO134" s="364"/>
      <c r="CP134" s="364"/>
      <c r="CQ134" s="371"/>
      <c r="CR134" s="371"/>
      <c r="CS134" s="280"/>
      <c r="CT134" s="280"/>
      <c r="CU134" s="358"/>
      <c r="CV134" s="358"/>
      <c r="CW134" s="372">
        <f>IF($AD134="да::ACTI",IF($U134="ЖП",IF(LEN(CL134)=0,0,CL134)*IF($CE134="м2",IF(LEN(CO134)=0,0,CO134),IF(LEN(CQ134)=0,0,CQ134)),0),0)</f>
        <v>0</v>
      </c>
      <c r="CX134" s="372">
        <f>IF($AD134="да::ACTI",IF($U134="ЖП",IF(LEN(CM134)=0,0,CM134)*IF($CF134="м2",IF(LEN(CP134)=0,0,CP134),IF(LEN(CR134)=0,0,CR134)),0),0)</f>
        <v>0</v>
      </c>
      <c r="CY134" s="372">
        <f>IF($AD134="да::ACTI",IF($U134="ЖП",0,IF(LEN(CL134)=0,0,CL134)*IF($CE134="м2",IF(LEN(CO134)=0,0,CO134),IF(LEN(CQ134)=0,0,CQ134))),0)</f>
        <v>0</v>
      </c>
      <c r="CZ134" s="372">
        <f>IF($AD134="да::ACTI",IF($U134="ЖП",0,IF(LEN(CM134)=0,0,CM134)*IF($CF134="м2",IF(LEN(CP134)=0,0,CP134),IF(LEN(CR134)=0,0,CR134))),0)</f>
        <v>0</v>
      </c>
      <c r="DA134" s="358"/>
      <c r="DB134" s="358"/>
      <c r="DC134" s="276">
        <f>CW134*IF(LEN($BP134)=0,0,$BP134)/1000</f>
        <v>0</v>
      </c>
      <c r="DD134" s="276">
        <f>IF(OR($CA134=0,LEN($CA134)=0,$BZ134=0,LEN($BZ134)=0),DC134,DC134*$BZ134/$CA134)</f>
        <v>0</v>
      </c>
      <c r="DE134" s="276">
        <f>CX134*IF(LEN($BQ134)=0,0,$BQ134)/1000</f>
        <v>0</v>
      </c>
      <c r="DF134" s="276">
        <f>CW134*IF(LEN($BQ134)=0,0,$BQ134)*IF(OR(LEN($CL134)=0,$CL134=0),0,IF($CE134=$CF134,$CM134/$CL134,1))/1000*IF($LC134=$LD134,1,IF($LC134="да",$LF134,IF($LD134="да",IF($LF134=0,0,1/$LF134),1)))</f>
        <v>0</v>
      </c>
      <c r="DG134" s="280"/>
      <c r="DH134" s="276">
        <f>CY134*IF(LEN($BP134)=0,0,$BP134)/1000</f>
        <v>0</v>
      </c>
      <c r="DI134" s="276">
        <f>IF(OR($CA134=0,LEN($CA134)=0,$BZ134=0,LEN($BZ134)=0),DH134,DH134*$BZ134/$CA134)</f>
        <v>0</v>
      </c>
      <c r="DJ134" s="276">
        <f>CZ134*IF(LEN($BQ134)=0,0,$BQ134)/1000</f>
        <v>0</v>
      </c>
      <c r="DK134" s="276">
        <f>CY134*IF(LEN($BQ134)=0,0,$BQ134)*IF(OR(LEN($CL134)=0,$CL134=0),0,IF($CE134=$CF134,$CM134/$CL134,1))/1000*IF($LC134=$LD134,1,IF($LC134="да",$LF134,IF($LD134="да",IF($LF134=0,0,1/$LF134),1)))</f>
        <v>0</v>
      </c>
      <c r="DL134" s="280"/>
      <c r="DM134" s="276">
        <f>SUM(DC134,DH134)</f>
        <v>0</v>
      </c>
      <c r="DN134" s="276">
        <f>SUM(DD134,DI134)</f>
        <v>0</v>
      </c>
      <c r="DO134" s="276">
        <f>SUM(DE134,DJ134)</f>
        <v>0</v>
      </c>
      <c r="DP134" s="276">
        <f>SUM(DF134,DK134)</f>
        <v>0</v>
      </c>
      <c r="DQ134" s="280"/>
      <c r="DR134" s="366"/>
      <c r="DS134" s="366"/>
      <c r="DT134" s="366"/>
      <c r="DU134" s="366"/>
      <c r="DV134" s="366"/>
      <c r="DW134" s="366"/>
      <c r="DX134" s="366"/>
      <c r="DY134" s="366"/>
      <c r="DZ134" s="366"/>
      <c r="EA134" s="366"/>
      <c r="EB134" s="366"/>
      <c r="EC134" s="366"/>
      <c r="ED134" s="366"/>
      <c r="EE134" s="366"/>
      <c r="EF134" s="366"/>
      <c r="EG134" s="366"/>
      <c r="EH134" s="366"/>
      <c r="EI134" s="1337"/>
      <c r="EJ134" s="1337"/>
      <c r="EK134" s="1338"/>
      <c r="EL134" s="1338"/>
      <c r="EM134" s="1253"/>
      <c r="EN134" s="1338"/>
      <c r="EO134" s="1338"/>
      <c r="EP134" s="1346"/>
      <c r="EQ134" s="370"/>
      <c r="ER134" s="367"/>
      <c r="ES134" s="276" t="str">
        <f>IF(LEN(CO134)=0,"",CO134)</f>
        <v/>
      </c>
      <c r="ET134" s="276" t="str">
        <f>IF(LEN(CP134)=0,"",CP134)</f>
        <v/>
      </c>
      <c r="EU134" s="373" t="str">
        <f>IF(LEN(CQ134)=0,"",CQ134)</f>
        <v/>
      </c>
      <c r="EV134" s="373" t="str">
        <f>IF(LEN(CR134)=0,"",CR134)</f>
        <v/>
      </c>
      <c r="EW134" s="280"/>
      <c r="EX134" s="280"/>
      <c r="EY134" s="367"/>
      <c r="EZ134" s="367"/>
      <c r="FA134" s="372" t="str">
        <f t="array" ref="FA134:FA134">IF($AE134="ACTI",IF($U134="ЖП",IF(LEN(EP134)=0,0,EP134)*IF($CE134="м2",IF(LEN(ES134)=0,0,ES134),IF(LEN(EU134)=0,0,EU134))*IF(LEN($BZ134)=0,0,$BZ134),0),0)</f>
        <v>0</v>
      </c>
      <c r="FB134" s="372" t="str">
        <f t="array" ref="FB134:FB134">IF($AE134="ACTI",IF($U134="ЖП",IF(LEN(EQ134)=0,0,EQ134)*IF($CF134="м2",IF(LEN(ET134)=0,0,ET134),IF(LEN(EV134)=0,0,EV134))*IF(LEN($CA134)=0,0,$CA134),0),0)</f>
        <v>0</v>
      </c>
      <c r="FC134" s="372" cm="1" t="str">
        <f t="array" ref="FC134:FC134">IF($AE134="ACTI",IF($U134="ЖП",0,IF(LEN(EP134)=0,0,EP134)*IF($CE134="м2",IF(LEN(ES134)=0,0,ES134),IF(LEN(EU134)=0,0,EU134))*IF(LEN($BZ134)=0,0,$BZ134)),0)</f>
        <v>0</v>
      </c>
      <c r="FD134" s="372" cm="1" t="str">
        <f t="array" ref="FD134:FD134">IF($AE134="ACTI",IF($U134="ЖП",0,IF(LEN(EQ134)=0,0,EQ134)*IF($CF134="м2",IF(LEN(ET134)=0,0,ET134),IF(LEN(EV134)=0,0,EV134))*IF(LEN($CA134)=0,0,$CA134)),0)</f>
        <v>0</v>
      </c>
      <c r="FE134" s="367"/>
      <c r="FF134" s="367"/>
      <c r="FG134" s="276">
        <f>FA134*IF(LEN($BP134)=0,0,$BP134)/1000</f>
        <v>0</v>
      </c>
      <c r="FH134" s="276">
        <f>IF(OR($CA134=0,LEN($CA134)=0,$BZ134=0,LEN($BZ134)=0),FG134,FG134*$BZ134/$CA134)</f>
        <v>0</v>
      </c>
      <c r="FI134" s="276">
        <f>FB134*IF(LEN($BQ134)=0,0,$BQ134)/1000</f>
        <v>0</v>
      </c>
      <c r="FJ134" s="276">
        <f>FA134*IF(LEN($BQ134)=0,0,$BQ134)*IF(OR(LEN($EP134)=0,$EP134=0),0,IF($CE134=$CF134,$EQ134/$EP134,1))/1000*IF($LC134=$LD134,1,IF($LC134="да",$LF134,IF($LD134="да",IF($LF134=0,0,1/$LF134),1)))</f>
        <v>0</v>
      </c>
      <c r="FK134" s="280"/>
      <c r="FL134" s="276">
        <f>FC134*IF(LEN($BP134)=0,0,$BP134)/1000</f>
        <v>0</v>
      </c>
      <c r="FM134" s="276">
        <f>IF(OR($CA134=0,LEN($CA134)=0,$BZ134=0,LEN($BZ134)=0),FL134,FL134*$BZ134/$CA134)</f>
        <v>0</v>
      </c>
      <c r="FN134" s="276">
        <f>FD134*IF(LEN($BQ134)=0,0,$BQ134)/1000</f>
        <v>0</v>
      </c>
      <c r="FO134" s="276">
        <f>FC134*IF(LEN($BQ134)=0,0,$BQ134)*IF(OR(LEN($EP134)=0,$EP134=0),0,IF($CE134=$CF134,$EQ134/$EP134,1))/1000*IF($LC134=$LD134,1,IF($LC134="да",$LF134,IF($LD134="да",IF($LF134=0,0,1/$LF134),1)))</f>
        <v>0</v>
      </c>
      <c r="FP134" s="280"/>
      <c r="FQ134" s="276">
        <f>SUM(FG134,FL134)</f>
        <v>0</v>
      </c>
      <c r="FR134" s="276">
        <f>SUM(FH134,FM134)</f>
        <v>0</v>
      </c>
      <c r="FS134" s="276">
        <f>SUM(FI134,FN134)</f>
        <v>0</v>
      </c>
      <c r="FT134" s="276">
        <f>SUM(FJ134,FO134)</f>
        <v>0</v>
      </c>
      <c r="FU134" s="280"/>
      <c r="FV134" s="361"/>
      <c r="FW134" s="361"/>
      <c r="FX134" s="361"/>
      <c r="FY134" s="366"/>
      <c r="FZ134" s="366"/>
      <c r="GA134" s="361"/>
      <c r="GB134" s="361"/>
      <c r="GC134" s="366"/>
      <c r="GD134" s="366"/>
      <c r="GE134" s="366"/>
      <c r="GF134" s="366"/>
      <c r="GG134" s="366"/>
      <c r="GH134" s="366"/>
      <c r="GI134" s="366"/>
      <c r="GJ134" s="366"/>
      <c r="GK134" s="366"/>
      <c r="GL134" s="366"/>
      <c r="GM134" s="366"/>
      <c r="GN134" s="366"/>
      <c r="HA134" s="1339"/>
      <c r="HB134" s="1339"/>
      <c r="HC134" s="1339"/>
      <c r="HD134" s="1339"/>
      <c r="HE134" s="1339"/>
      <c r="HF134" s="1339"/>
      <c r="HG134" s="1339"/>
      <c r="HH134" s="1339"/>
      <c r="HI134" s="1339"/>
      <c r="HJ134" s="1339"/>
      <c r="HK134" s="1339"/>
      <c r="HL134" s="1340"/>
      <c r="HM134" s="372">
        <f>CW134*IF($LC134="да",$LF134,1)</f>
        <v>0</v>
      </c>
      <c r="HN134" s="372">
        <f>CX134*IF($LD134="да",$LF134,1)</f>
        <v>0</v>
      </c>
      <c r="HO134" s="372">
        <f>CY134*IF($LC134="да",$LF134,1)</f>
        <v>0</v>
      </c>
      <c r="HP134" s="372">
        <f>CZ134*IF($LD134="да",$LF134,1)</f>
        <v>0</v>
      </c>
      <c r="HQ134" s="1342"/>
      <c r="HR134" s="1339"/>
      <c r="HS134" s="1339"/>
      <c r="HT134" s="1339"/>
      <c r="HU134" s="1339"/>
      <c r="HV134" s="1339"/>
      <c r="HW134" s="1339"/>
      <c r="HX134" s="1339"/>
      <c r="HY134" s="1339"/>
      <c r="HZ134" s="1339"/>
      <c r="IA134" s="1339"/>
      <c r="IB134" s="1339"/>
      <c r="IC134" s="372">
        <f>FA134*IF($LC134="да",$LF134,1)</f>
        <v>0</v>
      </c>
      <c r="ID134" s="372">
        <f>FB134*IF($LD134="да",$LF134,1)</f>
        <v>0</v>
      </c>
      <c r="IE134" s="372">
        <f>FC134*IF($LC134="да",$LF134,1)</f>
        <v>0</v>
      </c>
      <c r="IF134" s="372">
        <f>FD134*IF($LD134="да",$LF134,1)</f>
        <v>0</v>
      </c>
      <c r="JR134" s="374">
        <f>IF(AND($U134="ЖП",$AE134="ACTI"),IF($CE134="м2",ES134,0),0)</f>
        <v>0</v>
      </c>
      <c r="JS134" s="374">
        <f>IF(AND($U134="ЖП",$AE134="ACTI"),IF($CF134="м2",ET134,0),0)</f>
        <v>0</v>
      </c>
      <c r="JT134" s="374">
        <f>IF(AND($U134="ЖП",$AE134="ACTI"),IF(AND(LEN($CE134)&gt;0,NOT($CE134="м2")),EU134,0),0)</f>
        <v>0</v>
      </c>
      <c r="JU134" s="374">
        <f>IF(AND($U134="ЖП",$AE134="ACTI"),IF(AND(LEN($CF134)&gt;0,NOT($CF134="м2")),EV134,0),0)</f>
        <v>0</v>
      </c>
      <c r="JV134" s="374">
        <f>IF(AND(NOT($U134="ЖП"),$AE134="ACTI"),IF($CE134="м2",ES134,0),0)</f>
        <v>0</v>
      </c>
      <c r="JW134" s="374">
        <f>IF(AND(NOT($U134="ЖП"),$AE134="ACTI"),IF($CF134="м2",ET134,0),0)</f>
        <v>0</v>
      </c>
      <c r="JX134" s="374">
        <f>IF(AND(NOT($U134="ЖП"),$AE134="ACTI"),IF(AND(LEN($CE134)&gt;0,NOT($CE134="м2")),EU134,0),0)</f>
        <v>0</v>
      </c>
      <c r="JY134" s="374">
        <f>IF(AND(NOT($U134="ЖП"),$AE134="ACTI"),IF(AND(LEN($CF134)&gt;0,NOT($CF134="м2")),EV134,0),0)</f>
        <v>0</v>
      </c>
      <c r="KD134" s="374">
        <f>IF(AND($U134="ЖП",$AD134="да::ACTI"),IF($CE134="м2",CO134,CQ134),0)</f>
        <v>0</v>
      </c>
      <c r="KE134" s="374">
        <f>IF(AND($U134="ЖП",$AD134="да::ACTI"),IF($CF134="м2",CP134,CR134),0)</f>
        <v>0</v>
      </c>
      <c r="KF134" s="374">
        <f>IF(AND($U134="ЖП",$AE134="ACTI"),IF($CE134="м2",ES134,EU134),0)</f>
        <v>0</v>
      </c>
      <c r="KG134" s="374">
        <f>IF(AND($U134="ЖП",$AE134="ACTI"),IF($CF134="м2",ET134,EV134),0)</f>
        <v>0</v>
      </c>
      <c r="KH134" s="374">
        <f>IF(OR(LEN(CL134)=0,LEN(KD134)=0),0,CL134*KD134)</f>
        <v>0</v>
      </c>
      <c r="KI134" s="374">
        <f>IF(OR(LEN(CM134)=0,LEN(KE134)=0),0,CM134*KE134)</f>
        <v>0</v>
      </c>
      <c r="KJ134" s="374">
        <f>IF(OR(LEN(EP134)=0,LEN(KF134)=0),0,EP134*KF134)</f>
        <v>0</v>
      </c>
      <c r="KK134" s="374">
        <f>IF(OR(LEN(EQ134)=0,LEN(KG134)=0),0,EQ134*KG134)</f>
        <v>0</v>
      </c>
      <c r="KL134" s="374">
        <f>IF(AND(NOT($U134="ЖП"),$AD134="да::ACTI"),IF($CE134="м2",CO134,CQ134),0)</f>
        <v>0</v>
      </c>
      <c r="KM134" s="374">
        <f>IF(AND(NOT($U134="ЖП"),$AD134="да::ACTI"),IF($CF134="м2",CP134,CR134),0)</f>
        <v>0</v>
      </c>
      <c r="KN134" s="374" t="str">
        <f>IF(AND(NOT($U134="ЖП"),$AE134="ACTI"),IF($CE134="м2",ES134,EU134),0)</f>
        <v/>
      </c>
      <c r="KO134" s="374" t="str">
        <f>IF(AND(NOT($U134="ЖП"),$AE134="ACTI"),IF($CF134="м2",ET134,EV134),0)</f>
        <v/>
      </c>
      <c r="KP134" s="374">
        <f>IF(OR(LEN(CL134)=0,LEN(KL134)=0),0,CL134*KL134)</f>
        <v>0</v>
      </c>
      <c r="KQ134" s="374">
        <f>IF(OR(LEN(CM134)=0,LEN(KM134)=0),0,CM134*KM134)</f>
        <v>0</v>
      </c>
      <c r="KR134" s="374">
        <f>IF(OR(LEN(EP134)=0,LEN(KN134)=0),0,EP134*KN134)</f>
        <v>0</v>
      </c>
      <c r="KS134" s="374">
        <f>IF(OR(LEN(EQ134)=0,LEN(KO134)=0),0,EQ134*KO134)</f>
        <v>0</v>
      </c>
      <c r="KT134" s="1339"/>
      <c r="KU134" s="1339"/>
      <c r="KV134" s="1339"/>
      <c r="KW134" s="1339"/>
      <c r="KX134" s="1339"/>
      <c r="KY134" s="1339"/>
      <c r="KZ134" s="1339"/>
      <c r="LA134" s="1339"/>
      <c r="LB134" s="1339"/>
      <c r="LC134" s="379" t="str">
        <f>IF(OR(LEN($BU134)=0,$BU134="кг"),"нет","да")</f>
        <v>нет</v>
      </c>
      <c r="LD134" s="379" t="str">
        <f>IF(OR(LEN($BV134)=0,$BV134="кг"),"нет","да")</f>
        <v>нет</v>
      </c>
      <c r="LE134" s="1328"/>
      <c r="LF134" s="379">
        <v>1</v>
      </c>
      <c r="LG134" s="1339"/>
      <c r="LH134" s="1339"/>
      <c r="LI134" s="1339"/>
      <c r="LJ134" s="1339"/>
      <c r="LK134" s="1339"/>
      <c r="LL134" s="1339"/>
      <c r="LM134" s="1339"/>
    </row>
    <row r="136" customHeight="1" ht="12">
      <c r="B136" s="356" t="s">
        <v>1706</v>
      </c>
    </row>
    <row customHeight="1" ht="12">
      <c r="B137" s="356" t="s">
        <v>1707</v>
      </c>
    </row>
    <row customHeight="1" ht="12">
      <c r="B138" s="356" t="s">
        <v>1708</v>
      </c>
    </row>
    <row customHeight="1" ht="12">
      <c r="B139" s="356" t="s">
        <v>1709</v>
      </c>
    </row>
    <row customHeight="1" ht="24">
      <c r="A140" s="342"/>
      <c r="B140" s="342"/>
      <c r="C140" s="436" t="s">
        <v>1281</v>
      </c>
      <c r="D140" s="1324"/>
      <c r="E140" s="1324"/>
      <c r="F140" s="1253"/>
      <c r="G140" s="1325"/>
      <c r="H140" s="1325"/>
      <c r="I140" s="1253"/>
      <c r="J140" s="1253"/>
      <c r="K140" s="1326"/>
      <c r="L140" s="1326"/>
      <c r="M140" s="1327"/>
      <c r="N140" s="466"/>
      <c r="O140" s="1328"/>
      <c r="P140" s="1328"/>
      <c r="Q140" s="466"/>
      <c r="R140" s="1328"/>
      <c r="S140" s="1328"/>
      <c r="T140" s="1329"/>
      <c r="U140" s="1329"/>
      <c r="V140" s="1328"/>
      <c r="W140" s="1328"/>
      <c r="X140" s="1330"/>
      <c r="Y140" s="1328"/>
      <c r="Z140" s="1328"/>
      <c r="AA140" s="1328"/>
      <c r="AB140" s="1328"/>
      <c r="AC140" s="331"/>
      <c r="AD140" s="331" t="str">
        <f>BL140&amp;"::"&amp;AE140</f>
        <v>да::ACTI</v>
      </c>
      <c r="AE140" s="331" t="s">
        <v>1293</v>
      </c>
      <c r="AF140" s="1328"/>
      <c r="AG140" s="1328"/>
      <c r="AH140" s="1328"/>
      <c r="AI140" s="1328"/>
      <c r="AJ140" s="1328"/>
      <c r="AK140" s="1328"/>
      <c r="AL140" s="1328"/>
      <c r="AM140" s="1328"/>
      <c r="AN140" s="1327"/>
      <c r="AO140" s="466"/>
      <c r="AP140" s="1331"/>
      <c r="AQ140" s="511"/>
      <c r="AR140" s="511"/>
      <c r="AS140" s="511"/>
      <c r="AT140" s="466"/>
      <c r="AU140" s="466"/>
      <c r="AV140" s="466"/>
      <c r="AW140" s="466"/>
      <c r="AX140" s="466"/>
      <c r="AY140" s="1328"/>
      <c r="AZ140" s="348"/>
      <c r="BA140" s="348"/>
      <c r="BB140" s="348"/>
      <c r="BC140" s="466"/>
      <c r="BD140" s="466"/>
      <c r="BE140" s="466"/>
      <c r="BF140" s="348"/>
      <c r="BG140" s="1328"/>
      <c r="BH140" s="331"/>
      <c r="BI140" s="1328"/>
      <c r="BJ140" s="1328"/>
      <c r="BK140" s="1328"/>
      <c r="BL140" s="517" t="s">
        <v>34</v>
      </c>
      <c r="BM140" s="1333"/>
      <c r="BN140" s="1328"/>
      <c r="BO140" s="1328"/>
      <c r="BP140" s="332"/>
      <c r="BQ140" s="332"/>
      <c r="BR140" s="332"/>
      <c r="BS140" s="332"/>
      <c r="BT140" s="358"/>
      <c r="BU140" s="379"/>
      <c r="BV140" s="379"/>
      <c r="BW140" s="358"/>
      <c r="BX140" s="360" t="s">
        <v>40</v>
      </c>
      <c r="BY140" s="360" t="s">
        <v>40</v>
      </c>
      <c r="BZ140" s="1335"/>
      <c r="CA140" s="1335"/>
      <c r="CB140" s="358"/>
      <c r="CC140" s="358"/>
      <c r="CD140" s="358"/>
      <c r="CE140" s="358"/>
      <c r="CF140" s="358"/>
      <c r="CG140" s="358"/>
      <c r="CH140" s="358"/>
      <c r="CI140" s="358"/>
      <c r="CJ140" s="358"/>
      <c r="CK140" s="358"/>
      <c r="CL140" s="1336"/>
      <c r="CM140" s="362"/>
      <c r="CN140" s="358"/>
      <c r="CO140" s="280"/>
      <c r="CP140" s="280"/>
      <c r="CQ140" s="363"/>
      <c r="CR140" s="363"/>
      <c r="CS140" s="364"/>
      <c r="CT140" s="364"/>
      <c r="CU140" s="358"/>
      <c r="CV140" s="358"/>
      <c r="CW140" s="365">
        <f>IF($AD140="да::ACTI",IF($U140="ЖП",CS140,0),0)</f>
        <v>0</v>
      </c>
      <c r="CX140" s="365">
        <f>IF($AD140="да::ACTI",IF($U140="ЖП",CT140,0),0)</f>
        <v>0</v>
      </c>
      <c r="CY140" s="365">
        <f>IF($AD140="да::ACTI",IF($U140="ЖП",0,CS140),0)</f>
        <v>0</v>
      </c>
      <c r="CZ140" s="365">
        <f>IF($AD140="да::ACTI",IF($U140="ЖП",0,CT140),0)</f>
        <v>0</v>
      </c>
      <c r="DA140" s="358"/>
      <c r="DB140" s="358"/>
      <c r="DC140" s="276">
        <f>CW140*IF(LEN($BP140)=0,0,$BP140)/1000</f>
        <v>0</v>
      </c>
      <c r="DD140" s="276">
        <f>IF(LEN($BQ140)=0,0,DC140)</f>
        <v>0</v>
      </c>
      <c r="DE140" s="276">
        <f>CX140*IF(LEN($BQ140)=0,0,$BQ140)/1000</f>
        <v>0</v>
      </c>
      <c r="DF140" s="276">
        <f>CW140*IF(LEN($BQ140)=0,0,$BQ140)/1000</f>
        <v>0</v>
      </c>
      <c r="DG140" s="280"/>
      <c r="DH140" s="276">
        <f>CY140*IF(LEN($BP140)=0,0,$BP140)/1000</f>
        <v>0</v>
      </c>
      <c r="DI140" s="276">
        <f>IF(LEN($BQ140)=0,0,DH140)</f>
        <v>0</v>
      </c>
      <c r="DJ140" s="276">
        <f>CZ140*IF(LEN($BQ140)=0,0,$BQ140)/1000</f>
        <v>0</v>
      </c>
      <c r="DK140" s="276">
        <f>CY140*IF(LEN($BQ140)=0,0,$BQ140)/1000</f>
        <v>0</v>
      </c>
      <c r="DL140" s="280"/>
      <c r="DM140" s="276">
        <f>SUM(DC140,DH140)</f>
        <v>0</v>
      </c>
      <c r="DN140" s="276">
        <f>SUM(DD140,DI140)</f>
        <v>0</v>
      </c>
      <c r="DO140" s="276">
        <f>SUM(DE140,DJ140)</f>
        <v>0</v>
      </c>
      <c r="DP140" s="276">
        <f>SUM(DF140,DK140)</f>
        <v>0</v>
      </c>
      <c r="DQ140" s="280"/>
      <c r="DR140" s="366"/>
      <c r="DS140" s="366"/>
      <c r="DT140" s="366"/>
      <c r="DU140" s="366"/>
      <c r="DV140" s="366"/>
      <c r="DW140" s="366"/>
      <c r="DX140" s="366"/>
      <c r="DY140" s="366"/>
      <c r="DZ140" s="366"/>
      <c r="EA140" s="366"/>
      <c r="EB140" s="366"/>
      <c r="EC140" s="366"/>
      <c r="ED140" s="366"/>
      <c r="EE140" s="366"/>
      <c r="EF140" s="366"/>
      <c r="EG140" s="366"/>
      <c r="EH140" s="366"/>
      <c r="EI140" s="1337"/>
      <c r="EJ140" s="1337"/>
      <c r="EK140" s="1338"/>
      <c r="EL140" s="1338"/>
      <c r="EM140" s="1253"/>
      <c r="EN140" s="1338"/>
      <c r="EO140" s="1338"/>
      <c r="EP140" s="1336"/>
      <c r="EQ140" s="362"/>
      <c r="ER140" s="367"/>
      <c r="ES140" s="280"/>
      <c r="ET140" s="280"/>
      <c r="EU140" s="363"/>
      <c r="EV140" s="363"/>
      <c r="EW140" s="364"/>
      <c r="EX140" s="364"/>
      <c r="EY140" s="367"/>
      <c r="EZ140" s="367"/>
      <c r="FA140" s="365">
        <f>IF($AE140="ACTI",IF($U140="ЖП",EW140,0),0)</f>
        <v>0</v>
      </c>
      <c r="FB140" s="365">
        <f>IF($AE140="ACTI",IF($U140="ЖП",EX140,0),0)</f>
        <v>0</v>
      </c>
      <c r="FC140" s="365">
        <f>IF($AE140="ACTI",IF($U140="ЖП",0,EW140),0)</f>
        <v>0</v>
      </c>
      <c r="FD140" s="365">
        <f>IF($AE140="ACTI",IF($U140="ЖП",0,EX140),0)</f>
        <v>0</v>
      </c>
      <c r="FE140" s="367"/>
      <c r="FF140" s="367"/>
      <c r="FG140" s="276">
        <f>FA140*IF(LEN($BP140)=0,0,$BP140)/1000</f>
        <v>0</v>
      </c>
      <c r="FH140" s="276">
        <f>IF(LEN($BQ140)=0,0,FG140)</f>
        <v>0</v>
      </c>
      <c r="FI140" s="276">
        <f>FB140*IF(LEN($BQ140)=0,0,$BQ140)/1000</f>
        <v>0</v>
      </c>
      <c r="FJ140" s="276">
        <f>FA140*IF(LEN($BQ140)=0,0,$BQ140)/1000</f>
        <v>0</v>
      </c>
      <c r="FK140" s="280"/>
      <c r="FL140" s="276">
        <f>FC140*IF(LEN($BP140)=0,0,$BP140)/1000</f>
        <v>0</v>
      </c>
      <c r="FM140" s="276">
        <f>IF(LEN($BQ140)=0,0,FL140)</f>
        <v>0</v>
      </c>
      <c r="FN140" s="276">
        <f>FD140*IF(LEN($BQ140)=0,0,$BQ140)/1000</f>
        <v>0</v>
      </c>
      <c r="FO140" s="276">
        <f>FC140*IF(LEN($BQ140)=0,0,$BQ140)/1000</f>
        <v>0</v>
      </c>
      <c r="FP140" s="280"/>
      <c r="FQ140" s="276">
        <f>SUM(FG140,FL140)</f>
        <v>0</v>
      </c>
      <c r="FR140" s="276">
        <f>SUM(FH140,FM140)</f>
        <v>0</v>
      </c>
      <c r="FS140" s="276">
        <f>SUM(FI140,FN140)</f>
        <v>0</v>
      </c>
      <c r="FT140" s="276">
        <f>SUM(FJ140,FO140)</f>
        <v>0</v>
      </c>
      <c r="FU140" s="280"/>
      <c r="FV140" s="361"/>
      <c r="FW140" s="361"/>
      <c r="FX140" s="361"/>
      <c r="FY140" s="366"/>
      <c r="FZ140" s="366"/>
      <c r="GA140" s="361"/>
      <c r="GB140" s="361"/>
      <c r="GC140" s="366"/>
      <c r="GD140" s="366"/>
      <c r="GE140" s="366"/>
      <c r="GF140" s="366"/>
      <c r="GG140" s="366"/>
      <c r="GH140" s="366"/>
      <c r="GI140" s="366"/>
      <c r="GJ140" s="366"/>
      <c r="GK140" s="366"/>
      <c r="GL140" s="366"/>
      <c r="GM140" s="366"/>
      <c r="GN140" s="366"/>
      <c r="HA140" s="1339"/>
      <c r="HB140" s="1339"/>
      <c r="HC140" s="1339"/>
      <c r="HD140" s="1339"/>
      <c r="HE140" s="1339"/>
      <c r="HF140" s="1339"/>
      <c r="HG140" s="1339"/>
      <c r="HH140" s="1339"/>
      <c r="HI140" s="1339"/>
      <c r="HJ140" s="1339"/>
      <c r="HK140" s="1339"/>
      <c r="HL140" s="1340"/>
      <c r="HM140" s="365">
        <f>CW140*IF($LC140="да",$LF140,1)</f>
        <v>0</v>
      </c>
      <c r="HN140" s="365">
        <f>CX140*IF($LD140="да",$LF140,1)</f>
        <v>0</v>
      </c>
      <c r="HO140" s="365">
        <f>CY140*IF($LC140="да",$LF140,1)</f>
        <v>0</v>
      </c>
      <c r="HP140" s="365">
        <f>CZ140*IF($LD140="да",$LF140,1)</f>
        <v>0</v>
      </c>
      <c r="HQ140" s="1342"/>
      <c r="HR140" s="1339"/>
      <c r="HS140" s="1339"/>
      <c r="HT140" s="1339"/>
      <c r="HU140" s="1339"/>
      <c r="HV140" s="1339"/>
      <c r="HW140" s="1339"/>
      <c r="HX140" s="1339"/>
      <c r="HY140" s="1339"/>
      <c r="HZ140" s="1339"/>
      <c r="IA140" s="1339"/>
      <c r="IB140" s="1339"/>
      <c r="IC140" s="365">
        <f>FA140*IF($LC140="да",$LF140,1)</f>
        <v>0</v>
      </c>
      <c r="ID140" s="365">
        <f>FB140*IF($LD140="да",$LF140,1)</f>
        <v>0</v>
      </c>
      <c r="IE140" s="365">
        <f>FC140*IF($LC140="да",$LF140,1)</f>
        <v>0</v>
      </c>
      <c r="IF140" s="365">
        <f>FD140*IF($LD140="да",$LF140,1)</f>
        <v>0</v>
      </c>
      <c r="JR140" s="368"/>
      <c r="JS140" s="368"/>
      <c r="JT140" s="368"/>
      <c r="JU140" s="368"/>
      <c r="JV140" s="368"/>
      <c r="JW140" s="368"/>
      <c r="JX140" s="368"/>
      <c r="JY140" s="368"/>
      <c r="KD140" s="368"/>
      <c r="KE140" s="368"/>
      <c r="KF140" s="368"/>
      <c r="KG140" s="368"/>
      <c r="KH140" s="368"/>
      <c r="KI140" s="368"/>
      <c r="KJ140" s="368"/>
      <c r="KK140" s="368"/>
      <c r="KL140" s="368"/>
      <c r="KM140" s="368"/>
      <c r="KN140" s="368"/>
      <c r="KO140" s="368"/>
      <c r="KP140" s="368"/>
      <c r="KQ140" s="368"/>
      <c r="KR140" s="368"/>
      <c r="KS140" s="368"/>
      <c r="KT140" s="1339"/>
      <c r="KU140" s="1339"/>
      <c r="KV140" s="1339"/>
      <c r="KW140" s="1339"/>
      <c r="KX140" s="1339"/>
      <c r="KY140" s="1339"/>
      <c r="KZ140" s="1339"/>
      <c r="LA140" s="1339"/>
      <c r="LB140" s="1339"/>
      <c r="LC140" s="379" t="str">
        <f>IF(OR(LEN($BU140)=0,$BU140="м3"),"нет","да")</f>
        <v>нет</v>
      </c>
      <c r="LD140" s="379" t="str">
        <f>IF(OR(LEN($BV140)=0,$BV140="м3"),"нет","да")</f>
        <v>нет</v>
      </c>
      <c r="LE140" s="1328"/>
      <c r="LF140" s="379">
        <v>1</v>
      </c>
      <c r="LG140" s="1339"/>
      <c r="LH140" s="1339"/>
      <c r="LI140" s="1339"/>
      <c r="LJ140" s="1339"/>
      <c r="LK140" s="1339"/>
      <c r="LL140" s="1339"/>
      <c r="LM140" s="1339"/>
    </row>
    <row customHeight="1" ht="24">
      <c r="A141" s="342"/>
      <c r="B141" s="342"/>
      <c r="C141" s="436" t="s">
        <v>1281</v>
      </c>
      <c r="D141" s="1324"/>
      <c r="E141" s="1324"/>
      <c r="F141" s="1253"/>
      <c r="G141" s="1325"/>
      <c r="H141" s="1325"/>
      <c r="I141" s="1253"/>
      <c r="J141" s="1253"/>
      <c r="K141" s="1326"/>
      <c r="L141" s="1326"/>
      <c r="M141" s="1327"/>
      <c r="N141" s="466"/>
      <c r="O141" s="1328"/>
      <c r="P141" s="1328"/>
      <c r="Q141" s="466"/>
      <c r="R141" s="1328"/>
      <c r="S141" s="1328"/>
      <c r="T141" s="1329"/>
      <c r="U141" s="1329"/>
      <c r="V141" s="1328"/>
      <c r="W141" s="1328"/>
      <c r="X141" s="1330"/>
      <c r="Y141" s="1328"/>
      <c r="Z141" s="1328"/>
      <c r="AA141" s="1328"/>
      <c r="AB141" s="1328"/>
      <c r="AC141" s="331"/>
      <c r="AD141" s="331" t="str">
        <f>BL141&amp;"::"&amp;AE141</f>
        <v>да::ACTI</v>
      </c>
      <c r="AE141" s="331" t="s">
        <v>1293</v>
      </c>
      <c r="AF141" s="1328"/>
      <c r="AG141" s="1328"/>
      <c r="AH141" s="1328"/>
      <c r="AI141" s="1328"/>
      <c r="AJ141" s="1328"/>
      <c r="AK141" s="1328"/>
      <c r="AL141" s="1328"/>
      <c r="AM141" s="1328"/>
      <c r="AN141" s="1327"/>
      <c r="AO141" s="466"/>
      <c r="AP141" s="1331"/>
      <c r="AQ141" s="511"/>
      <c r="AR141" s="511"/>
      <c r="AS141" s="511"/>
      <c r="AT141" s="466"/>
      <c r="AU141" s="466"/>
      <c r="AV141" s="466"/>
      <c r="AW141" s="466"/>
      <c r="AX141" s="466"/>
      <c r="AY141" s="1328"/>
      <c r="AZ141" s="348"/>
      <c r="BA141" s="348"/>
      <c r="BB141" s="348"/>
      <c r="BC141" s="466"/>
      <c r="BD141" s="466"/>
      <c r="BE141" s="466"/>
      <c r="BF141" s="348"/>
      <c r="BG141" s="1328"/>
      <c r="BH141" s="331"/>
      <c r="BI141" s="1328"/>
      <c r="BJ141" s="1328"/>
      <c r="BK141" s="1328"/>
      <c r="BL141" s="517" t="s">
        <v>34</v>
      </c>
      <c r="BM141" s="1333"/>
      <c r="BN141" s="1328"/>
      <c r="BO141" s="1328"/>
      <c r="BP141" s="332"/>
      <c r="BQ141" s="332"/>
      <c r="BR141" s="332"/>
      <c r="BS141" s="332"/>
      <c r="BT141" s="358"/>
      <c r="BU141" s="379"/>
      <c r="BV141" s="379"/>
      <c r="BW141" s="358"/>
      <c r="BX141" s="360" t="s">
        <v>40</v>
      </c>
      <c r="BY141" s="369" t="s">
        <v>49</v>
      </c>
      <c r="BZ141" s="1335"/>
      <c r="CA141" s="347">
        <v>12</v>
      </c>
      <c r="CB141" s="358"/>
      <c r="CC141" s="358"/>
      <c r="CD141" s="358"/>
      <c r="CE141" s="358"/>
      <c r="CF141" s="379"/>
      <c r="CG141" s="358"/>
      <c r="CH141" s="358"/>
      <c r="CI141" s="358"/>
      <c r="CJ141" s="358"/>
      <c r="CK141" s="358"/>
      <c r="CL141" s="1336"/>
      <c r="CM141" s="370"/>
      <c r="CN141" s="358"/>
      <c r="CO141" s="280"/>
      <c r="CP141" s="364"/>
      <c r="CQ141" s="363"/>
      <c r="CR141" s="371"/>
      <c r="CS141" s="364"/>
      <c r="CT141" s="280"/>
      <c r="CU141" s="358"/>
      <c r="CV141" s="358"/>
      <c r="CW141" s="365">
        <f>IF($AD141="да::ACTI",IF($U141="ЖП",CS141,0),0)</f>
        <v>0</v>
      </c>
      <c r="CX141" s="372">
        <f>IF($AD141="да::ACTI",IF($U141="ЖП",IF(LEN(CM141)=0,0,CM141)*IF($CF141="м2",IF(LEN(CP141)=0,0,CP141),IF(LEN(CR141)=0,0,CR141)),0),0)</f>
        <v>0</v>
      </c>
      <c r="CY141" s="365">
        <f>IF($AD141="да::ACTI",IF($U141="ЖП",0,CS141),0)</f>
        <v>0</v>
      </c>
      <c r="CZ141" s="372">
        <f>IF($AD141="да::ACTI",IF($U141="ЖП",0,IF(LEN(CM141)=0,0,CM141)*IF($CF141="м2",IF(LEN(CP141)=0,0,CP141),IF(LEN(CR141)=0,0,CR141))),0)</f>
        <v>0</v>
      </c>
      <c r="DA141" s="358"/>
      <c r="DB141" s="358"/>
      <c r="DC141" s="276">
        <f>CW141*IF(LEN($BP141)=0,0,$BP141)/1000</f>
        <v>0</v>
      </c>
      <c r="DD141" s="287">
        <f>IF(LEN($BQ141)=0,0,DC141)</f>
        <v>0</v>
      </c>
      <c r="DE141" s="276">
        <f>CX141*IF(LEN($BQ141)=0,0,$BQ141)/1000</f>
        <v>0</v>
      </c>
      <c r="DF141" s="287">
        <f>CW141*IF(LEN($BQ141)=0,0,$BQ141)/1000*IF($LC141=$LD141,1,IF($LC141="да",$LF141,IF($LD141="да",IF($LF141=0,0,1/$LF141),1)))</f>
        <v>0</v>
      </c>
      <c r="DG141" s="280"/>
      <c r="DH141" s="276">
        <f>CY141*IF(LEN($BP141)=0,0,$BP141)/1000</f>
        <v>0</v>
      </c>
      <c r="DI141" s="287">
        <f>IF(LEN($BQ141)=0,0,DH141)</f>
        <v>0</v>
      </c>
      <c r="DJ141" s="276">
        <f>CZ141*IF(LEN($BQ141)=0,0,$BQ141)/1000</f>
        <v>0</v>
      </c>
      <c r="DK141" s="287">
        <f>CY141*IF(LEN($BQ141)=0,0,$BQ141)/1000*IF($LC141=$LD141,1,IF($LC141="да",$LF141,IF($LD141="да",IF($LF141=0,0,1/$LF141),1)))</f>
        <v>0</v>
      </c>
      <c r="DL141" s="280"/>
      <c r="DM141" s="276">
        <f>SUM(DC141,DH141)</f>
        <v>0</v>
      </c>
      <c r="DN141" s="276">
        <f>SUM(DD141,DI141)</f>
        <v>0</v>
      </c>
      <c r="DO141" s="276">
        <f>SUM(DE141,DJ141)</f>
        <v>0</v>
      </c>
      <c r="DP141" s="276">
        <f>SUM(DF141,DK141)</f>
        <v>0</v>
      </c>
      <c r="DQ141" s="280"/>
      <c r="DR141" s="366"/>
      <c r="DS141" s="366"/>
      <c r="DT141" s="366"/>
      <c r="DU141" s="366"/>
      <c r="DV141" s="366"/>
      <c r="DW141" s="366"/>
      <c r="DX141" s="366"/>
      <c r="DY141" s="366"/>
      <c r="DZ141" s="366"/>
      <c r="EA141" s="366"/>
      <c r="EB141" s="366"/>
      <c r="EC141" s="366"/>
      <c r="ED141" s="366"/>
      <c r="EE141" s="366"/>
      <c r="EF141" s="366"/>
      <c r="EG141" s="366"/>
      <c r="EH141" s="366"/>
      <c r="EI141" s="1337"/>
      <c r="EJ141" s="1337"/>
      <c r="EK141" s="1338"/>
      <c r="EL141" s="1338"/>
      <c r="EM141" s="1253"/>
      <c r="EN141" s="1338"/>
      <c r="EO141" s="1338"/>
      <c r="EP141" s="1336"/>
      <c r="EQ141" s="370"/>
      <c r="ER141" s="367"/>
      <c r="ES141" s="280"/>
      <c r="ET141" s="276" t="str">
        <f>IF(LEN(CP141)=0,"",CP141)</f>
        <v/>
      </c>
      <c r="EU141" s="363"/>
      <c r="EV141" s="373" t="str">
        <f>IF(LEN(CR141)=0,"",CR141)</f>
        <v/>
      </c>
      <c r="EW141" s="364"/>
      <c r="EX141" s="280"/>
      <c r="EY141" s="367"/>
      <c r="EZ141" s="367"/>
      <c r="FA141" s="365">
        <f>IF($AE141="ACTI",IF($U141="ЖП",EW141,0),0)</f>
        <v>0</v>
      </c>
      <c r="FB141" s="372" t="str">
        <f t="array" ref="FB141:FB141">IF($AE141="ACTI",IF($U141="ЖП",IF(LEN(EQ141)=0,0,EQ141)*IF($CF141="м2",IF(LEN(ET141)=0,0,ET141),IF(LEN(EV141)=0,0,EV141))*IF(LEN($CA141)=0,0,$CA141),0),0)</f>
        <v>0</v>
      </c>
      <c r="FC141" s="365">
        <f>IF($AE141="ACTI",IF($U141="ЖП",0,EW141),0)</f>
        <v>0</v>
      </c>
      <c r="FD141" s="372" cm="1" t="str">
        <f t="array" ref="FD141:FD141">IF($AE141="ACTI",IF($U141="ЖП",0,IF(LEN(EQ141)=0,0,EQ141)*IF($CF141="м2",IF(LEN(ET141)=0,0,ET141),IF(LEN(EV141)=0,0,EV141))*IF(LEN($CA141)=0,0,$CA141)),0)</f>
        <v>0</v>
      </c>
      <c r="FE141" s="367"/>
      <c r="FF141" s="367"/>
      <c r="FG141" s="276">
        <f>FA141*IF(LEN($BP141)=0,0,$BP141)/1000</f>
        <v>0</v>
      </c>
      <c r="FH141" s="287">
        <f>IF(LEN($BQ141)=0,0,FG141)</f>
        <v>0</v>
      </c>
      <c r="FI141" s="276">
        <f>FB141*IF(LEN($BQ141)=0,0,$BQ141)/1000</f>
        <v>0</v>
      </c>
      <c r="FJ141" s="287">
        <f>FA141*IF(LEN($BQ141)=0,0,$BQ141)/1000*IF($LC141=$LD141,1,IF($LC141="да",$LF141,IF($LD141="да",IF($LF141=0,0,1/$LF141),1)))</f>
        <v>0</v>
      </c>
      <c r="FK141" s="280"/>
      <c r="FL141" s="276">
        <f>FC141*IF(LEN($BP141)=0,0,$BP141)/1000</f>
        <v>0</v>
      </c>
      <c r="FM141" s="287">
        <f>IF(LEN($BQ141)=0,0,FL141)</f>
        <v>0</v>
      </c>
      <c r="FN141" s="276">
        <f>FD141*IF(LEN($BQ141)=0,0,$BQ141)/1000</f>
        <v>0</v>
      </c>
      <c r="FO141" s="287">
        <f>FC141*IF(LEN($BQ141)=0,0,$BQ141)/1000*IF($LC141=$LD141,1,IF($LC141="да",$LF141,IF($LD141="да",IF($LF141=0,0,1/$LF141),1)))</f>
        <v>0</v>
      </c>
      <c r="FP141" s="280"/>
      <c r="FQ141" s="276">
        <f>SUM(FG141,FL141)</f>
        <v>0</v>
      </c>
      <c r="FR141" s="276">
        <f>SUM(FH141,FM141)</f>
        <v>0</v>
      </c>
      <c r="FS141" s="276">
        <f>SUM(FI141,FN141)</f>
        <v>0</v>
      </c>
      <c r="FT141" s="276">
        <f>SUM(FJ141,FO141)</f>
        <v>0</v>
      </c>
      <c r="FU141" s="280"/>
      <c r="FV141" s="361"/>
      <c r="FW141" s="361"/>
      <c r="FX141" s="361"/>
      <c r="FY141" s="366"/>
      <c r="FZ141" s="366"/>
      <c r="GA141" s="361"/>
      <c r="GB141" s="361"/>
      <c r="GC141" s="366"/>
      <c r="GD141" s="366"/>
      <c r="GE141" s="366"/>
      <c r="GF141" s="366"/>
      <c r="GG141" s="366"/>
      <c r="GH141" s="366"/>
      <c r="GI141" s="366"/>
      <c r="GJ141" s="366"/>
      <c r="GK141" s="366"/>
      <c r="GL141" s="366"/>
      <c r="GM141" s="366"/>
      <c r="GN141" s="366"/>
      <c r="HA141" s="1339"/>
      <c r="HB141" s="1339"/>
      <c r="HC141" s="1339"/>
      <c r="HD141" s="1339"/>
      <c r="HE141" s="1339"/>
      <c r="HF141" s="1339"/>
      <c r="HG141" s="1339"/>
      <c r="HH141" s="1339"/>
      <c r="HI141" s="1339"/>
      <c r="HJ141" s="1339"/>
      <c r="HK141" s="1339"/>
      <c r="HL141" s="1340"/>
      <c r="HM141" s="365">
        <f>CW141*IF($LC141="да",$LF141,1)</f>
        <v>0</v>
      </c>
      <c r="HN141" s="372">
        <f>CX141*IF($LD141="да",$LF141,1)</f>
        <v>0</v>
      </c>
      <c r="HO141" s="365">
        <f>CY141*IF($LC141="да",$LF141,1)</f>
        <v>0</v>
      </c>
      <c r="HP141" s="372">
        <f>CZ141*IF($LD141="да",$LF141,1)</f>
        <v>0</v>
      </c>
      <c r="HQ141" s="1342"/>
      <c r="HR141" s="1339"/>
      <c r="HS141" s="1339"/>
      <c r="HT141" s="1339"/>
      <c r="HU141" s="1339"/>
      <c r="HV141" s="1339"/>
      <c r="HW141" s="1339"/>
      <c r="HX141" s="1339"/>
      <c r="HY141" s="1339"/>
      <c r="HZ141" s="1339"/>
      <c r="IA141" s="1339"/>
      <c r="IB141" s="1339"/>
      <c r="IC141" s="365">
        <f>FA141*IF($LC141="да",$LF141,1)</f>
        <v>0</v>
      </c>
      <c r="ID141" s="372">
        <f>FB141*IF($LD141="да",$LF141,1)</f>
        <v>0</v>
      </c>
      <c r="IE141" s="365">
        <f>FC141*IF($LC141="да",$LF141,1)</f>
        <v>0</v>
      </c>
      <c r="IF141" s="372">
        <f>FD141*IF($LD141="да",$LF141,1)</f>
        <v>0</v>
      </c>
      <c r="JR141" s="368"/>
      <c r="JS141" s="374">
        <f>IF(AND($U141="ЖП",$AE141="ACTI"),IF($CF141="м2",ET141,0),0)</f>
        <v>0</v>
      </c>
      <c r="JT141" s="368"/>
      <c r="JU141" s="374">
        <f>IF(AND($U141="ЖП",$AE141="ACTI"),IF(AND(LEN($CF141)&gt;0,NOT($CF141="м2")),EV141,0),0)</f>
        <v>0</v>
      </c>
      <c r="JV141" s="368"/>
      <c r="JW141" s="374">
        <f>IF(AND(NOT($U141="ЖП"),$AE141="ACTI"),IF($CF141="м2",ET141,0),0)</f>
        <v>0</v>
      </c>
      <c r="JX141" s="368"/>
      <c r="JY141" s="374">
        <f>IF(AND(NOT($U141="ЖП"),$AE141="ACTI"),IF(AND(LEN($CF141)&gt;0,NOT($CF141="м2")),EV141,0),0)</f>
        <v>0</v>
      </c>
      <c r="KD141" s="368"/>
      <c r="KE141" s="374">
        <f>IF(AND($U141="ЖП",$AD141="да::ACTI"),IF($CF141="м2",CP141,CR141),0)</f>
        <v>0</v>
      </c>
      <c r="KF141" s="368"/>
      <c r="KG141" s="374">
        <f>IF(AND($U141="ЖП",$AE141="ACTI"),IF($CF141="м2",ET141,EV141),0)</f>
        <v>0</v>
      </c>
      <c r="KH141" s="368"/>
      <c r="KI141" s="374">
        <f>IF(OR(LEN(CM141)=0,LEN(KE141)=0),0,CM141*KE141)</f>
        <v>0</v>
      </c>
      <c r="KJ141" s="368"/>
      <c r="KK141" s="374">
        <f>IF(OR(LEN(EQ141)=0,LEN(KG141)=0),0,EQ141*KG141)</f>
        <v>0</v>
      </c>
      <c r="KL141" s="368"/>
      <c r="KM141" s="374">
        <f>IF(AND(NOT($U141="ЖП"),$AD141="да::ACTI"),IF($CF141="м2",CP141,CR141),0)</f>
        <v>0</v>
      </c>
      <c r="KN141" s="368"/>
      <c r="KO141" s="374" t="str">
        <f>IF(AND(NOT($U141="ЖП"),$AE141="ACTI"),IF($CF141="м2",ET141,EV141),0)</f>
        <v/>
      </c>
      <c r="KP141" s="368"/>
      <c r="KQ141" s="374">
        <f>IF(OR(LEN(CM141)=0,LEN(KM141)=0),0,CM141*KM141)</f>
        <v>0</v>
      </c>
      <c r="KR141" s="368"/>
      <c r="KS141" s="374">
        <f>IF(OR(LEN(EQ141)=0,LEN(KO141)=0),0,EQ141*KO141)</f>
        <v>0</v>
      </c>
      <c r="KT141" s="1339"/>
      <c r="KU141" s="1339"/>
      <c r="KV141" s="1339"/>
      <c r="KW141" s="1339"/>
      <c r="KX141" s="1339"/>
      <c r="KY141" s="1339"/>
      <c r="KZ141" s="1339"/>
      <c r="LA141" s="1339"/>
      <c r="LB141" s="1339"/>
      <c r="LC141" s="379" t="str">
        <f>IF(OR(LEN($BU141)=0,$BU141="м3"),"нет","да")</f>
        <v>нет</v>
      </c>
      <c r="LD141" s="379" t="str">
        <f>IF(OR(LEN($BV141)=0,$BV141="м3"),"нет","да")</f>
        <v>нет</v>
      </c>
      <c r="LE141" s="1328"/>
      <c r="LF141" s="379">
        <v>1</v>
      </c>
      <c r="LG141" s="1339"/>
      <c r="LH141" s="1339"/>
      <c r="LI141" s="1339"/>
      <c r="LJ141" s="1339"/>
      <c r="LK141" s="1339"/>
      <c r="LL141" s="1339"/>
      <c r="LM141" s="1339"/>
    </row>
    <row customHeight="1" ht="24">
      <c r="A142" s="342"/>
      <c r="B142" s="342"/>
      <c r="C142" s="436" t="s">
        <v>1281</v>
      </c>
      <c r="D142" s="1324"/>
      <c r="E142" s="1324"/>
      <c r="F142" s="1253"/>
      <c r="G142" s="1325"/>
      <c r="H142" s="1325"/>
      <c r="I142" s="1253"/>
      <c r="J142" s="1253"/>
      <c r="K142" s="1326"/>
      <c r="L142" s="1326"/>
      <c r="M142" s="1327"/>
      <c r="N142" s="466"/>
      <c r="O142" s="1328"/>
      <c r="P142" s="1328"/>
      <c r="Q142" s="466"/>
      <c r="R142" s="1328"/>
      <c r="S142" s="1328"/>
      <c r="T142" s="1329"/>
      <c r="U142" s="1329"/>
      <c r="V142" s="1328"/>
      <c r="W142" s="1328"/>
      <c r="X142" s="1330"/>
      <c r="Y142" s="1328"/>
      <c r="Z142" s="1328"/>
      <c r="AA142" s="1328"/>
      <c r="AB142" s="1328"/>
      <c r="AC142" s="331"/>
      <c r="AD142" s="331" t="str">
        <f>BL142&amp;"::"&amp;AE142</f>
        <v>да::ACTI</v>
      </c>
      <c r="AE142" s="331" t="s">
        <v>1293</v>
      </c>
      <c r="AF142" s="1328"/>
      <c r="AG142" s="1328"/>
      <c r="AH142" s="1328"/>
      <c r="AI142" s="1328"/>
      <c r="AJ142" s="1328"/>
      <c r="AK142" s="1328"/>
      <c r="AL142" s="1328"/>
      <c r="AM142" s="1328"/>
      <c r="AN142" s="1327"/>
      <c r="AO142" s="466"/>
      <c r="AP142" s="1331"/>
      <c r="AQ142" s="511"/>
      <c r="AR142" s="511"/>
      <c r="AS142" s="511"/>
      <c r="AT142" s="466"/>
      <c r="AU142" s="466"/>
      <c r="AV142" s="466"/>
      <c r="AW142" s="466"/>
      <c r="AX142" s="466"/>
      <c r="AY142" s="1328"/>
      <c r="AZ142" s="348"/>
      <c r="BA142" s="348"/>
      <c r="BB142" s="348"/>
      <c r="BC142" s="466"/>
      <c r="BD142" s="466"/>
      <c r="BE142" s="466"/>
      <c r="BF142" s="348"/>
      <c r="BG142" s="1328"/>
      <c r="BH142" s="331"/>
      <c r="BI142" s="1328"/>
      <c r="BJ142" s="1328"/>
      <c r="BK142" s="1328"/>
      <c r="BL142" s="517" t="s">
        <v>34</v>
      </c>
      <c r="BM142" s="1333"/>
      <c r="BN142" s="1328"/>
      <c r="BO142" s="1328"/>
      <c r="BP142" s="332"/>
      <c r="BQ142" s="332"/>
      <c r="BR142" s="332"/>
      <c r="BS142" s="332"/>
      <c r="BT142" s="358"/>
      <c r="BU142" s="379"/>
      <c r="BV142" s="379"/>
      <c r="BW142" s="358"/>
      <c r="BX142" s="369" t="s">
        <v>49</v>
      </c>
      <c r="BY142" s="360" t="s">
        <v>40</v>
      </c>
      <c r="BZ142" s="347">
        <v>12</v>
      </c>
      <c r="CA142" s="1335"/>
      <c r="CB142" s="358"/>
      <c r="CC142" s="358"/>
      <c r="CD142" s="358"/>
      <c r="CE142" s="379"/>
      <c r="CF142" s="358"/>
      <c r="CG142" s="358"/>
      <c r="CH142" s="358"/>
      <c r="CI142" s="358"/>
      <c r="CJ142" s="358"/>
      <c r="CK142" s="358"/>
      <c r="CL142" s="1346"/>
      <c r="CM142" s="362"/>
      <c r="CN142" s="358"/>
      <c r="CO142" s="364"/>
      <c r="CP142" s="280"/>
      <c r="CQ142" s="371"/>
      <c r="CR142" s="363"/>
      <c r="CS142" s="280"/>
      <c r="CT142" s="364"/>
      <c r="CU142" s="358"/>
      <c r="CV142" s="358"/>
      <c r="CW142" s="372">
        <f>IF($AD142="да::ACTI",IF($U142="ЖП",IF(LEN(CL142)=0,0,CL142)*IF($CE142="м2",IF(LEN(CO142)=0,0,CO142),IF(LEN(CQ142)=0,0,CQ142)),0),)</f>
        <v>0</v>
      </c>
      <c r="CX142" s="365">
        <f>IF($AD142="да::ACTI",IF($U142="ЖП",CT142,0),0)</f>
        <v>0</v>
      </c>
      <c r="CY142" s="372">
        <f>IF($AD142="да::ACTI",IF($U142="ЖП",0,IF(LEN(CL142)=0,0,CL142)*IF($CE142="м2",IF(LEN(CO142)=0,0,CO142),IF(LEN(CQ142)=0,0,CQ142))),0)</f>
        <v>0</v>
      </c>
      <c r="CZ142" s="365">
        <f>IF($AD142="да::ACTI",IF($U142="ЖП",0,CT142),0)</f>
        <v>0</v>
      </c>
      <c r="DA142" s="358"/>
      <c r="DB142" s="358"/>
      <c r="DC142" s="276">
        <f>CW142*IF(LEN($BP142)=0,0,$BP142)/1000</f>
        <v>0</v>
      </c>
      <c r="DD142" s="287">
        <f>IF(LEN($BQ142)=0,0,DC142)</f>
        <v>0</v>
      </c>
      <c r="DE142" s="276">
        <f>CX142*IF(LEN($BQ142)=0,0,$BQ142)/1000</f>
        <v>0</v>
      </c>
      <c r="DF142" s="287">
        <f>CW142*IF(LEN($BQ142)=0,0,$BQ142)/1000*IF($LC142=$LD142,1,IF($LC142="да",$LF142,IF($LD142="да",IF($LF142=0,0,1/$LF142),1)))</f>
        <v>0</v>
      </c>
      <c r="DG142" s="280"/>
      <c r="DH142" s="276">
        <f>CY142*IF(LEN($BP142)=0,0,$BP142)/1000</f>
        <v>0</v>
      </c>
      <c r="DI142" s="287">
        <f>IF(LEN($BQ142)=0,0,DH142)</f>
        <v>0</v>
      </c>
      <c r="DJ142" s="276">
        <f>CZ142*IF(LEN($BQ142)=0,0,$BQ142)/1000</f>
        <v>0</v>
      </c>
      <c r="DK142" s="287">
        <f>CY142*IF(LEN($BQ142)=0,0,$BQ142)/1000*IF($LC142=$LD142,1,IF($LC142="да",$LF142,IF($LD142="да",IF($LF142=0,0,1/$LF142),1)))</f>
        <v>0</v>
      </c>
      <c r="DL142" s="280"/>
      <c r="DM142" s="276">
        <f>SUM(DC142,DH142)</f>
        <v>0</v>
      </c>
      <c r="DN142" s="276">
        <f>SUM(DD142,DI142)</f>
        <v>0</v>
      </c>
      <c r="DO142" s="276">
        <f>SUM(DE142,DJ142)</f>
        <v>0</v>
      </c>
      <c r="DP142" s="276">
        <f>SUM(DF142,DK142)</f>
        <v>0</v>
      </c>
      <c r="DQ142" s="280"/>
      <c r="DR142" s="366"/>
      <c r="DS142" s="366"/>
      <c r="DT142" s="366"/>
      <c r="DU142" s="366"/>
      <c r="DV142" s="366"/>
      <c r="DW142" s="366"/>
      <c r="DX142" s="366"/>
      <c r="DY142" s="366"/>
      <c r="DZ142" s="366"/>
      <c r="EA142" s="366"/>
      <c r="EB142" s="366"/>
      <c r="EC142" s="366"/>
      <c r="ED142" s="366"/>
      <c r="EE142" s="366"/>
      <c r="EF142" s="366"/>
      <c r="EG142" s="366"/>
      <c r="EH142" s="366"/>
      <c r="EI142" s="1337"/>
      <c r="EJ142" s="1337"/>
      <c r="EK142" s="1338"/>
      <c r="EL142" s="1338"/>
      <c r="EM142" s="1253"/>
      <c r="EN142" s="1338"/>
      <c r="EO142" s="1338"/>
      <c r="EP142" s="1346"/>
      <c r="EQ142" s="362"/>
      <c r="ER142" s="367"/>
      <c r="ES142" s="276" t="str">
        <f>IF(LEN(CO142)=0,"",CO142)</f>
        <v/>
      </c>
      <c r="ET142" s="280"/>
      <c r="EU142" s="373" t="str">
        <f>IF(LEN(CQ142)=0,"",CQ142)</f>
        <v/>
      </c>
      <c r="EV142" s="363"/>
      <c r="EW142" s="280"/>
      <c r="EX142" s="364"/>
      <c r="EY142" s="367"/>
      <c r="EZ142" s="367"/>
      <c r="FA142" s="372" t="str">
        <f t="array" ref="FA142:FA142">IF($AE142="ACTI",IF($U142="ЖП",IF(LEN(EP142)=0,0,EP142)*IF($CE142="м2",IF(LEN(ES142)=0,0,ES142),IF(LEN(EU142)=0,0,EU142))*IF(LEN($BZ142)=0,0,$BZ142),0),)</f>
        <v>0</v>
      </c>
      <c r="FB142" s="365">
        <f>IF($AE142="ACTI",IF($U142="ЖП",EX142,0),0)</f>
        <v>0</v>
      </c>
      <c r="FC142" s="372" cm="1" t="str">
        <f t="array" ref="FC142:FC142">IF($AE142="ACTI",IF($U142="ЖП",0,IF(LEN(EP142)=0,0,EP142)*IF($CE142="м2",IF(LEN(ES142)=0,0,ES142),IF(LEN(EU142)=0,0,EU142))*IF(LEN($BZ142)=0,0,$BZ142)),0)</f>
        <v>0</v>
      </c>
      <c r="FD142" s="365">
        <f>IF($AE142="ACTI",IF($U142="ЖП",0,EX142),0)</f>
        <v>0</v>
      </c>
      <c r="FE142" s="367"/>
      <c r="FF142" s="367"/>
      <c r="FG142" s="276">
        <f>FA142*IF(LEN($BP142)=0,0,$BP142)/1000</f>
        <v>0</v>
      </c>
      <c r="FH142" s="287">
        <f>IF(LEN($BQ142)=0,0,FG142)</f>
        <v>0</v>
      </c>
      <c r="FI142" s="276">
        <f>FB142*IF(LEN($BQ142)=0,0,$BQ142)/1000</f>
        <v>0</v>
      </c>
      <c r="FJ142" s="287">
        <f>FA142*IF(LEN($BQ142)=0,0,$BQ142)/1000*IF($LC142=$LD142,1,IF($LC142="да",$LF142,IF($LD142="да",IF($LF142=0,0,1/$LF142),1)))</f>
        <v>0</v>
      </c>
      <c r="FK142" s="280"/>
      <c r="FL142" s="276">
        <f>FC142*IF(LEN($BP142)=0,0,$BP142)/1000</f>
        <v>0</v>
      </c>
      <c r="FM142" s="287">
        <f>IF(LEN($BQ142)=0,0,FL142)</f>
        <v>0</v>
      </c>
      <c r="FN142" s="276">
        <f>FD142*IF(LEN($BQ142)=0,0,$BQ142)/1000</f>
        <v>0</v>
      </c>
      <c r="FO142" s="287">
        <f>FC142*IF(LEN($BQ142)=0,0,$BQ142)/1000*IF($LC142=$LD142,1,IF($LC142="да",$LF142,IF($LD142="да",IF($LF142=0,0,1/$LF142),1)))</f>
        <v>0</v>
      </c>
      <c r="FP142" s="280"/>
      <c r="FQ142" s="276">
        <f>SUM(FG142,FL142)</f>
        <v>0</v>
      </c>
      <c r="FR142" s="276">
        <f>SUM(FH142,FM142)</f>
        <v>0</v>
      </c>
      <c r="FS142" s="276">
        <f>SUM(FI142,FN142)</f>
        <v>0</v>
      </c>
      <c r="FT142" s="276">
        <f>SUM(FJ142,FO142)</f>
        <v>0</v>
      </c>
      <c r="FU142" s="280"/>
      <c r="FV142" s="361"/>
      <c r="FW142" s="361"/>
      <c r="FX142" s="361"/>
      <c r="FY142" s="366"/>
      <c r="FZ142" s="366"/>
      <c r="GA142" s="361"/>
      <c r="GB142" s="361"/>
      <c r="GC142" s="366"/>
      <c r="GD142" s="366"/>
      <c r="GE142" s="366"/>
      <c r="GF142" s="366"/>
      <c r="GG142" s="366"/>
      <c r="GH142" s="366"/>
      <c r="GI142" s="366"/>
      <c r="GJ142" s="366"/>
      <c r="GK142" s="366"/>
      <c r="GL142" s="366"/>
      <c r="GM142" s="366"/>
      <c r="GN142" s="366"/>
      <c r="HA142" s="1339"/>
      <c r="HB142" s="1339"/>
      <c r="HC142" s="1339"/>
      <c r="HD142" s="1339"/>
      <c r="HE142" s="1339"/>
      <c r="HF142" s="1339"/>
      <c r="HG142" s="1339"/>
      <c r="HH142" s="1339"/>
      <c r="HI142" s="1339"/>
      <c r="HJ142" s="1339"/>
      <c r="HK142" s="1339"/>
      <c r="HL142" s="1340"/>
      <c r="HM142" s="372">
        <f>CW142*IF($LC142="да",$LF142,1)</f>
        <v>0</v>
      </c>
      <c r="HN142" s="365">
        <f>CX142*IF($LD142="да",$LF142,1)</f>
        <v>0</v>
      </c>
      <c r="HO142" s="372">
        <f>CY142*IF($LC142="да",$LF142,1)</f>
        <v>0</v>
      </c>
      <c r="HP142" s="365">
        <f>CZ142*IF($LD142="да",$LF142,1)</f>
        <v>0</v>
      </c>
      <c r="HQ142" s="1342"/>
      <c r="HR142" s="1339"/>
      <c r="HS142" s="1339"/>
      <c r="HT142" s="1339"/>
      <c r="HU142" s="1339"/>
      <c r="HV142" s="1339"/>
      <c r="HW142" s="1339"/>
      <c r="HX142" s="1339"/>
      <c r="HY142" s="1339"/>
      <c r="HZ142" s="1339"/>
      <c r="IA142" s="1339"/>
      <c r="IB142" s="1339"/>
      <c r="IC142" s="372">
        <f>FA142*IF($LC142="да",$LF142,1)</f>
        <v>0</v>
      </c>
      <c r="ID142" s="365">
        <f>FB142*IF($LD142="да",$LF142,1)</f>
        <v>0</v>
      </c>
      <c r="IE142" s="372">
        <f>FC142*IF($LC142="да",$LF142,1)</f>
        <v>0</v>
      </c>
      <c r="IF142" s="365">
        <f>FD142*IF($LD142="да",$LF142,1)</f>
        <v>0</v>
      </c>
      <c r="JR142" s="374">
        <f>IF(AND($U142="ЖП",$AE142="ACTI"),IF($CE142="м2",ES142,0),0)</f>
        <v>0</v>
      </c>
      <c r="JS142" s="368"/>
      <c r="JT142" s="374">
        <f>IF(AND($U142="ЖП",$AE142="ACTI"),IF(AND(LEN($CE142)&gt;0,NOT($CE142="м2")),EU142,0),0)</f>
        <v>0</v>
      </c>
      <c r="JU142" s="368"/>
      <c r="JV142" s="374">
        <f>IF(AND(NOT($U142="ЖП"),$AE142="ACTI"),IF($CE142="м2",ES142,0),0)</f>
        <v>0</v>
      </c>
      <c r="JW142" s="368"/>
      <c r="JX142" s="374">
        <f>IF(AND(NOT($U142="ЖП"),$AE142="ACTI"),IF(AND(LEN($CE142)&gt;0,NOT($CE142="м2")),EU142,0),0)</f>
        <v>0</v>
      </c>
      <c r="JY142" s="368"/>
      <c r="KD142" s="374">
        <f>IF(AND($U142="ЖП",$AD142="да::ACTI"),IF($CE142="м2",CO142,CQ142),0)</f>
        <v>0</v>
      </c>
      <c r="KE142" s="368"/>
      <c r="KF142" s="374">
        <f>IF(AND($U142="ЖП",$AE142="ACTI"),IF($CE142="м2",ES142,EU142),0)</f>
        <v>0</v>
      </c>
      <c r="KG142" s="368"/>
      <c r="KH142" s="374">
        <f>IF(OR(LEN(CL142)=0,LEN(KD142)=0),0,CL142*KD142)</f>
        <v>0</v>
      </c>
      <c r="KI142" s="368"/>
      <c r="KJ142" s="374">
        <f>IF(OR(LEN(EP142)=0,LEN(KF142)=0),0,EP142*KF142)</f>
        <v>0</v>
      </c>
      <c r="KK142" s="368"/>
      <c r="KL142" s="374">
        <f>IF(AND(NOT($U142="ЖП"),$AD142="да::ACTI"),IF($CE142="м2",CO142,CQ142),0)</f>
        <v>0</v>
      </c>
      <c r="KM142" s="368"/>
      <c r="KN142" s="374" t="str">
        <f>IF(AND(NOT($U142="ЖП"),$AE142="ACTI"),IF($CE142="м2",ES142,EU142),0)</f>
        <v/>
      </c>
      <c r="KO142" s="368"/>
      <c r="KP142" s="374">
        <f>IF(OR(LEN(CL142)=0,LEN(KL142)=0),0,CL142*KL142)</f>
        <v>0</v>
      </c>
      <c r="KQ142" s="368"/>
      <c r="KR142" s="374">
        <f>IF(OR(LEN(EP142)=0,LEN(KN142)=0),0,EP142*KN142)</f>
        <v>0</v>
      </c>
      <c r="KS142" s="368"/>
      <c r="KT142" s="1339"/>
      <c r="KU142" s="1339"/>
      <c r="KV142" s="1339"/>
      <c r="KW142" s="1339"/>
      <c r="KX142" s="1339"/>
      <c r="KY142" s="1339"/>
      <c r="KZ142" s="1339"/>
      <c r="LA142" s="1339"/>
      <c r="LB142" s="1339"/>
      <c r="LC142" s="379" t="str">
        <f>IF(OR(LEN($BU142)=0,$BU142="м3"),"нет","да")</f>
        <v>нет</v>
      </c>
      <c r="LD142" s="379" t="str">
        <f>IF(OR(LEN($BV142)=0,$BV142="м3"),"нет","да")</f>
        <v>нет</v>
      </c>
      <c r="LE142" s="1328"/>
      <c r="LF142" s="379">
        <v>1</v>
      </c>
      <c r="LG142" s="1339"/>
      <c r="LH142" s="1339"/>
      <c r="LI142" s="1339"/>
      <c r="LJ142" s="1339"/>
      <c r="LK142" s="1339"/>
      <c r="LL142" s="1339"/>
      <c r="LM142" s="1339"/>
    </row>
    <row customHeight="1" ht="24">
      <c r="A143" s="342"/>
      <c r="B143" s="342"/>
      <c r="C143" s="436" t="s">
        <v>1281</v>
      </c>
      <c r="D143" s="1324"/>
      <c r="E143" s="1324"/>
      <c r="F143" s="1253"/>
      <c r="G143" s="1325"/>
      <c r="H143" s="1325"/>
      <c r="I143" s="1253"/>
      <c r="J143" s="1253"/>
      <c r="K143" s="1326"/>
      <c r="L143" s="1326"/>
      <c r="M143" s="1327"/>
      <c r="N143" s="466"/>
      <c r="O143" s="1328"/>
      <c r="P143" s="1328"/>
      <c r="Q143" s="466"/>
      <c r="R143" s="1328"/>
      <c r="S143" s="1328"/>
      <c r="T143" s="1329"/>
      <c r="U143" s="1329"/>
      <c r="V143" s="1328"/>
      <c r="W143" s="1328"/>
      <c r="X143" s="1330"/>
      <c r="Y143" s="1328"/>
      <c r="Z143" s="1328"/>
      <c r="AA143" s="1328"/>
      <c r="AB143" s="1328"/>
      <c r="AC143" s="331"/>
      <c r="AD143" s="331" t="str">
        <f>BL143&amp;"::"&amp;AE143</f>
        <v>да::ACTI</v>
      </c>
      <c r="AE143" s="331" t="s">
        <v>1293</v>
      </c>
      <c r="AF143" s="1328"/>
      <c r="AG143" s="1328"/>
      <c r="AH143" s="1328"/>
      <c r="AI143" s="1328"/>
      <c r="AJ143" s="1328"/>
      <c r="AK143" s="1328"/>
      <c r="AL143" s="1328"/>
      <c r="AM143" s="1328"/>
      <c r="AN143" s="1327"/>
      <c r="AO143" s="466"/>
      <c r="AP143" s="1331"/>
      <c r="AQ143" s="511"/>
      <c r="AR143" s="511"/>
      <c r="AS143" s="511"/>
      <c r="AT143" s="466"/>
      <c r="AU143" s="466"/>
      <c r="AV143" s="466"/>
      <c r="AW143" s="466"/>
      <c r="AX143" s="466"/>
      <c r="AY143" s="1328"/>
      <c r="AZ143" s="348"/>
      <c r="BA143" s="348"/>
      <c r="BB143" s="348"/>
      <c r="BC143" s="466"/>
      <c r="BD143" s="466"/>
      <c r="BE143" s="466"/>
      <c r="BF143" s="348"/>
      <c r="BG143" s="1328"/>
      <c r="BH143" s="331"/>
      <c r="BI143" s="1328"/>
      <c r="BJ143" s="1328"/>
      <c r="BK143" s="1328"/>
      <c r="BL143" s="517" t="s">
        <v>34</v>
      </c>
      <c r="BM143" s="1333"/>
      <c r="BN143" s="1328"/>
      <c r="BO143" s="1328"/>
      <c r="BP143" s="332"/>
      <c r="BQ143" s="332"/>
      <c r="BR143" s="332"/>
      <c r="BS143" s="332"/>
      <c r="BT143" s="358"/>
      <c r="BU143" s="379"/>
      <c r="BV143" s="379"/>
      <c r="BW143" s="358"/>
      <c r="BX143" s="369" t="s">
        <v>49</v>
      </c>
      <c r="BY143" s="369" t="s">
        <v>49</v>
      </c>
      <c r="BZ143" s="347">
        <v>12</v>
      </c>
      <c r="CA143" s="347">
        <v>12</v>
      </c>
      <c r="CB143" s="358"/>
      <c r="CC143" s="358"/>
      <c r="CD143" s="358"/>
      <c r="CE143" s="379"/>
      <c r="CF143" s="379"/>
      <c r="CG143" s="358"/>
      <c r="CH143" s="358"/>
      <c r="CI143" s="358"/>
      <c r="CJ143" s="358"/>
      <c r="CK143" s="358"/>
      <c r="CL143" s="1346"/>
      <c r="CM143" s="370"/>
      <c r="CN143" s="358"/>
      <c r="CO143" s="364"/>
      <c r="CP143" s="364"/>
      <c r="CQ143" s="371"/>
      <c r="CR143" s="371"/>
      <c r="CS143" s="280"/>
      <c r="CT143" s="280"/>
      <c r="CU143" s="358"/>
      <c r="CV143" s="358"/>
      <c r="CW143" s="372">
        <f>IF($AD143="да::ACTI",IF($U143="ЖП",IF(LEN(CL143)=0,0,CL143)*IF($CE143="м2",IF(LEN(CO143)=0,0,CO143),IF(LEN(CQ143)=0,0,CQ143)),0),0)</f>
        <v>0</v>
      </c>
      <c r="CX143" s="372">
        <f>IF($AD143="да::ACTI",IF($U143="ЖП",IF(LEN(CM143)=0,0,CM143)*IF($CF143="м2",IF(LEN(CP143)=0,0,CP143),IF(LEN(CR143)=0,0,CR143)),0),0)</f>
        <v>0</v>
      </c>
      <c r="CY143" s="372">
        <f>IF($AD143="да::ACTI",IF($U143="ЖП",0,IF(LEN(CL143)=0,0,CL143)*IF($CE143="м2",IF(LEN(CO143)=0,0,CO143),IF(LEN(CQ143)=0,0,CQ143))),0)</f>
        <v>0</v>
      </c>
      <c r="CZ143" s="372">
        <f>IF($AD143="да::ACTI",IF($U143="ЖП",0,IF(LEN(CM143)=0,0,CM143)*IF($CF143="м2",IF(LEN(CP143)=0,0,CP143),IF(LEN(CR143)=0,0,CR143))),0)</f>
        <v>0</v>
      </c>
      <c r="DA143" s="358"/>
      <c r="DB143" s="358"/>
      <c r="DC143" s="276">
        <f>CW143*IF(LEN($BP143)=0,0,$BP143)/1000</f>
        <v>0</v>
      </c>
      <c r="DD143" s="276">
        <f>IF(OR($CA143=0,LEN($CA143)=0,$BZ143=0,LEN($BZ143)=0),DC143,DC143*$BZ143/$CA143)</f>
        <v>0</v>
      </c>
      <c r="DE143" s="276">
        <f>CX143*IF(LEN($BQ143)=0,0,$BQ143)/1000</f>
        <v>0</v>
      </c>
      <c r="DF143" s="276">
        <f>CW143*IF(LEN($BQ143)=0,0,$BQ143)*IF(OR(LEN($CL143)=0,$CL143=0),0,IF($CE143=$CF143,$CM143/$CL143,1))/1000*IF($LC143=$LD143,1,IF($LC143="да",$LF143,IF($LD143="да",IF($LF143=0,0,1/$LF143),1)))</f>
        <v>0</v>
      </c>
      <c r="DG143" s="280"/>
      <c r="DH143" s="276">
        <f>CY143*IF(LEN($BP143)=0,0,$BP143)/1000</f>
        <v>0</v>
      </c>
      <c r="DI143" s="276">
        <f>IF(OR($CA143=0,LEN($CA143)=0,$BZ143=0,LEN($BZ143)=0),DH143,DH143*$BZ143/$CA143)</f>
        <v>0</v>
      </c>
      <c r="DJ143" s="276">
        <f>CZ143*IF(LEN($BQ143)=0,0,$BQ143)/1000</f>
        <v>0</v>
      </c>
      <c r="DK143" s="276">
        <f>CY143*IF(LEN($BQ143)=0,0,$BQ143)*IF(OR(LEN($CL143)=0,$CL143=0),0,IF($CE143=$CF143,$CM143/$CL143,1))/1000*IF($LC143=$LD143,1,IF($LC143="да",$LF143,IF($LD143="да",IF($LF143=0,0,1/$LF143),1)))</f>
        <v>0</v>
      </c>
      <c r="DL143" s="280"/>
      <c r="DM143" s="276">
        <f>SUM(DC143,DH143)</f>
        <v>0</v>
      </c>
      <c r="DN143" s="276">
        <f>SUM(DD143,DI143)</f>
        <v>0</v>
      </c>
      <c r="DO143" s="276">
        <f>SUM(DE143,DJ143)</f>
        <v>0</v>
      </c>
      <c r="DP143" s="276">
        <f>SUM(DF143,DK143)</f>
        <v>0</v>
      </c>
      <c r="DQ143" s="280"/>
      <c r="DR143" s="366"/>
      <c r="DS143" s="366"/>
      <c r="DT143" s="366"/>
      <c r="DU143" s="366"/>
      <c r="DV143" s="366"/>
      <c r="DW143" s="366"/>
      <c r="DX143" s="366"/>
      <c r="DY143" s="366"/>
      <c r="DZ143" s="366"/>
      <c r="EA143" s="366"/>
      <c r="EB143" s="366"/>
      <c r="EC143" s="366"/>
      <c r="ED143" s="366"/>
      <c r="EE143" s="366"/>
      <c r="EF143" s="366"/>
      <c r="EG143" s="366"/>
      <c r="EH143" s="366"/>
      <c r="EI143" s="1337"/>
      <c r="EJ143" s="1337"/>
      <c r="EK143" s="1338"/>
      <c r="EL143" s="1338"/>
      <c r="EM143" s="1253"/>
      <c r="EN143" s="1338"/>
      <c r="EO143" s="1338"/>
      <c r="EP143" s="1346"/>
      <c r="EQ143" s="370"/>
      <c r="ER143" s="367"/>
      <c r="ES143" s="276" t="str">
        <f>IF(LEN(CO143)=0,"",CO143)</f>
        <v/>
      </c>
      <c r="ET143" s="276" t="str">
        <f>IF(LEN(CP143)=0,"",CP143)</f>
        <v/>
      </c>
      <c r="EU143" s="373" t="str">
        <f>IF(LEN(CQ143)=0,"",CQ143)</f>
        <v/>
      </c>
      <c r="EV143" s="373" t="str">
        <f>IF(LEN(CR143)=0,"",CR143)</f>
        <v/>
      </c>
      <c r="EW143" s="280"/>
      <c r="EX143" s="280"/>
      <c r="EY143" s="367"/>
      <c r="EZ143" s="367"/>
      <c r="FA143" s="372" t="str">
        <f t="array" ref="FA143:FA143">IF($AE143="ACTI",IF($U143="ЖП",IF(LEN(EP143)=0,0,EP143)*IF($CE143="м2",IF(LEN(ES143)=0,0,ES143),IF(LEN(EU143)=0,0,EU143))*IF(LEN($BZ143)=0,0,$BZ143),0),0)</f>
        <v>0</v>
      </c>
      <c r="FB143" s="372" t="str">
        <f t="array" ref="FB143:FB143">IF($AE143="ACTI",IF($U143="ЖП",IF(LEN(EQ143)=0,0,EQ143)*IF($CF143="м2",IF(LEN(ET143)=0,0,ET143),IF(LEN(EV143)=0,0,EV143))*IF(LEN($CA143)=0,0,$CA143),0),0)</f>
        <v>0</v>
      </c>
      <c r="FC143" s="372" cm="1" t="str">
        <f t="array" ref="FC143:FC143">IF($AE143="ACTI",IF($U143="ЖП",0,IF(LEN(EP143)=0,0,EP143)*IF($CE143="м2",IF(LEN(ES143)=0,0,ES143),IF(LEN(EU143)=0,0,EU143))*IF(LEN($BZ143)=0,0,$BZ143)),0)</f>
        <v>0</v>
      </c>
      <c r="FD143" s="372" cm="1" t="str">
        <f t="array" ref="FD143:FD143">IF($AE143="ACTI",IF($U143="ЖП",0,IF(LEN(EQ143)=0,0,EQ143)*IF($CF143="м2",IF(LEN(ET143)=0,0,ET143),IF(LEN(EV143)=0,0,EV143))*IF(LEN($CA143)=0,0,$CA143)),0)</f>
        <v>0</v>
      </c>
      <c r="FE143" s="367"/>
      <c r="FF143" s="367"/>
      <c r="FG143" s="276">
        <f>FA143*IF(LEN($BP143)=0,0,$BP143)/1000</f>
        <v>0</v>
      </c>
      <c r="FH143" s="276">
        <f>IF(OR($CA143=0,LEN($CA143)=0,$BZ143=0,LEN($BZ143)=0),FG143,FG143*$BZ143/$CA143)</f>
        <v>0</v>
      </c>
      <c r="FI143" s="276">
        <f>FB143*IF(LEN($BQ143)=0,0,$BQ143)/1000</f>
        <v>0</v>
      </c>
      <c r="FJ143" s="276">
        <f>FA143*IF(LEN($BQ143)=0,0,$BQ143)*IF(OR(LEN($EP143)=0,$EP143=0),0,IF($CE143=$CF143,$EQ143/$EP143,1))/1000*IF($LC143=$LD143,1,IF($LC143="да",$LF143,IF($LD143="да",IF($LF143=0,0,1/$LF143),1)))</f>
        <v>0</v>
      </c>
      <c r="FK143" s="280"/>
      <c r="FL143" s="276">
        <f>FC143*IF(LEN($BP143)=0,0,$BP143)/1000</f>
        <v>0</v>
      </c>
      <c r="FM143" s="276">
        <f>IF(OR($CA143=0,LEN($CA143)=0,$BZ143=0,LEN($BZ143)=0),FL143,FL143*$BZ143/$CA143)</f>
        <v>0</v>
      </c>
      <c r="FN143" s="276">
        <f>FD143*IF(LEN($BQ143)=0,0,$BQ143)/1000</f>
        <v>0</v>
      </c>
      <c r="FO143" s="276">
        <f>FC143*IF(LEN($BQ143)=0,0,$BQ143)*IF(OR(LEN($EP143)=0,$EP143=0),0,IF($CE143=$CF143,$EQ143/$EP143,1))/1000*IF($LC143=$LD143,1,IF($LC143="да",$LF143,IF($LD143="да",IF($LF143=0,0,1/$LF143),1)))</f>
        <v>0</v>
      </c>
      <c r="FP143" s="280"/>
      <c r="FQ143" s="276">
        <f>SUM(FG143,FL143)</f>
        <v>0</v>
      </c>
      <c r="FR143" s="276">
        <f>SUM(FH143,FM143)</f>
        <v>0</v>
      </c>
      <c r="FS143" s="276">
        <f>SUM(FI143,FN143)</f>
        <v>0</v>
      </c>
      <c r="FT143" s="276">
        <f>SUM(FJ143,FO143)</f>
        <v>0</v>
      </c>
      <c r="FU143" s="280"/>
      <c r="FV143" s="361"/>
      <c r="FW143" s="361"/>
      <c r="FX143" s="361"/>
      <c r="FY143" s="366"/>
      <c r="FZ143" s="366"/>
      <c r="GA143" s="361"/>
      <c r="GB143" s="361"/>
      <c r="GC143" s="366"/>
      <c r="GD143" s="366"/>
      <c r="GE143" s="366"/>
      <c r="GF143" s="366"/>
      <c r="GG143" s="366"/>
      <c r="GH143" s="366"/>
      <c r="GI143" s="366"/>
      <c r="GJ143" s="366"/>
      <c r="GK143" s="366"/>
      <c r="GL143" s="366"/>
      <c r="GM143" s="366"/>
      <c r="GN143" s="366"/>
      <c r="HA143" s="1339"/>
      <c r="HB143" s="1339"/>
      <c r="HC143" s="1339"/>
      <c r="HD143" s="1339"/>
      <c r="HE143" s="1339"/>
      <c r="HF143" s="1339"/>
      <c r="HG143" s="1339"/>
      <c r="HH143" s="1339"/>
      <c r="HI143" s="1339"/>
      <c r="HJ143" s="1339"/>
      <c r="HK143" s="1339"/>
      <c r="HL143" s="1340"/>
      <c r="HM143" s="372">
        <f>CW143*IF($LC143="да",$LF143,1)</f>
        <v>0</v>
      </c>
      <c r="HN143" s="372">
        <f>CX143*IF($LD143="да",$LF143,1)</f>
        <v>0</v>
      </c>
      <c r="HO143" s="372">
        <f>CY143*IF($LC143="да",$LF143,1)</f>
        <v>0</v>
      </c>
      <c r="HP143" s="372">
        <f>CZ143*IF($LD143="да",$LF143,1)</f>
        <v>0</v>
      </c>
      <c r="HQ143" s="1342"/>
      <c r="HR143" s="1339"/>
      <c r="HS143" s="1339"/>
      <c r="HT143" s="1339"/>
      <c r="HU143" s="1339"/>
      <c r="HV143" s="1339"/>
      <c r="HW143" s="1339"/>
      <c r="HX143" s="1339"/>
      <c r="HY143" s="1339"/>
      <c r="HZ143" s="1339"/>
      <c r="IA143" s="1339"/>
      <c r="IB143" s="1339"/>
      <c r="IC143" s="372">
        <f>FA143*IF($LC143="да",$LF143,1)</f>
        <v>0</v>
      </c>
      <c r="ID143" s="372">
        <f>FB143*IF($LD143="да",$LF143,1)</f>
        <v>0</v>
      </c>
      <c r="IE143" s="372">
        <f>FC143*IF($LC143="да",$LF143,1)</f>
        <v>0</v>
      </c>
      <c r="IF143" s="372">
        <f>FD143*IF($LD143="да",$LF143,1)</f>
        <v>0</v>
      </c>
      <c r="JR143" s="374">
        <f>IF(AND($U143="ЖП",$AE143="ACTI"),IF($CE143="м2",ES143,0),0)</f>
        <v>0</v>
      </c>
      <c r="JS143" s="374">
        <f>IF(AND($U143="ЖП",$AE143="ACTI"),IF($CF143="м2",ET143,0),0)</f>
        <v>0</v>
      </c>
      <c r="JT143" s="374">
        <f>IF(AND($U143="ЖП",$AE143="ACTI"),IF(AND(LEN($CE143)&gt;0,NOT($CE143="м2")),EU143,0),0)</f>
        <v>0</v>
      </c>
      <c r="JU143" s="374">
        <f>IF(AND($U143="ЖП",$AE143="ACTI"),IF(AND(LEN($CF143)&gt;0,NOT($CF143="м2")),EV143,0),0)</f>
        <v>0</v>
      </c>
      <c r="JV143" s="374">
        <f>IF(AND(NOT($U143="ЖП"),$AE143="ACTI"),IF($CE143="м2",ES143,0),0)</f>
        <v>0</v>
      </c>
      <c r="JW143" s="374">
        <f>IF(AND(NOT($U143="ЖП"),$AE143="ACTI"),IF($CF143="м2",ET143,0),0)</f>
        <v>0</v>
      </c>
      <c r="JX143" s="374">
        <f>IF(AND(NOT($U143="ЖП"),$AE143="ACTI"),IF(AND(LEN($CE143)&gt;0,NOT($CE143="м2")),EU143,0),0)</f>
        <v>0</v>
      </c>
      <c r="JY143" s="374">
        <f>IF(AND(NOT($U143="ЖП"),$AE143="ACTI"),IF(AND(LEN($CF143)&gt;0,NOT($CF143="м2")),EV143,0),0)</f>
        <v>0</v>
      </c>
      <c r="KD143" s="374">
        <f>IF(AND($U143="ЖП",$AD143="да::ACTI"),IF($CE143="м2",CO143,CQ143),0)</f>
        <v>0</v>
      </c>
      <c r="KE143" s="374">
        <f>IF(AND($U143="ЖП",$AD143="да::ACTI"),IF($CF143="м2",CP143,CR143),0)</f>
        <v>0</v>
      </c>
      <c r="KF143" s="374">
        <f>IF(AND($U143="ЖП",$AE143="ACTI"),IF($CE143="м2",ES143,EU143),0)</f>
        <v>0</v>
      </c>
      <c r="KG143" s="374">
        <f>IF(AND($U143="ЖП",$AE143="ACTI"),IF($CF143="м2",ET143,EV143),0)</f>
        <v>0</v>
      </c>
      <c r="KH143" s="374">
        <f>IF(OR(LEN(CL143)=0,LEN(KD143)=0),0,CL143*KD143)</f>
        <v>0</v>
      </c>
      <c r="KI143" s="374">
        <f>IF(OR(LEN(CM143)=0,LEN(KE143)=0),0,CM143*KE143)</f>
        <v>0</v>
      </c>
      <c r="KJ143" s="374">
        <f>IF(OR(LEN(EP143)=0,LEN(KF143)=0),0,EP143*KF143)</f>
        <v>0</v>
      </c>
      <c r="KK143" s="374">
        <f>IF(OR(LEN(EQ143)=0,LEN(KG143)=0),0,EQ143*KG143)</f>
        <v>0</v>
      </c>
      <c r="KL143" s="374">
        <f>IF(AND(NOT($U143="ЖП"),$AD143="да::ACTI"),IF($CE143="м2",CO143,CQ143),0)</f>
        <v>0</v>
      </c>
      <c r="KM143" s="374">
        <f>IF(AND(NOT($U143="ЖП"),$AD143="да::ACTI"),IF($CF143="м2",CP143,CR143),0)</f>
        <v>0</v>
      </c>
      <c r="KN143" s="374" t="str">
        <f>IF(AND(NOT($U143="ЖП"),$AE143="ACTI"),IF($CE143="м2",ES143,EU143),0)</f>
        <v/>
      </c>
      <c r="KO143" s="374" t="str">
        <f>IF(AND(NOT($U143="ЖП"),$AE143="ACTI"),IF($CF143="м2",ET143,EV143),0)</f>
        <v/>
      </c>
      <c r="KP143" s="374">
        <f>IF(OR(LEN(CL143)=0,LEN(KL143)=0),0,CL143*KL143)</f>
        <v>0</v>
      </c>
      <c r="KQ143" s="374">
        <f>IF(OR(LEN(CM143)=0,LEN(KM143)=0),0,CM143*KM143)</f>
        <v>0</v>
      </c>
      <c r="KR143" s="374">
        <f>IF(OR(LEN(EP143)=0,LEN(KN143)=0),0,EP143*KN143)</f>
        <v>0</v>
      </c>
      <c r="KS143" s="374">
        <f>IF(OR(LEN(EQ143)=0,LEN(KO143)=0),0,EQ143*KO143)</f>
        <v>0</v>
      </c>
      <c r="KT143" s="1339"/>
      <c r="KU143" s="1339"/>
      <c r="KV143" s="1339"/>
      <c r="KW143" s="1339"/>
      <c r="KX143" s="1339"/>
      <c r="KY143" s="1339"/>
      <c r="KZ143" s="1339"/>
      <c r="LA143" s="1339"/>
      <c r="LB143" s="1339"/>
      <c r="LC143" s="379" t="str">
        <f>IF(OR(LEN($BU143)=0,$BU143="м3"),"нет","да")</f>
        <v>нет</v>
      </c>
      <c r="LD143" s="379" t="str">
        <f>IF(OR(LEN($BV143)=0,$BV143="м3"),"нет","да")</f>
        <v>нет</v>
      </c>
      <c r="LE143" s="1328"/>
      <c r="LF143" s="379">
        <v>1</v>
      </c>
      <c r="LG143" s="1339"/>
      <c r="LH143" s="1339"/>
      <c r="LI143" s="1339"/>
      <c r="LJ143" s="1339"/>
      <c r="LK143" s="1339"/>
      <c r="LL143" s="1339"/>
      <c r="LM143" s="1339"/>
    </row>
    <row customHeight="1" ht="12"/>
    <row customHeight="1" ht="12">
      <c r="B145" s="356" t="s">
        <v>1710</v>
      </c>
    </row>
    <row customHeight="1" ht="12">
      <c r="B146" s="356" t="s">
        <v>1711</v>
      </c>
    </row>
    <row customHeight="1" ht="12">
      <c r="B147" s="356" t="s">
        <v>1712</v>
      </c>
    </row>
    <row customHeight="1" ht="12">
      <c r="B148" s="356" t="s">
        <v>1713</v>
      </c>
    </row>
    <row customHeight="1" ht="24">
      <c r="A149" s="342"/>
      <c r="B149" s="342"/>
      <c r="C149" s="436" t="s">
        <v>1281</v>
      </c>
      <c r="D149" s="1324"/>
      <c r="E149" s="1324"/>
      <c r="F149" s="1253"/>
      <c r="G149" s="1325"/>
      <c r="H149" s="1325"/>
      <c r="I149" s="1253"/>
      <c r="J149" s="1253"/>
      <c r="K149" s="1326"/>
      <c r="L149" s="1326"/>
      <c r="M149" s="1327"/>
      <c r="N149" s="466"/>
      <c r="O149" s="1328"/>
      <c r="P149" s="1328"/>
      <c r="Q149" s="466"/>
      <c r="R149" s="1328"/>
      <c r="S149" s="1328"/>
      <c r="T149" s="1329"/>
      <c r="U149" s="1329"/>
      <c r="V149" s="1328"/>
      <c r="W149" s="1328"/>
      <c r="X149" s="1330"/>
      <c r="Y149" s="1328"/>
      <c r="Z149" s="1328"/>
      <c r="AA149" s="1328"/>
      <c r="AB149" s="1328"/>
      <c r="AC149" s="331"/>
      <c r="AD149" s="331" t="str">
        <f>BL149&amp;"::"&amp;AE149</f>
        <v>да::ACTI</v>
      </c>
      <c r="AE149" s="331" t="s">
        <v>1293</v>
      </c>
      <c r="AF149" s="1328"/>
      <c r="AG149" s="1328"/>
      <c r="AH149" s="1328"/>
      <c r="AI149" s="1328"/>
      <c r="AJ149" s="1328"/>
      <c r="AK149" s="1328"/>
      <c r="AL149" s="1328"/>
      <c r="AM149" s="1328"/>
      <c r="AN149" s="1327"/>
      <c r="AO149" s="466"/>
      <c r="AP149" s="1331"/>
      <c r="AQ149" s="511"/>
      <c r="AR149" s="511"/>
      <c r="AS149" s="511"/>
      <c r="AT149" s="466"/>
      <c r="AU149" s="466"/>
      <c r="AV149" s="466"/>
      <c r="AW149" s="466"/>
      <c r="AX149" s="466"/>
      <c r="AY149" s="1328"/>
      <c r="AZ149" s="348"/>
      <c r="BA149" s="348"/>
      <c r="BB149" s="348"/>
      <c r="BC149" s="466"/>
      <c r="BD149" s="466"/>
      <c r="BE149" s="466"/>
      <c r="BF149" s="348"/>
      <c r="BG149" s="1328"/>
      <c r="BH149" s="331"/>
      <c r="BI149" s="1328"/>
      <c r="BJ149" s="1328"/>
      <c r="BK149" s="1328"/>
      <c r="BL149" s="517" t="s">
        <v>34</v>
      </c>
      <c r="BM149" s="1333"/>
      <c r="BN149" s="1328"/>
      <c r="BO149" s="1328"/>
      <c r="BP149" s="332"/>
      <c r="BQ149" s="332"/>
      <c r="BR149" s="332"/>
      <c r="BS149" s="332"/>
      <c r="BT149" s="358"/>
      <c r="BU149" s="379"/>
      <c r="BV149" s="379"/>
      <c r="BW149" s="358"/>
      <c r="BX149" s="360" t="s">
        <v>40</v>
      </c>
      <c r="BY149" s="360" t="s">
        <v>40</v>
      </c>
      <c r="BZ149" s="1335"/>
      <c r="CA149" s="1335"/>
      <c r="CB149" s="358"/>
      <c r="CC149" s="358"/>
      <c r="CD149" s="358"/>
      <c r="CE149" s="358"/>
      <c r="CF149" s="358"/>
      <c r="CG149" s="358"/>
      <c r="CH149" s="358"/>
      <c r="CI149" s="358"/>
      <c r="CJ149" s="358"/>
      <c r="CK149" s="358"/>
      <c r="CL149" s="1336"/>
      <c r="CM149" s="362"/>
      <c r="CN149" s="381"/>
      <c r="CO149" s="280"/>
      <c r="CP149" s="280"/>
      <c r="CQ149" s="280"/>
      <c r="CR149" s="280"/>
      <c r="CS149" s="382"/>
      <c r="CT149" s="382"/>
      <c r="CU149" s="358"/>
      <c r="CV149" s="358"/>
      <c r="CW149" s="365">
        <f>IF($AD149="да::ACTI",IF($U149="ЖП",CS149,0),0)</f>
        <v>0</v>
      </c>
      <c r="CX149" s="365">
        <f>IF($AD149="да::ACTI",IF($U149="ЖП",CT149,0),0)</f>
        <v>0</v>
      </c>
      <c r="CY149" s="365">
        <f>IF($AD149="да::ACTI",IF($U149="ЖП",0,CS149),0)</f>
        <v>0</v>
      </c>
      <c r="CZ149" s="365">
        <f>IF($AD149="да::ACTI",IF($U149="ЖП",0,CT149),0)</f>
        <v>0</v>
      </c>
      <c r="DA149" s="358"/>
      <c r="DB149" s="358"/>
      <c r="DC149" s="276">
        <f>CW149*IF(LEN($BP149)=0,0,$BP149)/1000</f>
        <v>0</v>
      </c>
      <c r="DD149" s="276">
        <f>IF(LEN($BQ149)=0,0,DC149)</f>
        <v>0</v>
      </c>
      <c r="DE149" s="276">
        <f>CX149*IF(LEN($BQ149)=0,0,$BQ149)/1000</f>
        <v>0</v>
      </c>
      <c r="DF149" s="276">
        <f>CW149*IF(LEN($BQ149)=0,0,$BQ149)/1000</f>
        <v>0</v>
      </c>
      <c r="DG149" s="280"/>
      <c r="DH149" s="276">
        <f>CY149*IF(LEN($BP149)=0,0,$BP149)/1000</f>
        <v>0</v>
      </c>
      <c r="DI149" s="276">
        <f>IF(LEN($BQ149)=0,0,DH149)</f>
        <v>0</v>
      </c>
      <c r="DJ149" s="276">
        <f>CZ149*IF(LEN($BQ149)=0,0,$BQ149)/1000</f>
        <v>0</v>
      </c>
      <c r="DK149" s="276">
        <f>CY149*IF(LEN($BQ149)=0,0,$BQ149)/1000</f>
        <v>0</v>
      </c>
      <c r="DL149" s="280"/>
      <c r="DM149" s="276">
        <f>SUM(DC149,DH149)</f>
        <v>0</v>
      </c>
      <c r="DN149" s="276">
        <f>SUM(DD149,DI149)</f>
        <v>0</v>
      </c>
      <c r="DO149" s="276">
        <f>SUM(DE149,DJ149)</f>
        <v>0</v>
      </c>
      <c r="DP149" s="276">
        <f>SUM(DF149,DK149)</f>
        <v>0</v>
      </c>
      <c r="DQ149" s="280"/>
      <c r="DR149" s="366"/>
      <c r="DS149" s="366"/>
      <c r="DT149" s="366"/>
      <c r="DU149" s="366"/>
      <c r="DV149" s="366"/>
      <c r="DW149" s="366"/>
      <c r="DX149" s="366"/>
      <c r="DY149" s="366"/>
      <c r="DZ149" s="366"/>
      <c r="EA149" s="366"/>
      <c r="EB149" s="366"/>
      <c r="EC149" s="366"/>
      <c r="ED149" s="366"/>
      <c r="EE149" s="366"/>
      <c r="EF149" s="366"/>
      <c r="EG149" s="366"/>
      <c r="EH149" s="366"/>
      <c r="EI149" s="1337"/>
      <c r="EJ149" s="1337"/>
      <c r="EK149" s="1355"/>
      <c r="EL149" s="1355"/>
      <c r="EM149" s="1253"/>
      <c r="EN149" s="1355"/>
      <c r="EO149" s="1355"/>
      <c r="EP149" s="1336"/>
      <c r="EQ149" s="362"/>
      <c r="ER149" s="383"/>
      <c r="ES149" s="280"/>
      <c r="ET149" s="280"/>
      <c r="EU149" s="280"/>
      <c r="EV149" s="280"/>
      <c r="EW149" s="382"/>
      <c r="EX149" s="382"/>
      <c r="EY149" s="358"/>
      <c r="EZ149" s="358"/>
      <c r="FA149" s="365">
        <f>IF($AE149="ACTI",IF($U149="ЖП",EW149,0),0)</f>
        <v>0</v>
      </c>
      <c r="FB149" s="365">
        <f>IF($AE149="ACTI",IF($U149="ЖП",EX149,0),0)</f>
        <v>0</v>
      </c>
      <c r="FC149" s="365">
        <f>IF($AE149="ACTI",IF($U149="ЖП",0,EW149),0)</f>
        <v>0</v>
      </c>
      <c r="FD149" s="365">
        <f>IF($AE149="ACTI",IF($U149="ЖП",0,EX149),0)</f>
        <v>0</v>
      </c>
      <c r="FE149" s="358"/>
      <c r="FF149" s="358"/>
      <c r="FG149" s="276">
        <f>FA149*IF(LEN($BP149)=0,0,$BP149)/1000</f>
        <v>0</v>
      </c>
      <c r="FH149" s="276">
        <f>IF(LEN($BQ149)=0,0,FG149)</f>
        <v>0</v>
      </c>
      <c r="FI149" s="276">
        <f>FB149*IF(LEN($BQ149)=0,0,$BQ149)/1000</f>
        <v>0</v>
      </c>
      <c r="FJ149" s="276">
        <f>FA149*IF(LEN($BQ149)=0,0,$BQ149)/1000</f>
        <v>0</v>
      </c>
      <c r="FK149" s="280"/>
      <c r="FL149" s="276">
        <f>FC149*IF(LEN($BP149)=0,0,$BP149)/1000</f>
        <v>0</v>
      </c>
      <c r="FM149" s="276">
        <f>IF(LEN($BQ149)=0,0,FL149)</f>
        <v>0</v>
      </c>
      <c r="FN149" s="276">
        <f>FD149*IF(LEN($BQ149)=0,0,$BQ149)/1000</f>
        <v>0</v>
      </c>
      <c r="FO149" s="276">
        <f>FC149*IF(LEN($BQ149)=0,0,$BQ149)/1000</f>
        <v>0</v>
      </c>
      <c r="FP149" s="280"/>
      <c r="FQ149" s="276">
        <f>SUM(FG149,FL149)</f>
        <v>0</v>
      </c>
      <c r="FR149" s="276">
        <f>SUM(FH149,FM149)</f>
        <v>0</v>
      </c>
      <c r="FS149" s="276">
        <f>SUM(FI149,FN149)</f>
        <v>0</v>
      </c>
      <c r="FT149" s="276">
        <f>SUM(FJ149,FO149)</f>
        <v>0</v>
      </c>
      <c r="FU149" s="280"/>
      <c r="FV149" s="361"/>
      <c r="FW149" s="361"/>
      <c r="FX149" s="361"/>
      <c r="FY149" s="366"/>
      <c r="FZ149" s="366"/>
      <c r="GA149" s="361"/>
      <c r="GB149" s="361"/>
      <c r="GC149" s="366"/>
      <c r="GD149" s="366"/>
      <c r="GE149" s="366"/>
      <c r="GF149" s="366"/>
      <c r="GG149" s="366"/>
      <c r="GH149" s="366"/>
      <c r="GI149" s="366"/>
      <c r="GJ149" s="366"/>
      <c r="GK149" s="366"/>
      <c r="GL149" s="366"/>
      <c r="GM149" s="366"/>
      <c r="GN149" s="366"/>
      <c r="HA149" s="1339"/>
      <c r="HB149" s="1339"/>
      <c r="HC149" s="1339"/>
      <c r="HD149" s="1339"/>
      <c r="HE149" s="1339"/>
      <c r="HF149" s="1339"/>
      <c r="HG149" s="1339"/>
      <c r="HH149" s="1339"/>
      <c r="HI149" s="1339"/>
      <c r="HJ149" s="1339"/>
      <c r="HK149" s="1339"/>
      <c r="HL149" s="1339"/>
      <c r="HM149" s="1339"/>
      <c r="HN149" s="1339"/>
      <c r="HO149" s="1339"/>
      <c r="HP149" s="1339"/>
      <c r="HQ149" s="1339"/>
      <c r="HR149" s="1339"/>
      <c r="HS149" s="1339"/>
      <c r="HT149" s="1339"/>
      <c r="HU149" s="1339"/>
      <c r="HV149" s="1339"/>
      <c r="HW149" s="1339"/>
      <c r="HX149" s="1339"/>
      <c r="HY149" s="1339"/>
      <c r="HZ149" s="1339"/>
      <c r="IA149" s="1339"/>
      <c r="IB149" s="1339"/>
      <c r="IC149" s="1339"/>
      <c r="ID149" s="1339"/>
      <c r="IE149" s="1339"/>
      <c r="IF149" s="1339"/>
      <c r="JR149" s="422"/>
      <c r="JS149" s="422"/>
      <c r="JT149" s="422"/>
      <c r="JU149" s="422"/>
      <c r="JV149" s="422"/>
      <c r="JW149" s="422"/>
      <c r="JX149" s="422"/>
      <c r="JY149" s="422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1339"/>
      <c r="KU149" s="1339"/>
      <c r="KV149" s="1339"/>
      <c r="KW149" s="1339"/>
      <c r="KX149" s="1339"/>
      <c r="KY149" s="1339"/>
      <c r="KZ149" s="1339"/>
      <c r="LA149" s="1339"/>
      <c r="LB149" s="1339"/>
      <c r="LC149" s="1328"/>
      <c r="LD149" s="1328"/>
      <c r="LE149" s="1328"/>
      <c r="LF149" s="1328"/>
      <c r="LG149" s="1339"/>
      <c r="LH149" s="1339"/>
      <c r="LI149" s="1339"/>
      <c r="LJ149" s="1339"/>
      <c r="LK149" s="1339"/>
      <c r="LL149" s="1339"/>
      <c r="LM149" s="1339"/>
    </row>
    <row customHeight="1" ht="24">
      <c r="A150" s="342"/>
      <c r="B150" s="342"/>
      <c r="C150" s="436" t="s">
        <v>1281</v>
      </c>
      <c r="D150" s="1324"/>
      <c r="E150" s="1324"/>
      <c r="F150" s="1253"/>
      <c r="G150" s="1325"/>
      <c r="H150" s="1325"/>
      <c r="I150" s="1253"/>
      <c r="J150" s="1253"/>
      <c r="K150" s="1326"/>
      <c r="L150" s="1326"/>
      <c r="M150" s="1327"/>
      <c r="N150" s="466"/>
      <c r="O150" s="1328"/>
      <c r="P150" s="1328"/>
      <c r="Q150" s="466"/>
      <c r="R150" s="1328"/>
      <c r="S150" s="1328"/>
      <c r="T150" s="1329"/>
      <c r="U150" s="1329"/>
      <c r="V150" s="1328"/>
      <c r="W150" s="1328"/>
      <c r="X150" s="1330"/>
      <c r="Y150" s="1328"/>
      <c r="Z150" s="1328"/>
      <c r="AA150" s="1328"/>
      <c r="AB150" s="1328"/>
      <c r="AC150" s="331"/>
      <c r="AD150" s="331" t="str">
        <f>BL150&amp;"::"&amp;AE150</f>
        <v>да::ACTI</v>
      </c>
      <c r="AE150" s="331" t="s">
        <v>1293</v>
      </c>
      <c r="AF150" s="1328"/>
      <c r="AG150" s="1328"/>
      <c r="AH150" s="1328"/>
      <c r="AI150" s="1328"/>
      <c r="AJ150" s="1328"/>
      <c r="AK150" s="1328"/>
      <c r="AL150" s="1328"/>
      <c r="AM150" s="1328"/>
      <c r="AN150" s="1327"/>
      <c r="AO150" s="466"/>
      <c r="AP150" s="1331"/>
      <c r="AQ150" s="511"/>
      <c r="AR150" s="511"/>
      <c r="AS150" s="511"/>
      <c r="AT150" s="466"/>
      <c r="AU150" s="466"/>
      <c r="AV150" s="466"/>
      <c r="AW150" s="466"/>
      <c r="AX150" s="466"/>
      <c r="AY150" s="1328"/>
      <c r="AZ150" s="348"/>
      <c r="BA150" s="348"/>
      <c r="BB150" s="348"/>
      <c r="BC150" s="466"/>
      <c r="BD150" s="466"/>
      <c r="BE150" s="466"/>
      <c r="BF150" s="348"/>
      <c r="BG150" s="1328"/>
      <c r="BH150" s="331"/>
      <c r="BI150" s="1328"/>
      <c r="BJ150" s="1328"/>
      <c r="BK150" s="1328"/>
      <c r="BL150" s="517" t="s">
        <v>34</v>
      </c>
      <c r="BM150" s="1333"/>
      <c r="BN150" s="1328"/>
      <c r="BO150" s="1328"/>
      <c r="BP150" s="332"/>
      <c r="BQ150" s="332"/>
      <c r="BR150" s="332"/>
      <c r="BS150" s="332"/>
      <c r="BT150" s="358"/>
      <c r="BU150" s="379"/>
      <c r="BV150" s="379"/>
      <c r="BW150" s="358"/>
      <c r="BX150" s="360" t="s">
        <v>40</v>
      </c>
      <c r="BY150" s="369" t="s">
        <v>49</v>
      </c>
      <c r="BZ150" s="1335"/>
      <c r="CA150" s="347">
        <v>12</v>
      </c>
      <c r="CB150" s="358"/>
      <c r="CC150" s="358"/>
      <c r="CD150" s="358"/>
      <c r="CE150" s="358"/>
      <c r="CF150" s="379"/>
      <c r="CG150" s="358"/>
      <c r="CH150" s="358"/>
      <c r="CI150" s="358"/>
      <c r="CJ150" s="358"/>
      <c r="CK150" s="358"/>
      <c r="CL150" s="1336"/>
      <c r="CM150" s="370"/>
      <c r="CN150" s="381"/>
      <c r="CO150" s="280"/>
      <c r="CP150" s="280"/>
      <c r="CQ150" s="280"/>
      <c r="CR150" s="363"/>
      <c r="CS150" s="382"/>
      <c r="CT150" s="384"/>
      <c r="CU150" s="358"/>
      <c r="CV150" s="358"/>
      <c r="CW150" s="365">
        <f>IF($AD150="да::ACTI",IF($U150="ЖП",CS150,0),0)</f>
        <v>0</v>
      </c>
      <c r="CX150" s="372">
        <f>IF($AD150="да::ACTI",IF($U150="ЖП",IF(LEN(CM150)=0,0,CM150)*CT150,0),0)</f>
        <v>0</v>
      </c>
      <c r="CY150" s="365">
        <f>IF($AD150="да::ACTI",IF($U150="ЖП",0,CS150),0)</f>
        <v>0</v>
      </c>
      <c r="CZ150" s="372">
        <f>IF($AD150="да::ACTI",IF($U150="ЖП",0,IF(LEN(CM150)=0,0,CM150)*CT150),0)</f>
        <v>0</v>
      </c>
      <c r="DA150" s="358"/>
      <c r="DB150" s="358"/>
      <c r="DC150" s="276">
        <f>CW150*IF(LEN($BP150)=0,0,$BP150)/1000</f>
        <v>0</v>
      </c>
      <c r="DD150" s="287">
        <f>IF(LEN($BQ150)=0,0,DC150)</f>
        <v>0</v>
      </c>
      <c r="DE150" s="276">
        <f>CX150*IF(LEN($BQ150)=0,0,$BQ150)/1000</f>
        <v>0</v>
      </c>
      <c r="DF150" s="287">
        <f>CW150*IF(LEN($BQ150)=0,0,$BQ150)/1000</f>
        <v>0</v>
      </c>
      <c r="DG150" s="280"/>
      <c r="DH150" s="276">
        <f>CY150*IF(LEN($BP150)=0,0,$BP150)/1000</f>
        <v>0</v>
      </c>
      <c r="DI150" s="287">
        <f>IF(LEN($BQ150)=0,0,DH150)</f>
        <v>0</v>
      </c>
      <c r="DJ150" s="276">
        <f>CZ150*IF(LEN($BQ150)=0,0,$BQ150)/1000</f>
        <v>0</v>
      </c>
      <c r="DK150" s="287">
        <f>CY150*IF(LEN($BQ150)=0,0,$BQ150)/1000</f>
        <v>0</v>
      </c>
      <c r="DL150" s="280"/>
      <c r="DM150" s="276">
        <f>SUM(DC150,DH150)</f>
        <v>0</v>
      </c>
      <c r="DN150" s="276">
        <f>SUM(DD150,DI150)</f>
        <v>0</v>
      </c>
      <c r="DO150" s="276">
        <f>SUM(DE150,DJ150)</f>
        <v>0</v>
      </c>
      <c r="DP150" s="276">
        <f>SUM(DF150,DK150)</f>
        <v>0</v>
      </c>
      <c r="DQ150" s="280"/>
      <c r="DR150" s="366"/>
      <c r="DS150" s="366"/>
      <c r="DT150" s="366"/>
      <c r="DU150" s="366"/>
      <c r="DV150" s="366"/>
      <c r="DW150" s="366"/>
      <c r="DX150" s="366"/>
      <c r="DY150" s="366"/>
      <c r="DZ150" s="366"/>
      <c r="EA150" s="366"/>
      <c r="EB150" s="366"/>
      <c r="EC150" s="366"/>
      <c r="ED150" s="366"/>
      <c r="EE150" s="366"/>
      <c r="EF150" s="366"/>
      <c r="EG150" s="366"/>
      <c r="EH150" s="366"/>
      <c r="EI150" s="1337"/>
      <c r="EJ150" s="1337"/>
      <c r="EK150" s="1355"/>
      <c r="EL150" s="1355"/>
      <c r="EM150" s="1253"/>
      <c r="EN150" s="1355"/>
      <c r="EO150" s="1355"/>
      <c r="EP150" s="1336"/>
      <c r="EQ150" s="370"/>
      <c r="ER150" s="383"/>
      <c r="ES150" s="280"/>
      <c r="ET150" s="280"/>
      <c r="EU150" s="280"/>
      <c r="EV150" s="363"/>
      <c r="EW150" s="382"/>
      <c r="EX150" s="384"/>
      <c r="EY150" s="358"/>
      <c r="EZ150" s="358"/>
      <c r="FA150" s="365">
        <f>IF($AE150="ACTI",IF($U150="ЖП",EW150,0),0)</f>
        <v>0</v>
      </c>
      <c r="FB150" s="372">
        <f>IF($AE150="ACTI",IF($U150="ЖП",IF(LEN(EQ150)=0,0,EQ150)*EX150,0),0)</f>
        <v>0</v>
      </c>
      <c r="FC150" s="365">
        <f>IF($AE150="ACTI",IF($U150="ЖП",0,EW150),0)</f>
        <v>0</v>
      </c>
      <c r="FD150" s="372">
        <f>IF($AE150="ACTI",IF($U150="ЖП",0,IF(LEN(EQ150)=0,0,EQ150)*EX150),0)</f>
        <v>0</v>
      </c>
      <c r="FE150" s="358"/>
      <c r="FF150" s="358"/>
      <c r="FG150" s="276">
        <f>FA150*IF(LEN($BP150)=0,0,$BP150)/1000</f>
        <v>0</v>
      </c>
      <c r="FH150" s="287">
        <f>IF(LEN($BQ150)=0,0,FG150)</f>
        <v>0</v>
      </c>
      <c r="FI150" s="276">
        <f>FB150*IF(LEN($BQ150)=0,0,$BQ150)/1000</f>
        <v>0</v>
      </c>
      <c r="FJ150" s="287">
        <f>FA150*IF(LEN($BQ150)=0,0,$BQ150)/1000</f>
        <v>0</v>
      </c>
      <c r="FK150" s="280"/>
      <c r="FL150" s="276">
        <f>FC150*IF(LEN($BP150)=0,0,$BP150)/1000</f>
        <v>0</v>
      </c>
      <c r="FM150" s="287">
        <f>IF(LEN($BQ150)=0,0,FL150)</f>
        <v>0</v>
      </c>
      <c r="FN150" s="276">
        <f>FD150*IF(LEN($BQ150)=0,0,$BQ150)/1000</f>
        <v>0</v>
      </c>
      <c r="FO150" s="287">
        <f>FC150*IF(LEN($BQ150)=0,0,$BQ150)/1000</f>
        <v>0</v>
      </c>
      <c r="FP150" s="280"/>
      <c r="FQ150" s="276">
        <f>SUM(FG150,FL150)</f>
        <v>0</v>
      </c>
      <c r="FR150" s="276">
        <f>SUM(FH150,FM150)</f>
        <v>0</v>
      </c>
      <c r="FS150" s="276">
        <f>SUM(FI150,FN150)</f>
        <v>0</v>
      </c>
      <c r="FT150" s="276">
        <f>SUM(FJ150,FO150)</f>
        <v>0</v>
      </c>
      <c r="FU150" s="280"/>
      <c r="FV150" s="361"/>
      <c r="FW150" s="361"/>
      <c r="FX150" s="361"/>
      <c r="FY150" s="366"/>
      <c r="FZ150" s="366"/>
      <c r="GA150" s="361"/>
      <c r="GB150" s="361"/>
      <c r="GC150" s="366"/>
      <c r="GD150" s="366"/>
      <c r="GE150" s="366"/>
      <c r="GF150" s="366"/>
      <c r="GG150" s="366"/>
      <c r="GH150" s="366"/>
      <c r="GI150" s="366"/>
      <c r="GJ150" s="366"/>
      <c r="GK150" s="366"/>
      <c r="GL150" s="366"/>
      <c r="GM150" s="366"/>
      <c r="GN150" s="366"/>
      <c r="HA150" s="1339"/>
      <c r="HB150" s="1339"/>
      <c r="HC150" s="1339"/>
      <c r="HD150" s="1339"/>
      <c r="HE150" s="1339"/>
      <c r="HF150" s="1339"/>
      <c r="HG150" s="1339"/>
      <c r="HH150" s="1339"/>
      <c r="HI150" s="1339"/>
      <c r="HJ150" s="1339"/>
      <c r="HK150" s="1339"/>
      <c r="HL150" s="1339"/>
      <c r="HM150" s="1339"/>
      <c r="HN150" s="1339"/>
      <c r="HO150" s="1339"/>
      <c r="HP150" s="1339"/>
      <c r="HQ150" s="1339"/>
      <c r="HR150" s="1339"/>
      <c r="HS150" s="1339"/>
      <c r="HT150" s="1339"/>
      <c r="HU150" s="1339"/>
      <c r="HV150" s="1339"/>
      <c r="HW150" s="1339"/>
      <c r="HX150" s="1339"/>
      <c r="HY150" s="1339"/>
      <c r="HZ150" s="1339"/>
      <c r="IA150" s="1339"/>
      <c r="IB150" s="1339"/>
      <c r="IC150" s="1339"/>
      <c r="ID150" s="1339"/>
      <c r="IE150" s="1339"/>
      <c r="IF150" s="1339"/>
      <c r="JR150" s="422"/>
      <c r="JS150" s="422"/>
      <c r="JT150" s="422"/>
      <c r="JU150" s="422"/>
      <c r="JV150" s="422"/>
      <c r="JW150" s="422"/>
      <c r="JX150" s="422"/>
      <c r="JY150" s="422"/>
      <c r="KD150" s="377"/>
      <c r="KE150" s="314"/>
      <c r="KF150" s="377"/>
      <c r="KG150" s="314"/>
      <c r="KH150" s="377"/>
      <c r="KI150" s="314"/>
      <c r="KJ150" s="377"/>
      <c r="KK150" s="314"/>
      <c r="KL150" s="377"/>
      <c r="KM150" s="314"/>
      <c r="KN150" s="377"/>
      <c r="KO150" s="314"/>
      <c r="KP150" s="377"/>
      <c r="KQ150" s="314"/>
      <c r="KR150" s="377"/>
      <c r="KS150" s="314"/>
      <c r="KT150" s="1339"/>
      <c r="KU150" s="1339"/>
      <c r="KV150" s="1339"/>
      <c r="KW150" s="1339"/>
      <c r="KX150" s="1339"/>
      <c r="KY150" s="1339"/>
      <c r="KZ150" s="1339"/>
      <c r="LA150" s="1339"/>
      <c r="LB150" s="1339"/>
      <c r="LC150" s="1328"/>
      <c r="LD150" s="1328"/>
      <c r="LE150" s="1328"/>
      <c r="LF150" s="1328"/>
      <c r="LG150" s="1339"/>
      <c r="LH150" s="1339"/>
      <c r="LI150" s="1339"/>
      <c r="LJ150" s="1339"/>
      <c r="LK150" s="1339"/>
      <c r="LL150" s="1339"/>
      <c r="LM150" s="1339"/>
    </row>
    <row customHeight="1" ht="24">
      <c r="A151" s="342"/>
      <c r="B151" s="342"/>
      <c r="C151" s="436" t="s">
        <v>1281</v>
      </c>
      <c r="D151" s="1324"/>
      <c r="E151" s="1324"/>
      <c r="F151" s="1253"/>
      <c r="G151" s="1325"/>
      <c r="H151" s="1325"/>
      <c r="I151" s="1253"/>
      <c r="J151" s="1253"/>
      <c r="K151" s="1326"/>
      <c r="L151" s="1326"/>
      <c r="M151" s="1327"/>
      <c r="N151" s="466"/>
      <c r="O151" s="1328"/>
      <c r="P151" s="1328"/>
      <c r="Q151" s="466"/>
      <c r="R151" s="1328"/>
      <c r="S151" s="1328"/>
      <c r="T151" s="1329"/>
      <c r="U151" s="1329"/>
      <c r="V151" s="1328"/>
      <c r="W151" s="1328"/>
      <c r="X151" s="1330"/>
      <c r="Y151" s="1328"/>
      <c r="Z151" s="1328"/>
      <c r="AA151" s="1328"/>
      <c r="AB151" s="1328"/>
      <c r="AC151" s="331"/>
      <c r="AD151" s="331" t="str">
        <f>BL151&amp;"::"&amp;AE151</f>
        <v>да::ACTI</v>
      </c>
      <c r="AE151" s="331" t="s">
        <v>1293</v>
      </c>
      <c r="AF151" s="1328"/>
      <c r="AG151" s="1328"/>
      <c r="AH151" s="1328"/>
      <c r="AI151" s="1328"/>
      <c r="AJ151" s="1328"/>
      <c r="AK151" s="1328"/>
      <c r="AL151" s="1328"/>
      <c r="AM151" s="1328"/>
      <c r="AN151" s="1327"/>
      <c r="AO151" s="466"/>
      <c r="AP151" s="1331"/>
      <c r="AQ151" s="511"/>
      <c r="AR151" s="511"/>
      <c r="AS151" s="511"/>
      <c r="AT151" s="466"/>
      <c r="AU151" s="466"/>
      <c r="AV151" s="466"/>
      <c r="AW151" s="466"/>
      <c r="AX151" s="466"/>
      <c r="AY151" s="1328"/>
      <c r="AZ151" s="348"/>
      <c r="BA151" s="348"/>
      <c r="BB151" s="348"/>
      <c r="BC151" s="466"/>
      <c r="BD151" s="466"/>
      <c r="BE151" s="466"/>
      <c r="BF151" s="348"/>
      <c r="BG151" s="1328"/>
      <c r="BH151" s="331"/>
      <c r="BI151" s="1328"/>
      <c r="BJ151" s="1328"/>
      <c r="BK151" s="1328"/>
      <c r="BL151" s="517" t="s">
        <v>34</v>
      </c>
      <c r="BM151" s="1333"/>
      <c r="BN151" s="1328"/>
      <c r="BO151" s="1328"/>
      <c r="BP151" s="332"/>
      <c r="BQ151" s="332"/>
      <c r="BR151" s="332"/>
      <c r="BS151" s="332"/>
      <c r="BT151" s="358"/>
      <c r="BU151" s="379"/>
      <c r="BV151" s="379"/>
      <c r="BW151" s="358"/>
      <c r="BX151" s="369" t="s">
        <v>49</v>
      </c>
      <c r="BY151" s="360" t="s">
        <v>40</v>
      </c>
      <c r="BZ151" s="347">
        <v>12</v>
      </c>
      <c r="CA151" s="1335"/>
      <c r="CB151" s="358"/>
      <c r="CC151" s="358"/>
      <c r="CD151" s="358"/>
      <c r="CE151" s="379"/>
      <c r="CF151" s="358"/>
      <c r="CG151" s="358"/>
      <c r="CH151" s="358"/>
      <c r="CI151" s="358"/>
      <c r="CJ151" s="358"/>
      <c r="CK151" s="358"/>
      <c r="CL151" s="1346"/>
      <c r="CM151" s="362"/>
      <c r="CN151" s="381"/>
      <c r="CO151" s="280"/>
      <c r="CP151" s="280"/>
      <c r="CQ151" s="363"/>
      <c r="CR151" s="280"/>
      <c r="CS151" s="384"/>
      <c r="CT151" s="382"/>
      <c r="CU151" s="358"/>
      <c r="CV151" s="358"/>
      <c r="CW151" s="372">
        <f>IF($AD151="да::ACTI",IF($U151="ЖП",IF(LEN(CL151)=0,0,CL151)*CS151,0),0)</f>
        <v>0</v>
      </c>
      <c r="CX151" s="365">
        <f>IF($AD151="да::ACTI",IF($U151="ЖП",CT151,0),0)</f>
        <v>0</v>
      </c>
      <c r="CY151" s="372">
        <f>IF($AD151="да::ACTI",IF($U151="ЖП",0,IF(LEN(CL151)=0,0,CL151)*CS151),0)</f>
        <v>0</v>
      </c>
      <c r="CZ151" s="365">
        <f>IF($AD151="да::ACTI",IF($U151="ЖП",0,CT151),0)</f>
        <v>0</v>
      </c>
      <c r="DA151" s="358"/>
      <c r="DB151" s="358"/>
      <c r="DC151" s="276">
        <f>CW151*IF(LEN($BP151)=0,0,$BP151)/1000</f>
        <v>0</v>
      </c>
      <c r="DD151" s="287">
        <f>IF(LEN($BQ151)=0,0,DC151)</f>
        <v>0</v>
      </c>
      <c r="DE151" s="276">
        <f>CX151*IF(LEN($BQ151)=0,0,$BQ151)/1000</f>
        <v>0</v>
      </c>
      <c r="DF151" s="287">
        <f>CW151*IF(LEN($BQ151)=0,0,$BQ151)/1000</f>
        <v>0</v>
      </c>
      <c r="DG151" s="280"/>
      <c r="DH151" s="276">
        <f>CY151*IF(LEN($BP151)=0,0,$BP151)/1000</f>
        <v>0</v>
      </c>
      <c r="DI151" s="287">
        <f>IF(LEN($BQ151)=0,0,DH151)</f>
        <v>0</v>
      </c>
      <c r="DJ151" s="276">
        <f>CZ151*IF(LEN($BQ151)=0,0,$BQ151)/1000</f>
        <v>0</v>
      </c>
      <c r="DK151" s="287">
        <f>CY151*IF(LEN($BQ151)=0,0,$BQ151)/1000</f>
        <v>0</v>
      </c>
      <c r="DL151" s="280"/>
      <c r="DM151" s="276">
        <f>SUM(DC151,DH151)</f>
        <v>0</v>
      </c>
      <c r="DN151" s="276">
        <f>SUM(DD151,DI151)</f>
        <v>0</v>
      </c>
      <c r="DO151" s="276">
        <f>SUM(DE151,DJ151)</f>
        <v>0</v>
      </c>
      <c r="DP151" s="276">
        <f>SUM(DF151,DK151)</f>
        <v>0</v>
      </c>
      <c r="DQ151" s="280"/>
      <c r="DR151" s="366"/>
      <c r="DS151" s="366"/>
      <c r="DT151" s="366"/>
      <c r="DU151" s="366"/>
      <c r="DV151" s="366"/>
      <c r="DW151" s="366"/>
      <c r="DX151" s="366"/>
      <c r="DY151" s="366"/>
      <c r="DZ151" s="366"/>
      <c r="EA151" s="366"/>
      <c r="EB151" s="366"/>
      <c r="EC151" s="366"/>
      <c r="ED151" s="366"/>
      <c r="EE151" s="366"/>
      <c r="EF151" s="366"/>
      <c r="EG151" s="366"/>
      <c r="EH151" s="366"/>
      <c r="EI151" s="1337"/>
      <c r="EJ151" s="1337"/>
      <c r="EK151" s="1355"/>
      <c r="EL151" s="1355"/>
      <c r="EM151" s="1253"/>
      <c r="EN151" s="1355"/>
      <c r="EO151" s="1355"/>
      <c r="EP151" s="1346"/>
      <c r="EQ151" s="362"/>
      <c r="ER151" s="383"/>
      <c r="ES151" s="280"/>
      <c r="ET151" s="280"/>
      <c r="EU151" s="363"/>
      <c r="EV151" s="280"/>
      <c r="EW151" s="384"/>
      <c r="EX151" s="382"/>
      <c r="EY151" s="358"/>
      <c r="EZ151" s="358"/>
      <c r="FA151" s="372">
        <f>IF($AE151="ACTI",IF($U151="ЖП",IF(LEN(EP151)=0,0,EP151)*EW151,0),0)</f>
        <v>0</v>
      </c>
      <c r="FB151" s="365">
        <f>IF($AE151="ACTI",IF($U151="ЖП",EX151,0),0)</f>
        <v>0</v>
      </c>
      <c r="FC151" s="372">
        <f>IF($AE151="ACTI",IF($U151="ЖП",0,IF(LEN(EP151)=0,0,EP151)*EW151),0)</f>
        <v>0</v>
      </c>
      <c r="FD151" s="365">
        <f>IF($AE151="ACTI",IF($U151="ЖП",0,EX151),0)</f>
        <v>0</v>
      </c>
      <c r="FE151" s="358"/>
      <c r="FF151" s="358"/>
      <c r="FG151" s="276">
        <f>FA151*IF(LEN($BP151)=0,0,$BP151)/1000</f>
        <v>0</v>
      </c>
      <c r="FH151" s="287">
        <f>IF(LEN($BQ151)=0,0,FG151)</f>
        <v>0</v>
      </c>
      <c r="FI151" s="276">
        <f>FB151*IF(LEN($BQ151)=0,0,$BQ151)/1000</f>
        <v>0</v>
      </c>
      <c r="FJ151" s="287">
        <f>FA151*IF(LEN($BQ151)=0,0,$BQ151)/1000</f>
        <v>0</v>
      </c>
      <c r="FK151" s="280"/>
      <c r="FL151" s="276">
        <f>FC151*IF(LEN($BP151)=0,0,$BP151)/1000</f>
        <v>0</v>
      </c>
      <c r="FM151" s="287">
        <f>IF(LEN($BQ151)=0,0,FL151)</f>
        <v>0</v>
      </c>
      <c r="FN151" s="276">
        <f>FD151*IF(LEN($BQ151)=0,0,$BQ151)/1000</f>
        <v>0</v>
      </c>
      <c r="FO151" s="287">
        <f>FC151*IF(LEN($BQ151)=0,0,$BQ151)/1000</f>
        <v>0</v>
      </c>
      <c r="FP151" s="280"/>
      <c r="FQ151" s="276">
        <f>SUM(FG151,FL151)</f>
        <v>0</v>
      </c>
      <c r="FR151" s="276">
        <f>SUM(FH151,FM151)</f>
        <v>0</v>
      </c>
      <c r="FS151" s="276">
        <f>SUM(FI151,FN151)</f>
        <v>0</v>
      </c>
      <c r="FT151" s="276">
        <f>SUM(FJ151,FO151)</f>
        <v>0</v>
      </c>
      <c r="FU151" s="280"/>
      <c r="FV151" s="361"/>
      <c r="FW151" s="361"/>
      <c r="FX151" s="361"/>
      <c r="FY151" s="366"/>
      <c r="FZ151" s="366"/>
      <c r="GA151" s="361"/>
      <c r="GB151" s="361"/>
      <c r="GC151" s="366"/>
      <c r="GD151" s="366"/>
      <c r="GE151" s="366"/>
      <c r="GF151" s="366"/>
      <c r="GG151" s="366"/>
      <c r="GH151" s="366"/>
      <c r="GI151" s="366"/>
      <c r="GJ151" s="366"/>
      <c r="GK151" s="366"/>
      <c r="GL151" s="366"/>
      <c r="GM151" s="366"/>
      <c r="GN151" s="366"/>
      <c r="HA151" s="1339"/>
      <c r="HB151" s="1339"/>
      <c r="HC151" s="1339"/>
      <c r="HD151" s="1339"/>
      <c r="HE151" s="1339"/>
      <c r="HF151" s="1339"/>
      <c r="HG151" s="1339"/>
      <c r="HH151" s="1339"/>
      <c r="HI151" s="1339"/>
      <c r="HJ151" s="1339"/>
      <c r="HK151" s="1339"/>
      <c r="HL151" s="1339"/>
      <c r="HM151" s="1339"/>
      <c r="HN151" s="1339"/>
      <c r="HO151" s="1339"/>
      <c r="HP151" s="1339"/>
      <c r="HQ151" s="1339"/>
      <c r="HR151" s="1339"/>
      <c r="HS151" s="1339"/>
      <c r="HT151" s="1339"/>
      <c r="HU151" s="1339"/>
      <c r="HV151" s="1339"/>
      <c r="HW151" s="1339"/>
      <c r="HX151" s="1339"/>
      <c r="HY151" s="1339"/>
      <c r="HZ151" s="1339"/>
      <c r="IA151" s="1339"/>
      <c r="IB151" s="1339"/>
      <c r="IC151" s="1339"/>
      <c r="ID151" s="1339"/>
      <c r="IE151" s="1339"/>
      <c r="IF151" s="1339"/>
      <c r="JR151" s="422"/>
      <c r="JS151" s="422"/>
      <c r="JT151" s="422"/>
      <c r="JU151" s="422"/>
      <c r="JV151" s="422"/>
      <c r="JW151" s="422"/>
      <c r="JX151" s="422"/>
      <c r="JY151" s="422"/>
      <c r="KD151" s="314"/>
      <c r="KE151" s="377"/>
      <c r="KF151" s="314"/>
      <c r="KG151" s="377"/>
      <c r="KH151" s="314"/>
      <c r="KI151" s="377"/>
      <c r="KJ151" s="314"/>
      <c r="KK151" s="377"/>
      <c r="KL151" s="314"/>
      <c r="KM151" s="377"/>
      <c r="KN151" s="314"/>
      <c r="KO151" s="377"/>
      <c r="KP151" s="314"/>
      <c r="KQ151" s="377"/>
      <c r="KR151" s="314"/>
      <c r="KS151" s="377"/>
      <c r="KT151" s="1339"/>
      <c r="KU151" s="1339"/>
      <c r="KV151" s="1339"/>
      <c r="KW151" s="1339"/>
      <c r="KX151" s="1339"/>
      <c r="KY151" s="1339"/>
      <c r="KZ151" s="1339"/>
      <c r="LA151" s="1339"/>
      <c r="LB151" s="1339"/>
      <c r="LC151" s="1328"/>
      <c r="LD151" s="1328"/>
      <c r="LE151" s="1328"/>
      <c r="LF151" s="1328"/>
      <c r="LG151" s="1339"/>
      <c r="LH151" s="1339"/>
      <c r="LI151" s="1339"/>
      <c r="LJ151" s="1339"/>
      <c r="LK151" s="1339"/>
      <c r="LL151" s="1339"/>
      <c r="LM151" s="1339"/>
    </row>
    <row customHeight="1" ht="24">
      <c r="A152" s="342"/>
      <c r="B152" s="342"/>
      <c r="C152" s="436" t="s">
        <v>1281</v>
      </c>
      <c r="D152" s="1324"/>
      <c r="E152" s="1324"/>
      <c r="F152" s="1253"/>
      <c r="G152" s="1325"/>
      <c r="H152" s="1325"/>
      <c r="I152" s="1253"/>
      <c r="J152" s="1253"/>
      <c r="K152" s="1326"/>
      <c r="L152" s="1326"/>
      <c r="M152" s="1327"/>
      <c r="N152" s="466"/>
      <c r="O152" s="1328"/>
      <c r="P152" s="1328"/>
      <c r="Q152" s="466"/>
      <c r="R152" s="1328"/>
      <c r="S152" s="1328"/>
      <c r="T152" s="1329"/>
      <c r="U152" s="1329"/>
      <c r="V152" s="1328"/>
      <c r="W152" s="1328"/>
      <c r="X152" s="1330"/>
      <c r="Y152" s="1328"/>
      <c r="Z152" s="1328"/>
      <c r="AA152" s="1328"/>
      <c r="AB152" s="1328"/>
      <c r="AC152" s="331"/>
      <c r="AD152" s="331" t="str">
        <f>BL152&amp;"::"&amp;AE152</f>
        <v>да::ACTI</v>
      </c>
      <c r="AE152" s="331" t="s">
        <v>1293</v>
      </c>
      <c r="AF152" s="1328"/>
      <c r="AG152" s="1328"/>
      <c r="AH152" s="1328"/>
      <c r="AI152" s="1328"/>
      <c r="AJ152" s="1328"/>
      <c r="AK152" s="1328"/>
      <c r="AL152" s="1328"/>
      <c r="AM152" s="1328"/>
      <c r="AN152" s="1327"/>
      <c r="AO152" s="466"/>
      <c r="AP152" s="1331"/>
      <c r="AQ152" s="511"/>
      <c r="AR152" s="511"/>
      <c r="AS152" s="511"/>
      <c r="AT152" s="466"/>
      <c r="AU152" s="466"/>
      <c r="AV152" s="466"/>
      <c r="AW152" s="466"/>
      <c r="AX152" s="466"/>
      <c r="AY152" s="1328"/>
      <c r="AZ152" s="348"/>
      <c r="BA152" s="348"/>
      <c r="BB152" s="348"/>
      <c r="BC152" s="466"/>
      <c r="BD152" s="466"/>
      <c r="BE152" s="466"/>
      <c r="BF152" s="348"/>
      <c r="BG152" s="1328"/>
      <c r="BH152" s="331"/>
      <c r="BI152" s="1328"/>
      <c r="BJ152" s="1328"/>
      <c r="BK152" s="1328"/>
      <c r="BL152" s="517" t="s">
        <v>34</v>
      </c>
      <c r="BM152" s="1333"/>
      <c r="BN152" s="1328"/>
      <c r="BO152" s="1328"/>
      <c r="BP152" s="332"/>
      <c r="BQ152" s="332"/>
      <c r="BR152" s="332"/>
      <c r="BS152" s="332"/>
      <c r="BT152" s="358"/>
      <c r="BU152" s="379"/>
      <c r="BV152" s="379"/>
      <c r="BW152" s="358"/>
      <c r="BX152" s="369" t="s">
        <v>49</v>
      </c>
      <c r="BY152" s="369" t="s">
        <v>49</v>
      </c>
      <c r="BZ152" s="347">
        <v>12</v>
      </c>
      <c r="CA152" s="347">
        <v>12</v>
      </c>
      <c r="CB152" s="358"/>
      <c r="CC152" s="358"/>
      <c r="CD152" s="358"/>
      <c r="CE152" s="379"/>
      <c r="CF152" s="379"/>
      <c r="CG152" s="358"/>
      <c r="CH152" s="358"/>
      <c r="CI152" s="358"/>
      <c r="CJ152" s="358"/>
      <c r="CK152" s="358"/>
      <c r="CL152" s="1346"/>
      <c r="CM152" s="370"/>
      <c r="CN152" s="381"/>
      <c r="CO152" s="280"/>
      <c r="CP152" s="280"/>
      <c r="CQ152" s="363"/>
      <c r="CR152" s="363"/>
      <c r="CS152" s="384"/>
      <c r="CT152" s="384"/>
      <c r="CU152" s="358"/>
      <c r="CV152" s="358"/>
      <c r="CW152" s="372">
        <f>IF($AD152="да::ACTI",IF($U152="ЖП",IF(LEN(CL152)=0,0,CL152)*CS152,0),0)</f>
        <v>0</v>
      </c>
      <c r="CX152" s="372">
        <f>IF($AD152="да::ACTI",IF($U152="ЖП",IF(LEN(CM152)=0,0,CM152)*CT152,0),0)</f>
        <v>0</v>
      </c>
      <c r="CY152" s="372">
        <f>IF($AD152="да::ACTI",IF($U152="ЖП",0,IF(LEN(CL152)=0,0,CL152)*CS152),0)</f>
        <v>0</v>
      </c>
      <c r="CZ152" s="372">
        <f>IF($AD152="да::ACTI",IF($U152="ЖП",0,IF(LEN(CM152)=0,0,CM152)*CT152),0)</f>
        <v>0</v>
      </c>
      <c r="DA152" s="358"/>
      <c r="DB152" s="358"/>
      <c r="DC152" s="276">
        <f>CW152*IF(LEN($BP152)=0,0,$BP152)/1000</f>
        <v>0</v>
      </c>
      <c r="DD152" s="276">
        <f>IF(OR($CA152=0,LEN($CA152)=0,$BZ152=0,LEN($BZ152)=0),DC152,DC152*$BZ152/$CA152)</f>
        <v>0</v>
      </c>
      <c r="DE152" s="276">
        <f>CX152*IF(LEN($BQ152)=0,0,$BQ152)/1000</f>
        <v>0</v>
      </c>
      <c r="DF152" s="276">
        <f>CW152*IF(LEN($BQ152)=0,0,$BQ152)*IF(OR(LEN($CL152)=0,$CL152=0),0,$CM152/$CL152)/1000</f>
        <v>0</v>
      </c>
      <c r="DG152" s="280"/>
      <c r="DH152" s="276">
        <f>CY152*IF(LEN($BP152)=0,0,$BP152)/1000</f>
        <v>0</v>
      </c>
      <c r="DI152" s="276">
        <f>IF(OR($CA152=0,LEN($CA152)=0,$BZ152=0,LEN($BZ152)=0),DH152,DH152*$BZ152/$CA152)</f>
        <v>0</v>
      </c>
      <c r="DJ152" s="276">
        <f>CZ152*IF(LEN($BQ152)=0,0,$BQ152)/1000</f>
        <v>0</v>
      </c>
      <c r="DK152" s="276">
        <f>CY152*IF(LEN($BQ152)=0,0,$BQ152)*IF(OR(LEN($CL152)=0,$CL152=0),0,$CM152/$CL152)/1000</f>
        <v>0</v>
      </c>
      <c r="DL152" s="280"/>
      <c r="DM152" s="276">
        <f>SUM(DC152,DH152)</f>
        <v>0</v>
      </c>
      <c r="DN152" s="276">
        <f>SUM(DD152,DI152)</f>
        <v>0</v>
      </c>
      <c r="DO152" s="276">
        <f>SUM(DE152,DJ152)</f>
        <v>0</v>
      </c>
      <c r="DP152" s="276">
        <f>SUM(DF152,DK152)</f>
        <v>0</v>
      </c>
      <c r="DQ152" s="280"/>
      <c r="DR152" s="366"/>
      <c r="DS152" s="366"/>
      <c r="DT152" s="366"/>
      <c r="DU152" s="366"/>
      <c r="DV152" s="366"/>
      <c r="DW152" s="366"/>
      <c r="DX152" s="366"/>
      <c r="DY152" s="366"/>
      <c r="DZ152" s="366"/>
      <c r="EA152" s="366"/>
      <c r="EB152" s="366"/>
      <c r="EC152" s="366"/>
      <c r="ED152" s="366"/>
      <c r="EE152" s="366"/>
      <c r="EF152" s="366"/>
      <c r="EG152" s="366"/>
      <c r="EH152" s="366"/>
      <c r="EI152" s="1337"/>
      <c r="EJ152" s="1337"/>
      <c r="EK152" s="1355"/>
      <c r="EL152" s="1355"/>
      <c r="EM152" s="1253"/>
      <c r="EN152" s="1355"/>
      <c r="EO152" s="1355"/>
      <c r="EP152" s="1346"/>
      <c r="EQ152" s="370"/>
      <c r="ER152" s="383"/>
      <c r="ES152" s="280"/>
      <c r="ET152" s="280"/>
      <c r="EU152" s="363"/>
      <c r="EV152" s="363"/>
      <c r="EW152" s="384"/>
      <c r="EX152" s="384"/>
      <c r="EY152" s="358"/>
      <c r="EZ152" s="358"/>
      <c r="FA152" s="372">
        <f>IF($AE152="ACTI",IF($U152="ЖП",IF(LEN(EP152)=0,0,EP152)*EW152,0),0)</f>
        <v>0</v>
      </c>
      <c r="FB152" s="372">
        <f>IF($AE152="ACTI",IF($U152="ЖП",IF(LEN(EQ152)=0,0,EQ152)*EX152,0),0)</f>
        <v>0</v>
      </c>
      <c r="FC152" s="372">
        <f>IF($AE152="ACTI",IF($U152="ЖП",0,IF(LEN(EP152)=0,0,EP152)*EW152),0)</f>
        <v>0</v>
      </c>
      <c r="FD152" s="372">
        <f>IF($AE152="ACTI",IF($U152="ЖП",0,IF(LEN(EQ152)=0,0,EQ152)*EX152),0)</f>
        <v>0</v>
      </c>
      <c r="FE152" s="358"/>
      <c r="FF152" s="358"/>
      <c r="FG152" s="276">
        <f>FA152*IF(LEN($BP152)=0,0,$BP152)/1000</f>
        <v>0</v>
      </c>
      <c r="FH152" s="276">
        <f>IF(OR($CA152=0,LEN($CA152)=0,$BZ152=0,LEN($BZ152)=0),FG152,FG152*$BZ152/$CA152)</f>
        <v>0</v>
      </c>
      <c r="FI152" s="276">
        <f>FB152*IF(LEN($BQ152)=0,0,$BQ152)/1000</f>
        <v>0</v>
      </c>
      <c r="FJ152" s="276">
        <f>FA152*IF(LEN($BQ152)=0,0,$BQ152)*IF(OR(LEN($EP152)=0,$EP152=0),0,$EQ152/$EP152)/1000</f>
        <v>0</v>
      </c>
      <c r="FK152" s="280"/>
      <c r="FL152" s="276">
        <f>FC152*IF(LEN($BP152)=0,0,$BP152)/1000</f>
        <v>0</v>
      </c>
      <c r="FM152" s="276">
        <f>IF(OR($CA152=0,LEN($CA152)=0,$BZ152=0,LEN($BZ152)=0),FL152,FL152*$BZ152/$CA152)</f>
        <v>0</v>
      </c>
      <c r="FN152" s="276">
        <f>FD152*IF(LEN($BQ152)=0,0,$BQ152)/1000</f>
        <v>0</v>
      </c>
      <c r="FO152" s="276">
        <f>FC152*IF(LEN($BQ152)=0,0,$BQ152)*IF(OR(LEN($EP152)=0,$EP152=0),0,$EQ152/$EP152)/1000</f>
        <v>0</v>
      </c>
      <c r="FP152" s="280"/>
      <c r="FQ152" s="276">
        <f>SUM(FG152,FL152)</f>
        <v>0</v>
      </c>
      <c r="FR152" s="276">
        <f>SUM(FH152,FM152)</f>
        <v>0</v>
      </c>
      <c r="FS152" s="276">
        <f>SUM(FI152,FN152)</f>
        <v>0</v>
      </c>
      <c r="FT152" s="276">
        <f>SUM(FJ152,FO152)</f>
        <v>0</v>
      </c>
      <c r="FU152" s="280"/>
      <c r="FV152" s="361"/>
      <c r="FW152" s="361"/>
      <c r="FX152" s="361"/>
      <c r="FY152" s="366"/>
      <c r="FZ152" s="366"/>
      <c r="GA152" s="361"/>
      <c r="GB152" s="361"/>
      <c r="GC152" s="366"/>
      <c r="GD152" s="366"/>
      <c r="GE152" s="366"/>
      <c r="GF152" s="366"/>
      <c r="GG152" s="366"/>
      <c r="GH152" s="366"/>
      <c r="GI152" s="366"/>
      <c r="GJ152" s="366"/>
      <c r="GK152" s="366"/>
      <c r="GL152" s="366"/>
      <c r="GM152" s="366"/>
      <c r="GN152" s="366"/>
      <c r="HA152" s="1339"/>
      <c r="HB152" s="1339"/>
      <c r="HC152" s="1339"/>
      <c r="HD152" s="1339"/>
      <c r="HE152" s="1339"/>
      <c r="HF152" s="1339"/>
      <c r="HG152" s="1339"/>
      <c r="HH152" s="1339"/>
      <c r="HI152" s="1339"/>
      <c r="HJ152" s="1339"/>
      <c r="HK152" s="1339"/>
      <c r="HL152" s="1339"/>
      <c r="HM152" s="1339"/>
      <c r="HN152" s="1339"/>
      <c r="HO152" s="1339"/>
      <c r="HP152" s="1339"/>
      <c r="HQ152" s="1339"/>
      <c r="HR152" s="1339"/>
      <c r="HS152" s="1339"/>
      <c r="HT152" s="1339"/>
      <c r="HU152" s="1339"/>
      <c r="HV152" s="1339"/>
      <c r="HW152" s="1339"/>
      <c r="HX152" s="1339"/>
      <c r="HY152" s="1339"/>
      <c r="HZ152" s="1339"/>
      <c r="IA152" s="1339"/>
      <c r="IB152" s="1339"/>
      <c r="IC152" s="1339"/>
      <c r="ID152" s="1339"/>
      <c r="IE152" s="1339"/>
      <c r="IF152" s="1339"/>
      <c r="JR152" s="422"/>
      <c r="JS152" s="422"/>
      <c r="JT152" s="422"/>
      <c r="JU152" s="422"/>
      <c r="JV152" s="422"/>
      <c r="JW152" s="422"/>
      <c r="JX152" s="422"/>
      <c r="JY152" s="422"/>
      <c r="KD152" s="314"/>
      <c r="KE152" s="314"/>
      <c r="KF152" s="314"/>
      <c r="KG152" s="314"/>
      <c r="KH152" s="314"/>
      <c r="KI152" s="314"/>
      <c r="KJ152" s="314"/>
      <c r="KK152" s="314"/>
      <c r="KL152" s="314"/>
      <c r="KM152" s="314"/>
      <c r="KN152" s="314"/>
      <c r="KO152" s="314"/>
      <c r="KP152" s="314"/>
      <c r="KQ152" s="314"/>
      <c r="KR152" s="314"/>
      <c r="KS152" s="314"/>
      <c r="KT152" s="1339"/>
      <c r="KU152" s="1339"/>
      <c r="KV152" s="1339"/>
      <c r="KW152" s="1339"/>
      <c r="KX152" s="1339"/>
      <c r="KY152" s="1339"/>
      <c r="KZ152" s="1339"/>
      <c r="LA152" s="1339"/>
      <c r="LB152" s="1339"/>
      <c r="LC152" s="1328"/>
      <c r="LD152" s="1328"/>
      <c r="LE152" s="1328"/>
      <c r="LF152" s="1328"/>
      <c r="LG152" s="1339"/>
      <c r="LH152" s="1339"/>
      <c r="LI152" s="1339"/>
      <c r="LJ152" s="1339"/>
      <c r="LK152" s="1339"/>
      <c r="LL152" s="1339"/>
      <c r="LM152" s="1339"/>
    </row>
    <row customHeight="1" ht="12"/>
    <row customHeight="1" ht="12">
      <c r="B154" s="324" t="s">
        <v>1714</v>
      </c>
    </row>
    <row customHeight="1" ht="24">
      <c r="A155" s="342"/>
      <c r="B155" s="342"/>
      <c r="C155" s="436" t="s">
        <v>1281</v>
      </c>
      <c r="D155" s="1324"/>
      <c r="E155" s="1324"/>
      <c r="F155" s="1253"/>
      <c r="G155" s="1325"/>
      <c r="H155" s="1325"/>
      <c r="I155" s="1253"/>
      <c r="J155" s="1253"/>
      <c r="K155" s="1326"/>
      <c r="L155" s="1326"/>
      <c r="M155" s="328"/>
      <c r="N155" s="466"/>
      <c r="O155" s="1328"/>
      <c r="P155" s="1328"/>
      <c r="Q155" s="1351"/>
      <c r="R155" s="1328"/>
      <c r="S155" s="1328"/>
      <c r="T155" s="1329"/>
      <c r="U155" s="1329"/>
      <c r="V155" s="1328"/>
      <c r="W155" s="1328"/>
      <c r="X155" s="1330"/>
      <c r="Y155" s="1328"/>
      <c r="Z155" s="1328"/>
      <c r="AA155" s="1328"/>
      <c r="AB155" s="1328"/>
      <c r="AC155" s="331"/>
      <c r="AD155" s="331" t="str">
        <f>BL155&amp;"::"&amp;AE155</f>
        <v>да::ACTI</v>
      </c>
      <c r="AE155" s="331" t="s">
        <v>1293</v>
      </c>
      <c r="AF155" s="1328"/>
      <c r="AG155" s="1328"/>
      <c r="AH155" s="1328"/>
      <c r="AI155" s="1328"/>
      <c r="AJ155" s="1328"/>
      <c r="AK155" s="1328"/>
      <c r="AL155" s="1328"/>
      <c r="AM155" s="1328"/>
      <c r="AN155" s="1327"/>
      <c r="AO155" s="466"/>
      <c r="AP155" s="1331"/>
      <c r="AQ155" s="511"/>
      <c r="AR155" s="511"/>
      <c r="AS155" s="511"/>
      <c r="AT155" s="466"/>
      <c r="AU155" s="466"/>
      <c r="AV155" s="466"/>
      <c r="AW155" s="466"/>
      <c r="AX155" s="466"/>
      <c r="AY155" s="1328"/>
      <c r="AZ155" s="348"/>
      <c r="BA155" s="348"/>
      <c r="BB155" s="348"/>
      <c r="BC155" s="466"/>
      <c r="BD155" s="466"/>
      <c r="BE155" s="466"/>
      <c r="BF155" s="348"/>
      <c r="BG155" s="1328"/>
      <c r="BH155" s="331"/>
      <c r="BI155" s="1328"/>
      <c r="BJ155" s="1328"/>
      <c r="BK155" s="1328"/>
      <c r="BL155" s="517" t="s">
        <v>34</v>
      </c>
      <c r="BM155" s="1333"/>
      <c r="BN155" s="1328"/>
      <c r="BO155" s="1328"/>
      <c r="BP155" s="376"/>
      <c r="BQ155" s="376"/>
      <c r="BR155" s="376"/>
      <c r="BS155" s="376"/>
      <c r="BT155" s="358"/>
      <c r="BU155" s="358"/>
      <c r="BV155" s="358"/>
      <c r="BW155" s="358"/>
      <c r="BX155" s="1328"/>
      <c r="BY155" s="1328"/>
      <c r="BZ155" s="1328"/>
      <c r="CA155" s="1328"/>
      <c r="CB155" s="358"/>
      <c r="CC155" s="358"/>
      <c r="CD155" s="358"/>
      <c r="CE155" s="358"/>
      <c r="CF155" s="358"/>
      <c r="CG155" s="358"/>
      <c r="CH155" s="358"/>
      <c r="CI155" s="358"/>
      <c r="CJ155" s="358"/>
      <c r="CK155" s="358"/>
      <c r="CL155" s="1328"/>
      <c r="CM155" s="358"/>
      <c r="CN155" s="358"/>
      <c r="CO155" s="358"/>
      <c r="CP155" s="358"/>
      <c r="CQ155" s="358"/>
      <c r="CR155" s="358"/>
      <c r="CS155" s="280"/>
      <c r="CT155" s="280"/>
      <c r="CU155" s="358"/>
      <c r="CV155" s="358"/>
      <c r="CW155" s="385"/>
      <c r="CX155" s="385"/>
      <c r="CY155" s="385"/>
      <c r="CZ155" s="385"/>
      <c r="DA155" s="358"/>
      <c r="DB155" s="358"/>
      <c r="DC155" s="280"/>
      <c r="DD155" s="280"/>
      <c r="DE155" s="280"/>
      <c r="DF155" s="280"/>
      <c r="DG155" s="280"/>
      <c r="DH155" s="280"/>
      <c r="DI155" s="280"/>
      <c r="DJ155" s="280"/>
      <c r="DK155" s="280"/>
      <c r="DL155" s="280"/>
      <c r="DM155" s="280"/>
      <c r="DN155" s="280"/>
      <c r="DO155" s="280"/>
      <c r="DP155" s="280"/>
      <c r="DQ155" s="280"/>
      <c r="DR155" s="366"/>
      <c r="DS155" s="366"/>
      <c r="DT155" s="366"/>
      <c r="DU155" s="366"/>
      <c r="DV155" s="366"/>
      <c r="DW155" s="366"/>
      <c r="DX155" s="366"/>
      <c r="DY155" s="366"/>
      <c r="DZ155" s="366"/>
      <c r="EA155" s="366"/>
      <c r="EB155" s="366"/>
      <c r="EC155" s="366"/>
      <c r="ED155" s="366"/>
      <c r="EE155" s="366"/>
      <c r="EF155" s="366"/>
      <c r="EG155" s="366"/>
      <c r="EH155" s="366"/>
      <c r="EI155" s="1337"/>
      <c r="EJ155" s="1337"/>
      <c r="EK155" s="1328"/>
      <c r="EL155" s="1328"/>
      <c r="EM155" s="1253"/>
      <c r="EN155" s="1328"/>
      <c r="EO155" s="1328"/>
      <c r="EP155" s="1328"/>
      <c r="EQ155" s="358"/>
      <c r="ER155" s="358"/>
      <c r="ES155" s="358"/>
      <c r="ET155" s="358"/>
      <c r="EU155" s="358"/>
      <c r="EV155" s="358"/>
      <c r="EW155" s="280"/>
      <c r="EX155" s="280"/>
      <c r="EY155" s="358"/>
      <c r="EZ155" s="358"/>
      <c r="FA155" s="385"/>
      <c r="FB155" s="385"/>
      <c r="FC155" s="385"/>
      <c r="FD155" s="385"/>
      <c r="FE155" s="358"/>
      <c r="FF155" s="358"/>
      <c r="FG155" s="280"/>
      <c r="FH155" s="280"/>
      <c r="FI155" s="280"/>
      <c r="FJ155" s="280"/>
      <c r="FK155" s="280"/>
      <c r="FL155" s="280"/>
      <c r="FM155" s="280"/>
      <c r="FN155" s="280"/>
      <c r="FO155" s="280"/>
      <c r="FP155" s="280"/>
      <c r="FQ155" s="280"/>
      <c r="FR155" s="280"/>
      <c r="FS155" s="280"/>
      <c r="FT155" s="280"/>
      <c r="FU155" s="280"/>
      <c r="FV155" s="366"/>
      <c r="FW155" s="366"/>
      <c r="FX155" s="366"/>
      <c r="FY155" s="366"/>
      <c r="FZ155" s="366"/>
      <c r="GA155" s="366"/>
      <c r="GB155" s="366"/>
      <c r="GC155" s="366"/>
      <c r="GD155" s="366"/>
      <c r="GE155" s="366"/>
      <c r="GF155" s="366"/>
      <c r="GG155" s="366"/>
      <c r="GH155" s="366"/>
      <c r="GI155" s="366"/>
      <c r="GJ155" s="366"/>
      <c r="GK155" s="366"/>
      <c r="GL155" s="366"/>
      <c r="GM155" s="366"/>
      <c r="GN155" s="366"/>
      <c r="HA155" s="1339"/>
      <c r="HB155" s="1339"/>
      <c r="HC155" s="1339"/>
      <c r="HD155" s="1339"/>
      <c r="HE155" s="1339"/>
      <c r="HF155" s="1339"/>
      <c r="HG155" s="1339"/>
      <c r="HH155" s="1339"/>
      <c r="HI155" s="1339"/>
      <c r="HJ155" s="1339"/>
      <c r="HK155" s="1339"/>
      <c r="HL155" s="1339"/>
      <c r="HM155" s="1356"/>
      <c r="HN155" s="1356"/>
      <c r="HO155" s="1356"/>
      <c r="HP155" s="1356"/>
      <c r="HQ155" s="1339"/>
      <c r="HR155" s="1339"/>
      <c r="HS155" s="1339"/>
      <c r="HT155" s="1339"/>
      <c r="HU155" s="1339"/>
      <c r="HV155" s="1339"/>
      <c r="HW155" s="1339"/>
      <c r="HX155" s="1339"/>
      <c r="HY155" s="1339"/>
      <c r="HZ155" s="1339"/>
      <c r="IA155" s="1339"/>
      <c r="IB155" s="1339"/>
      <c r="IC155" s="1356"/>
      <c r="ID155" s="1356"/>
      <c r="IE155" s="1356"/>
      <c r="IF155" s="1356"/>
      <c r="JR155" s="422"/>
      <c r="JS155" s="422"/>
      <c r="JT155" s="422"/>
      <c r="JU155" s="422"/>
      <c r="JV155" s="422"/>
      <c r="JW155" s="422"/>
      <c r="JX155" s="422"/>
      <c r="JY155" s="422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1339"/>
      <c r="KU155" s="1339"/>
      <c r="KV155" s="1339"/>
      <c r="KW155" s="1339"/>
      <c r="KX155" s="1339"/>
      <c r="KY155" s="1339"/>
      <c r="KZ155" s="1339"/>
      <c r="LA155" s="1339"/>
      <c r="LB155" s="1339"/>
      <c r="LC155" s="1328"/>
      <c r="LD155" s="1328"/>
      <c r="LE155" s="1354"/>
      <c r="LF155" s="1328"/>
      <c r="LG155" s="1339"/>
      <c r="LH155" s="1339"/>
      <c r="LI155" s="1339"/>
      <c r="LJ155" s="1339"/>
      <c r="LK155" s="1339"/>
      <c r="LL155" s="1339"/>
      <c r="LM155" s="1339"/>
    </row>
    <row customHeight="1" ht="12"/>
    <row customHeight="1" ht="11.25">
      <c r="B157" s="324" t="s">
        <v>1715</v>
      </c>
    </row>
    <row customHeight="1" ht="24">
      <c r="A158" s="614"/>
      <c r="B158" s="614"/>
      <c r="C158" s="436" t="s">
        <v>1281</v>
      </c>
      <c r="D158" s="1324"/>
      <c r="E158" s="1324"/>
      <c r="F158" s="792"/>
      <c r="G158" s="793"/>
      <c r="H158" s="793"/>
      <c r="I158" s="792"/>
      <c r="J158" s="792"/>
      <c r="K158" s="794"/>
      <c r="L158" s="796"/>
      <c r="M158" s="594"/>
      <c r="N158" s="797"/>
      <c r="O158" s="792"/>
      <c r="P158" s="792"/>
      <c r="Q158" s="798"/>
      <c r="R158" s="792"/>
      <c r="S158" s="792"/>
      <c r="T158" s="795"/>
      <c r="U158" s="795"/>
      <c r="V158" s="792"/>
      <c r="W158" s="792"/>
      <c r="X158" s="796"/>
      <c r="Y158" s="792"/>
      <c r="Z158" s="792"/>
      <c r="AA158" s="792"/>
      <c r="AB158" s="792"/>
      <c r="AC158" s="799"/>
      <c r="AD158" s="331" t="str">
        <f>BL158&amp;"::"&amp;AE158</f>
        <v>да::ACTI</v>
      </c>
      <c r="AE158" s="331" t="s">
        <v>1293</v>
      </c>
      <c r="AF158" s="792"/>
      <c r="AG158" s="792"/>
      <c r="AH158" s="792"/>
      <c r="AI158" s="792"/>
      <c r="AJ158" s="792"/>
      <c r="AK158" s="792"/>
      <c r="AL158" s="792"/>
      <c r="AM158" s="792"/>
      <c r="AN158" s="594"/>
      <c r="AO158" s="797"/>
      <c r="AP158" s="1347"/>
      <c r="AQ158" s="797"/>
      <c r="AR158" s="797"/>
      <c r="AS158" s="797"/>
      <c r="AT158" s="797"/>
      <c r="AU158" s="797"/>
      <c r="AV158" s="797"/>
      <c r="AW158" s="797"/>
      <c r="AX158" s="797"/>
      <c r="AY158" s="792"/>
      <c r="AZ158" s="792"/>
      <c r="BA158" s="792"/>
      <c r="BB158" s="792"/>
      <c r="BC158" s="797"/>
      <c r="BD158" s="797"/>
      <c r="BE158" s="797"/>
      <c r="BF158" s="792"/>
      <c r="BG158" s="792"/>
      <c r="BH158" s="331"/>
      <c r="BI158" s="792"/>
      <c r="BJ158" s="792"/>
      <c r="BK158" s="792"/>
      <c r="BL158" s="801" t="s">
        <v>34</v>
      </c>
      <c r="BM158" s="802"/>
      <c r="BN158" s="792"/>
      <c r="BO158" s="792"/>
      <c r="BP158" s="280"/>
      <c r="BQ158" s="280"/>
      <c r="BR158" s="280"/>
      <c r="BS158" s="280"/>
      <c r="BT158" s="358"/>
      <c r="BU158" s="358"/>
      <c r="BV158" s="358"/>
      <c r="BW158" s="358"/>
      <c r="BX158" s="375" t="str">
        <f>IF(AW158="2-х зонная тарификация","дневная зона с 7-00 до 23-00 часов",IF(AW158="3-х зонная тарификация","ночная зона",""))</f>
        <v/>
      </c>
      <c r="BY158" s="375" t="str">
        <f>IF(AW158="2-х зонная тарификация","дневная зона с 7-00 до 23-00 часов",IF(AW158="3-х зонная тарификация","ночная зона",""))</f>
        <v/>
      </c>
      <c r="BZ158" s="1335"/>
      <c r="CA158" s="1335"/>
      <c r="CB158" s="358"/>
      <c r="CC158" s="358"/>
      <c r="CD158" s="358"/>
      <c r="CE158" s="358"/>
      <c r="CF158" s="358"/>
      <c r="CG158" s="358"/>
      <c r="CH158" s="358"/>
      <c r="CI158" s="358"/>
      <c r="CJ158" s="358"/>
      <c r="CK158" s="358"/>
      <c r="CL158" s="1349"/>
      <c r="CM158" s="376"/>
      <c r="CN158" s="358"/>
      <c r="CO158" s="280"/>
      <c r="CP158" s="280"/>
      <c r="CQ158" s="280"/>
      <c r="CR158" s="280"/>
      <c r="CS158" s="280"/>
      <c r="CT158" s="280"/>
      <c r="CU158" s="358"/>
      <c r="CV158" s="358"/>
      <c r="CW158" s="280"/>
      <c r="CX158" s="280"/>
      <c r="CY158" s="280"/>
      <c r="CZ158" s="280"/>
      <c r="DA158" s="358"/>
      <c r="DB158" s="358"/>
      <c r="DC158" s="280"/>
      <c r="DD158" s="280"/>
      <c r="DE158" s="280"/>
      <c r="DF158" s="280"/>
      <c r="DG158" s="280"/>
      <c r="DH158" s="280"/>
      <c r="DI158" s="280"/>
      <c r="DJ158" s="280"/>
      <c r="DK158" s="280"/>
      <c r="DL158" s="280"/>
      <c r="DM158" s="280"/>
      <c r="DN158" s="280"/>
      <c r="DO158" s="280"/>
      <c r="DP158" s="280"/>
      <c r="DQ158" s="280"/>
      <c r="DR158" s="361"/>
      <c r="DS158" s="361"/>
      <c r="DT158" s="361"/>
      <c r="DU158" s="361"/>
      <c r="DV158" s="361"/>
      <c r="DW158" s="361"/>
      <c r="DX158" s="361"/>
      <c r="DY158" s="361"/>
      <c r="DZ158" s="361"/>
      <c r="EA158" s="361"/>
      <c r="EB158" s="361"/>
      <c r="EC158" s="361"/>
      <c r="ED158" s="361"/>
      <c r="EE158" s="361"/>
      <c r="EF158" s="361"/>
      <c r="EG158" s="361"/>
      <c r="EH158" s="361"/>
      <c r="EI158" s="1335"/>
      <c r="EJ158" s="1335"/>
      <c r="EK158" s="1328"/>
      <c r="EL158" s="1328"/>
      <c r="EM158" s="751"/>
      <c r="EN158" s="1328"/>
      <c r="EO158" s="1328"/>
      <c r="EP158" s="1328"/>
      <c r="EQ158" s="358"/>
      <c r="ER158" s="358"/>
      <c r="ES158" s="358"/>
      <c r="ET158" s="358"/>
      <c r="EU158" s="280"/>
      <c r="EV158" s="280"/>
      <c r="EW158" s="280"/>
      <c r="EX158" s="280"/>
      <c r="EY158" s="358"/>
      <c r="EZ158" s="358"/>
      <c r="FA158" s="358"/>
      <c r="FB158" s="358"/>
      <c r="FC158" s="358"/>
      <c r="FD158" s="358"/>
      <c r="FE158" s="358"/>
      <c r="FF158" s="358"/>
      <c r="FG158" s="280"/>
      <c r="FH158" s="280"/>
      <c r="FI158" s="280"/>
      <c r="FJ158" s="280"/>
      <c r="FK158" s="358"/>
      <c r="FL158" s="358"/>
      <c r="FM158" s="358"/>
      <c r="FN158" s="358"/>
      <c r="FO158" s="358"/>
      <c r="FP158" s="358"/>
      <c r="FQ158" s="280"/>
      <c r="FR158" s="280"/>
      <c r="FS158" s="280"/>
      <c r="FT158" s="280"/>
      <c r="FU158" s="280"/>
      <c r="FV158" s="366"/>
      <c r="FW158" s="366"/>
      <c r="FX158" s="366"/>
      <c r="FY158" s="361"/>
      <c r="FZ158" s="361"/>
      <c r="GA158" s="366"/>
      <c r="GB158" s="366"/>
      <c r="GC158" s="366"/>
      <c r="GD158" s="366"/>
      <c r="GE158" s="366"/>
      <c r="GF158" s="366"/>
      <c r="GG158" s="366"/>
      <c r="GH158" s="366"/>
      <c r="GI158" s="366"/>
      <c r="GJ158" s="366"/>
      <c r="GK158" s="366"/>
      <c r="GL158" s="366"/>
      <c r="GM158" s="366"/>
      <c r="GN158" s="366"/>
      <c r="HA158" s="1339"/>
      <c r="HB158" s="1339"/>
      <c r="HC158" s="1339"/>
      <c r="HD158" s="1339"/>
      <c r="HE158" s="1339"/>
      <c r="HF158" s="1339"/>
      <c r="HG158" s="1339"/>
      <c r="HH158" s="1339"/>
      <c r="HI158" s="1339"/>
      <c r="HJ158" s="1339"/>
      <c r="HK158" s="1339"/>
      <c r="HL158" s="1339"/>
      <c r="HM158" s="1339"/>
      <c r="HN158" s="1339"/>
      <c r="HO158" s="1339"/>
      <c r="HP158" s="1339"/>
      <c r="HQ158" s="1339"/>
      <c r="HR158" s="1339"/>
      <c r="HS158" s="1339"/>
      <c r="HT158" s="1339"/>
      <c r="HU158" s="1339"/>
      <c r="HV158" s="1339"/>
      <c r="HW158" s="1339"/>
      <c r="HX158" s="1339"/>
      <c r="HY158" s="1339"/>
      <c r="HZ158" s="1339"/>
      <c r="IA158" s="1339"/>
      <c r="IB158" s="1339"/>
      <c r="IC158" s="1339"/>
      <c r="ID158" s="1339"/>
      <c r="IE158" s="1339"/>
      <c r="IF158" s="1339"/>
      <c r="JR158" s="377"/>
      <c r="JS158" s="377"/>
      <c r="JT158" s="377"/>
      <c r="JU158" s="377"/>
      <c r="JV158" s="377"/>
      <c r="JW158" s="377"/>
      <c r="JX158" s="377"/>
      <c r="JY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1339"/>
      <c r="KU158" s="1339"/>
      <c r="KV158" s="1339"/>
      <c r="KW158" s="1339"/>
      <c r="KX158" s="1339"/>
      <c r="KY158" s="1339"/>
      <c r="KZ158" s="1339"/>
      <c r="LA158" s="1339"/>
      <c r="LB158" s="1339"/>
      <c r="LC158" s="1350"/>
      <c r="LD158" s="1350"/>
      <c r="LE158" s="792"/>
      <c r="LF158" s="1350"/>
      <c r="LG158" s="1339"/>
      <c r="LH158" s="1339"/>
      <c r="LI158" s="1339"/>
      <c r="LJ158" s="1339"/>
      <c r="LK158" s="1339"/>
      <c r="LL158" s="1339"/>
      <c r="LM158" s="1339"/>
    </row>
    <row customHeight="1" ht="24">
      <c r="A159" s="614"/>
      <c r="B159" s="614"/>
      <c r="D159" s="1324"/>
      <c r="E159" s="1324"/>
      <c r="F159" s="792"/>
      <c r="G159" s="793"/>
      <c r="H159" s="793"/>
      <c r="I159" s="792"/>
      <c r="J159" s="792"/>
      <c r="K159" s="794"/>
      <c r="L159" s="796"/>
      <c r="M159" s="594"/>
      <c r="N159" s="797"/>
      <c r="O159" s="792"/>
      <c r="P159" s="792"/>
      <c r="Q159" s="798"/>
      <c r="R159" s="792"/>
      <c r="S159" s="792"/>
      <c r="T159" s="795"/>
      <c r="U159" s="795"/>
      <c r="V159" s="792"/>
      <c r="W159" s="792"/>
      <c r="X159" s="796"/>
      <c r="Y159" s="792"/>
      <c r="Z159" s="792"/>
      <c r="AA159" s="792"/>
      <c r="AB159" s="792"/>
      <c r="AC159" s="799"/>
      <c r="AD159" s="331" t="str">
        <f>BL158&amp;"::"&amp;AE159</f>
        <v>да::ACTI</v>
      </c>
      <c r="AE159" s="331" t="str">
        <f>AE158</f>
        <v>ACTI</v>
      </c>
      <c r="AF159" s="792"/>
      <c r="AG159" s="792"/>
      <c r="AH159" s="792"/>
      <c r="AI159" s="792"/>
      <c r="AJ159" s="792"/>
      <c r="AK159" s="792"/>
      <c r="AL159" s="792"/>
      <c r="AM159" s="792"/>
      <c r="AN159" s="594"/>
      <c r="AO159" s="797"/>
      <c r="AP159" s="1347"/>
      <c r="AQ159" s="797"/>
      <c r="AR159" s="797"/>
      <c r="AS159" s="797"/>
      <c r="AT159" s="797"/>
      <c r="AU159" s="797"/>
      <c r="AV159" s="797"/>
      <c r="AW159" s="797"/>
      <c r="AX159" s="797"/>
      <c r="AY159" s="792"/>
      <c r="AZ159" s="792"/>
      <c r="BA159" s="792"/>
      <c r="BB159" s="792"/>
      <c r="BC159" s="797"/>
      <c r="BD159" s="797"/>
      <c r="BE159" s="797"/>
      <c r="BF159" s="792"/>
      <c r="BG159" s="792"/>
      <c r="BH159" s="331"/>
      <c r="BI159" s="792"/>
      <c r="BJ159" s="792"/>
      <c r="BK159" s="792"/>
      <c r="BL159" s="801"/>
      <c r="BM159" s="802"/>
      <c r="BN159" s="792"/>
      <c r="BO159" s="792"/>
      <c r="BP159" s="280"/>
      <c r="BQ159" s="280"/>
      <c r="BR159" s="280"/>
      <c r="BS159" s="280"/>
      <c r="BT159" s="358"/>
      <c r="BU159" s="358"/>
      <c r="BV159" s="358"/>
      <c r="BW159" s="358"/>
      <c r="BX159" s="375" t="str">
        <f>IF(AW158="2-х зонная тарификация","ночная зона с 23-00 до 7-00 часов",IF(AW158="3-х зонная тарификация","полупиковая зона",""))</f>
        <v/>
      </c>
      <c r="BY159" s="375" t="str">
        <f>IF(AW158="2-х зонная тарификация","ночная зона с 23-00 до 7-00 часов",IF(AW158="3-х зонная тарификация","полупиковая зона",""))</f>
        <v/>
      </c>
      <c r="BZ159" s="1335"/>
      <c r="CA159" s="1335"/>
      <c r="CB159" s="358"/>
      <c r="CC159" s="358"/>
      <c r="CD159" s="358"/>
      <c r="CE159" s="358"/>
      <c r="CF159" s="358"/>
      <c r="CG159" s="358"/>
      <c r="CH159" s="358"/>
      <c r="CI159" s="358"/>
      <c r="CJ159" s="358"/>
      <c r="CK159" s="358"/>
      <c r="CL159" s="1349"/>
      <c r="CM159" s="376"/>
      <c r="CN159" s="358"/>
      <c r="CO159" s="280"/>
      <c r="CP159" s="280"/>
      <c r="CQ159" s="280"/>
      <c r="CR159" s="280"/>
      <c r="CS159" s="280"/>
      <c r="CT159" s="280"/>
      <c r="CU159" s="358"/>
      <c r="CV159" s="358"/>
      <c r="CW159" s="280"/>
      <c r="CX159" s="280"/>
      <c r="CY159" s="280"/>
      <c r="CZ159" s="280"/>
      <c r="DA159" s="358"/>
      <c r="DB159" s="358"/>
      <c r="DC159" s="280"/>
      <c r="DD159" s="280"/>
      <c r="DE159" s="280"/>
      <c r="DF159" s="280"/>
      <c r="DG159" s="280"/>
      <c r="DH159" s="280"/>
      <c r="DI159" s="280"/>
      <c r="DJ159" s="280"/>
      <c r="DK159" s="280"/>
      <c r="DL159" s="280"/>
      <c r="DM159" s="280"/>
      <c r="DN159" s="280"/>
      <c r="DO159" s="280"/>
      <c r="DP159" s="280"/>
      <c r="DQ159" s="280"/>
      <c r="DR159" s="361"/>
      <c r="DS159" s="361"/>
      <c r="DT159" s="361"/>
      <c r="DU159" s="361"/>
      <c r="DV159" s="361"/>
      <c r="DW159" s="361"/>
      <c r="DX159" s="361"/>
      <c r="DY159" s="361"/>
      <c r="DZ159" s="361"/>
      <c r="EA159" s="361"/>
      <c r="EB159" s="361"/>
      <c r="EC159" s="361"/>
      <c r="ED159" s="361"/>
      <c r="EE159" s="361"/>
      <c r="EF159" s="361"/>
      <c r="EG159" s="361"/>
      <c r="EH159" s="361"/>
      <c r="EI159" s="1335"/>
      <c r="EJ159" s="1335"/>
      <c r="EK159" s="1328"/>
      <c r="EL159" s="1328"/>
      <c r="EM159" s="751"/>
      <c r="EN159" s="1328"/>
      <c r="EO159" s="1328"/>
      <c r="EP159" s="1328"/>
      <c r="EQ159" s="358"/>
      <c r="ER159" s="358"/>
      <c r="ES159" s="358"/>
      <c r="ET159" s="358"/>
      <c r="EU159" s="280"/>
      <c r="EV159" s="280"/>
      <c r="EW159" s="280"/>
      <c r="EX159" s="280"/>
      <c r="EY159" s="358"/>
      <c r="EZ159" s="358"/>
      <c r="FA159" s="358"/>
      <c r="FB159" s="358"/>
      <c r="FC159" s="358"/>
      <c r="FD159" s="358"/>
      <c r="FE159" s="358"/>
      <c r="FF159" s="358"/>
      <c r="FG159" s="280"/>
      <c r="FH159" s="280"/>
      <c r="FI159" s="280"/>
      <c r="FJ159" s="280"/>
      <c r="FK159" s="358"/>
      <c r="FL159" s="358"/>
      <c r="FM159" s="358"/>
      <c r="FN159" s="358"/>
      <c r="FO159" s="358"/>
      <c r="FP159" s="358"/>
      <c r="FQ159" s="280"/>
      <c r="FR159" s="280"/>
      <c r="FS159" s="280"/>
      <c r="FT159" s="280"/>
      <c r="FU159" s="280"/>
      <c r="FV159" s="366"/>
      <c r="FW159" s="366"/>
      <c r="FX159" s="366"/>
      <c r="FY159" s="361"/>
      <c r="FZ159" s="361"/>
      <c r="GA159" s="366"/>
      <c r="GB159" s="366"/>
      <c r="GC159" s="366"/>
      <c r="GD159" s="366"/>
      <c r="GE159" s="366"/>
      <c r="GF159" s="366"/>
      <c r="GG159" s="366"/>
      <c r="GH159" s="366"/>
      <c r="GI159" s="366"/>
      <c r="GJ159" s="366"/>
      <c r="GK159" s="366"/>
      <c r="GL159" s="366"/>
      <c r="GM159" s="366"/>
      <c r="GN159" s="366"/>
      <c r="HA159" s="1339"/>
      <c r="HB159" s="1339"/>
      <c r="HC159" s="1339"/>
      <c r="HD159" s="1339"/>
      <c r="HE159" s="1339"/>
      <c r="HF159" s="1339"/>
      <c r="HG159" s="1339"/>
      <c r="HH159" s="1339"/>
      <c r="HI159" s="1339"/>
      <c r="HJ159" s="1339"/>
      <c r="HK159" s="1339"/>
      <c r="HL159" s="1339"/>
      <c r="HM159" s="1339"/>
      <c r="HN159" s="1339"/>
      <c r="HO159" s="1339"/>
      <c r="HP159" s="1339"/>
      <c r="HQ159" s="1339"/>
      <c r="HR159" s="1339"/>
      <c r="HS159" s="1339"/>
      <c r="HT159" s="1339"/>
      <c r="HU159" s="1339"/>
      <c r="HV159" s="1339"/>
      <c r="HW159" s="1339"/>
      <c r="HX159" s="1339"/>
      <c r="HY159" s="1339"/>
      <c r="HZ159" s="1339"/>
      <c r="IA159" s="1339"/>
      <c r="IB159" s="1339"/>
      <c r="IC159" s="1339"/>
      <c r="ID159" s="1339"/>
      <c r="IE159" s="1339"/>
      <c r="IF159" s="1339"/>
      <c r="JR159" s="377"/>
      <c r="JS159" s="377"/>
      <c r="JT159" s="377"/>
      <c r="JU159" s="377"/>
      <c r="JV159" s="377"/>
      <c r="JW159" s="377"/>
      <c r="JX159" s="377"/>
      <c r="JY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1339"/>
      <c r="KU159" s="1339"/>
      <c r="KV159" s="1339"/>
      <c r="KW159" s="1339"/>
      <c r="KX159" s="1339"/>
      <c r="KY159" s="1339"/>
      <c r="KZ159" s="1339"/>
      <c r="LA159" s="1339"/>
      <c r="LB159" s="1339"/>
      <c r="LC159" s="1350"/>
      <c r="LD159" s="1350"/>
      <c r="LE159" s="792"/>
      <c r="LF159" s="1350"/>
      <c r="LG159" s="1339"/>
      <c r="LH159" s="1339"/>
      <c r="LI159" s="1339"/>
      <c r="LJ159" s="1339"/>
      <c r="LK159" s="1339"/>
      <c r="LL159" s="1339"/>
      <c r="LM159" s="1339"/>
    </row>
    <row customHeight="1" ht="24">
      <c r="A160" s="614"/>
      <c r="B160" s="614"/>
      <c r="D160" s="1324"/>
      <c r="E160" s="1324"/>
      <c r="F160" s="792"/>
      <c r="G160" s="793"/>
      <c r="H160" s="793"/>
      <c r="I160" s="792"/>
      <c r="J160" s="792"/>
      <c r="K160" s="794"/>
      <c r="L160" s="796"/>
      <c r="M160" s="594"/>
      <c r="N160" s="797"/>
      <c r="O160" s="792"/>
      <c r="P160" s="792"/>
      <c r="Q160" s="798"/>
      <c r="R160" s="792"/>
      <c r="S160" s="792"/>
      <c r="T160" s="795"/>
      <c r="U160" s="795"/>
      <c r="V160" s="792"/>
      <c r="W160" s="792"/>
      <c r="X160" s="796"/>
      <c r="Y160" s="792"/>
      <c r="Z160" s="792"/>
      <c r="AA160" s="792"/>
      <c r="AB160" s="792"/>
      <c r="AC160" s="799"/>
      <c r="AD160" s="331" t="str">
        <f>BL158&amp;"::"&amp;AE160</f>
        <v>да::ACTI</v>
      </c>
      <c r="AE160" s="331" t="str">
        <f>AE158</f>
        <v>ACTI</v>
      </c>
      <c r="AF160" s="792"/>
      <c r="AG160" s="792"/>
      <c r="AH160" s="792"/>
      <c r="AI160" s="792"/>
      <c r="AJ160" s="792"/>
      <c r="AK160" s="792"/>
      <c r="AL160" s="792"/>
      <c r="AM160" s="792"/>
      <c r="AN160" s="594"/>
      <c r="AO160" s="797"/>
      <c r="AP160" s="1347"/>
      <c r="AQ160" s="797"/>
      <c r="AR160" s="797"/>
      <c r="AS160" s="797"/>
      <c r="AT160" s="797"/>
      <c r="AU160" s="797"/>
      <c r="AV160" s="797"/>
      <c r="AW160" s="797"/>
      <c r="AX160" s="797"/>
      <c r="AY160" s="792"/>
      <c r="AZ160" s="792"/>
      <c r="BA160" s="792"/>
      <c r="BB160" s="792"/>
      <c r="BC160" s="797"/>
      <c r="BD160" s="797"/>
      <c r="BE160" s="797"/>
      <c r="BF160" s="792"/>
      <c r="BG160" s="792"/>
      <c r="BH160" s="331"/>
      <c r="BI160" s="792"/>
      <c r="BJ160" s="792"/>
      <c r="BK160" s="792"/>
      <c r="BL160" s="801"/>
      <c r="BM160" s="802"/>
      <c r="BN160" s="792"/>
      <c r="BO160" s="792"/>
      <c r="BP160" s="280"/>
      <c r="BQ160" s="280"/>
      <c r="BR160" s="280"/>
      <c r="BS160" s="280"/>
      <c r="BT160" s="358"/>
      <c r="BU160" s="358"/>
      <c r="BV160" s="358"/>
      <c r="BW160" s="358"/>
      <c r="BX160" s="375" t="str">
        <f>IF(AW158="2-х зонная тарификация","",IF(AW158="3-х зонная тарификация","пиковая зона",""))</f>
        <v/>
      </c>
      <c r="BY160" s="375" t="str">
        <f>IF(AW158="2-х зонная тарификация","",IF(AW158="3-х зонная тарификация","пиковая зона",""))</f>
        <v/>
      </c>
      <c r="BZ160" s="1335"/>
      <c r="CA160" s="1335"/>
      <c r="CB160" s="358"/>
      <c r="CC160" s="358"/>
      <c r="CD160" s="358"/>
      <c r="CE160" s="358"/>
      <c r="CF160" s="358"/>
      <c r="CG160" s="358"/>
      <c r="CH160" s="358"/>
      <c r="CI160" s="358"/>
      <c r="CJ160" s="358"/>
      <c r="CK160" s="358"/>
      <c r="CL160" s="1349"/>
      <c r="CM160" s="376"/>
      <c r="CN160" s="358"/>
      <c r="CO160" s="280"/>
      <c r="CP160" s="280"/>
      <c r="CQ160" s="280"/>
      <c r="CR160" s="280"/>
      <c r="CS160" s="280"/>
      <c r="CT160" s="280"/>
      <c r="CU160" s="358"/>
      <c r="CV160" s="358"/>
      <c r="CW160" s="280"/>
      <c r="CX160" s="280"/>
      <c r="CY160" s="280"/>
      <c r="CZ160" s="280"/>
      <c r="DA160" s="358"/>
      <c r="DB160" s="358"/>
      <c r="DC160" s="280"/>
      <c r="DD160" s="280"/>
      <c r="DE160" s="280"/>
      <c r="DF160" s="280"/>
      <c r="DG160" s="280"/>
      <c r="DH160" s="280"/>
      <c r="DI160" s="280"/>
      <c r="DJ160" s="280"/>
      <c r="DK160" s="280"/>
      <c r="DL160" s="280"/>
      <c r="DM160" s="280"/>
      <c r="DN160" s="280"/>
      <c r="DO160" s="280"/>
      <c r="DP160" s="280"/>
      <c r="DQ160" s="280"/>
      <c r="DR160" s="361"/>
      <c r="DS160" s="361"/>
      <c r="DT160" s="361"/>
      <c r="DU160" s="361"/>
      <c r="DV160" s="361"/>
      <c r="DW160" s="361"/>
      <c r="DX160" s="361"/>
      <c r="DY160" s="361"/>
      <c r="DZ160" s="361"/>
      <c r="EA160" s="361"/>
      <c r="EB160" s="361"/>
      <c r="EC160" s="361"/>
      <c r="ED160" s="361"/>
      <c r="EE160" s="361"/>
      <c r="EF160" s="361"/>
      <c r="EG160" s="361"/>
      <c r="EH160" s="361"/>
      <c r="EI160" s="1335"/>
      <c r="EJ160" s="1335"/>
      <c r="EK160" s="1328"/>
      <c r="EL160" s="1328"/>
      <c r="EM160" s="751"/>
      <c r="EN160" s="1328"/>
      <c r="EO160" s="1328"/>
      <c r="EP160" s="1328"/>
      <c r="EQ160" s="358"/>
      <c r="ER160" s="358"/>
      <c r="ES160" s="358"/>
      <c r="ET160" s="358"/>
      <c r="EU160" s="280"/>
      <c r="EV160" s="280"/>
      <c r="EW160" s="280"/>
      <c r="EX160" s="280"/>
      <c r="EY160" s="358"/>
      <c r="EZ160" s="358"/>
      <c r="FA160" s="358"/>
      <c r="FB160" s="358"/>
      <c r="FC160" s="358"/>
      <c r="FD160" s="358"/>
      <c r="FE160" s="358"/>
      <c r="FF160" s="358"/>
      <c r="FG160" s="280"/>
      <c r="FH160" s="280"/>
      <c r="FI160" s="280"/>
      <c r="FJ160" s="280"/>
      <c r="FK160" s="358"/>
      <c r="FL160" s="358"/>
      <c r="FM160" s="358"/>
      <c r="FN160" s="358"/>
      <c r="FO160" s="358"/>
      <c r="FP160" s="358"/>
      <c r="FQ160" s="280"/>
      <c r="FR160" s="280"/>
      <c r="FS160" s="280"/>
      <c r="FT160" s="280"/>
      <c r="FU160" s="280"/>
      <c r="FV160" s="366"/>
      <c r="FW160" s="366"/>
      <c r="FX160" s="366"/>
      <c r="FY160" s="361"/>
      <c r="FZ160" s="361"/>
      <c r="GA160" s="366"/>
      <c r="GB160" s="366"/>
      <c r="GC160" s="366"/>
      <c r="GD160" s="366"/>
      <c r="GE160" s="366"/>
      <c r="GF160" s="366"/>
      <c r="GG160" s="366"/>
      <c r="GH160" s="366"/>
      <c r="GI160" s="366"/>
      <c r="GJ160" s="366"/>
      <c r="GK160" s="366"/>
      <c r="GL160" s="366"/>
      <c r="GM160" s="366"/>
      <c r="GN160" s="366"/>
      <c r="HA160" s="1339"/>
      <c r="HB160" s="1339"/>
      <c r="HC160" s="1339"/>
      <c r="HD160" s="1339"/>
      <c r="HE160" s="1339"/>
      <c r="HF160" s="1339"/>
      <c r="HG160" s="1339"/>
      <c r="HH160" s="1339"/>
      <c r="HI160" s="1339"/>
      <c r="HJ160" s="1339"/>
      <c r="HK160" s="1339"/>
      <c r="HL160" s="1339"/>
      <c r="HM160" s="1339"/>
      <c r="HN160" s="1339"/>
      <c r="HO160" s="1339"/>
      <c r="HP160" s="1339"/>
      <c r="HQ160" s="1339"/>
      <c r="HR160" s="1339"/>
      <c r="HS160" s="1339"/>
      <c r="HT160" s="1339"/>
      <c r="HU160" s="1339"/>
      <c r="HV160" s="1339"/>
      <c r="HW160" s="1339"/>
      <c r="HX160" s="1339"/>
      <c r="HY160" s="1339"/>
      <c r="HZ160" s="1339"/>
      <c r="IA160" s="1339"/>
      <c r="IB160" s="1339"/>
      <c r="IC160" s="1339"/>
      <c r="ID160" s="1339"/>
      <c r="IE160" s="1339"/>
      <c r="IF160" s="1339"/>
      <c r="JR160" s="377"/>
      <c r="JS160" s="377"/>
      <c r="JT160" s="377"/>
      <c r="JU160" s="377"/>
      <c r="JV160" s="377"/>
      <c r="JW160" s="377"/>
      <c r="JX160" s="377"/>
      <c r="JY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1339"/>
      <c r="KU160" s="1339"/>
      <c r="KV160" s="1339"/>
      <c r="KW160" s="1339"/>
      <c r="KX160" s="1339"/>
      <c r="KY160" s="1339"/>
      <c r="KZ160" s="1339"/>
      <c r="LA160" s="1339"/>
      <c r="LB160" s="1339"/>
      <c r="LC160" s="1350"/>
      <c r="LD160" s="1350"/>
      <c r="LE160" s="792"/>
      <c r="LF160" s="1350"/>
      <c r="LG160" s="1339"/>
      <c r="LH160" s="1339"/>
      <c r="LI160" s="1339"/>
      <c r="LJ160" s="1339"/>
      <c r="LK160" s="1339"/>
      <c r="LL160" s="1339"/>
      <c r="LM160" s="1339"/>
    </row>
  </sheetData>
  <sheetProtection formatColumns="0" formatRows="0" sort="0" autoFilter="0" insertRows="0" deleteRows="0" deleteColumns="0"/>
  <mergeCells count="501">
    <mergeCell ref="BL158:BL160"/>
    <mergeCell ref="BM158:BM160"/>
    <mergeCell ref="BN158:BN160"/>
    <mergeCell ref="BO158:BO160"/>
    <mergeCell ref="EM158:EM160"/>
    <mergeCell ref="LE158:LE160"/>
    <mergeCell ref="BE158:BE160"/>
    <mergeCell ref="BF158:BF160"/>
    <mergeCell ref="BG158:BG160"/>
    <mergeCell ref="BI158:BI160"/>
    <mergeCell ref="BJ158:BJ160"/>
    <mergeCell ref="BK158:BK160"/>
    <mergeCell ref="AY158:AY160"/>
    <mergeCell ref="AZ158:AZ160"/>
    <mergeCell ref="BA158:BA160"/>
    <mergeCell ref="BB158:BB160"/>
    <mergeCell ref="BC158:BC160"/>
    <mergeCell ref="BD158:BD160"/>
    <mergeCell ref="AS158:AS160"/>
    <mergeCell ref="AT158:AT160"/>
    <mergeCell ref="AU158:AU160"/>
    <mergeCell ref="AV158:AV160"/>
    <mergeCell ref="AW158:AW160"/>
    <mergeCell ref="AX158:AX160"/>
    <mergeCell ref="AM158:AM160"/>
    <mergeCell ref="AN158:AN160"/>
    <mergeCell ref="AO158:AO160"/>
    <mergeCell ref="AP158:AP160"/>
    <mergeCell ref="AQ158:AQ160"/>
    <mergeCell ref="AR158:AR160"/>
    <mergeCell ref="AG158:AG160"/>
    <mergeCell ref="AH158:AH160"/>
    <mergeCell ref="AI158:AI160"/>
    <mergeCell ref="AJ158:AJ160"/>
    <mergeCell ref="AK158:AK160"/>
    <mergeCell ref="AL158:AL160"/>
    <mergeCell ref="Y158:Y160"/>
    <mergeCell ref="Z158:Z160"/>
    <mergeCell ref="AA158:AA160"/>
    <mergeCell ref="AB158:AB160"/>
    <mergeCell ref="AC158:AC160"/>
    <mergeCell ref="AF158:AF160"/>
    <mergeCell ref="S158:S160"/>
    <mergeCell ref="T158:T160"/>
    <mergeCell ref="U158:U160"/>
    <mergeCell ref="V158:V160"/>
    <mergeCell ref="W158:W160"/>
    <mergeCell ref="X158:X160"/>
    <mergeCell ref="M158:M160"/>
    <mergeCell ref="N158:N160"/>
    <mergeCell ref="O158:O160"/>
    <mergeCell ref="P158:P160"/>
    <mergeCell ref="Q158:Q160"/>
    <mergeCell ref="R158:R160"/>
    <mergeCell ref="LE120:LE122"/>
    <mergeCell ref="A158:A160"/>
    <mergeCell ref="B158:B160"/>
    <mergeCell ref="F158:F160"/>
    <mergeCell ref="G158:G160"/>
    <mergeCell ref="H158:H160"/>
    <mergeCell ref="I158:I160"/>
    <mergeCell ref="J158:J160"/>
    <mergeCell ref="K158:K160"/>
    <mergeCell ref="L158:L160"/>
    <mergeCell ref="BK120:BK122"/>
    <mergeCell ref="BL120:BL122"/>
    <mergeCell ref="BM120:BM122"/>
    <mergeCell ref="BN120:BN122"/>
    <mergeCell ref="BO120:BO122"/>
    <mergeCell ref="EM120:EM122"/>
    <mergeCell ref="BD120:BD122"/>
    <mergeCell ref="BE120:BE122"/>
    <mergeCell ref="BF120:BF122"/>
    <mergeCell ref="BG120:BG122"/>
    <mergeCell ref="BI120:BI122"/>
    <mergeCell ref="BJ120:BJ122"/>
    <mergeCell ref="AX120:AX122"/>
    <mergeCell ref="AY120:AY122"/>
    <mergeCell ref="AZ120:AZ122"/>
    <mergeCell ref="BA120:BA122"/>
    <mergeCell ref="BB120:BB122"/>
    <mergeCell ref="BC120:BC122"/>
    <mergeCell ref="AR120:AR122"/>
    <mergeCell ref="AS120:AS122"/>
    <mergeCell ref="AT120:AT122"/>
    <mergeCell ref="AU120:AU122"/>
    <mergeCell ref="AV120:AV122"/>
    <mergeCell ref="AW120:AW122"/>
    <mergeCell ref="AL120:AL122"/>
    <mergeCell ref="AM120:AM122"/>
    <mergeCell ref="AN120:AN122"/>
    <mergeCell ref="AO120:AO122"/>
    <mergeCell ref="AP120:AP122"/>
    <mergeCell ref="AQ120:AQ122"/>
    <mergeCell ref="AH120:AH122"/>
    <mergeCell ref="AI120:AI122"/>
    <mergeCell ref="AJ120:AJ122"/>
    <mergeCell ref="AK120:AK122"/>
    <mergeCell ref="X120:X122"/>
    <mergeCell ref="Y120:Y122"/>
    <mergeCell ref="Z120:Z122"/>
    <mergeCell ref="AA120:AA122"/>
    <mergeCell ref="AB120:AB122"/>
    <mergeCell ref="AC120:AC122"/>
    <mergeCell ref="N85:BO85"/>
    <mergeCell ref="N86:BO86"/>
    <mergeCell ref="A120:A122"/>
    <mergeCell ref="B120:B122"/>
    <mergeCell ref="F120:F122"/>
    <mergeCell ref="G120:G122"/>
    <mergeCell ref="H120:H122"/>
    <mergeCell ref="I120:I122"/>
    <mergeCell ref="J120:J122"/>
    <mergeCell ref="K120:K122"/>
    <mergeCell ref="R120:R122"/>
    <mergeCell ref="S120:S122"/>
    <mergeCell ref="T120:T122"/>
    <mergeCell ref="U120:U122"/>
    <mergeCell ref="V120:V122"/>
    <mergeCell ref="W120:W122"/>
    <mergeCell ref="L120:L122"/>
    <mergeCell ref="M120:M122"/>
    <mergeCell ref="N120:N122"/>
    <mergeCell ref="O120:O122"/>
    <mergeCell ref="P120:P122"/>
    <mergeCell ref="Q120:Q122"/>
    <mergeCell ref="AF120:AF122"/>
    <mergeCell ref="AG120:AG122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LE6:LE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FI7:FI10"/>
    <mergeCell ref="FJ7:FJ10"/>
    <mergeCell ref="FK7:FK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GF7:GF10"/>
    <mergeCell ref="FW5:FW10"/>
    <mergeCell ref="FX5:FX10"/>
    <mergeCell ref="FY5:FZ6"/>
    <mergeCell ref="GA5:GA10"/>
    <mergeCell ref="GB5:GB10"/>
    <mergeCell ref="GC5:GC10"/>
    <mergeCell ref="FQ6:FU6"/>
    <mergeCell ref="GD7:GD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DM6:DQ6"/>
    <mergeCell ref="EP6:EQ6"/>
    <mergeCell ref="ER6:ER10"/>
    <mergeCell ref="ES6:ET6"/>
    <mergeCell ref="EU6:EV6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DH6:DL6"/>
    <mergeCell ref="DK7:DK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Y6:HZ6"/>
    <mergeCell ref="IA6:IB6"/>
    <mergeCell ref="IC6:IF6"/>
    <mergeCell ref="JR6:JR10"/>
    <mergeCell ref="HZ7:HZ10"/>
    <mergeCell ref="IA7:IA10"/>
    <mergeCell ref="IB7:IB10"/>
    <mergeCell ref="IC7:IC10"/>
    <mergeCell ref="ID7:ID10"/>
    <mergeCell ref="IE7:IE10"/>
    <mergeCell ref="IF7:IF10"/>
    <mergeCell ref="GE7:GE10"/>
    <mergeCell ref="FL7:FL10"/>
    <mergeCell ref="FM7:FM10"/>
    <mergeCell ref="FN7:FN10"/>
    <mergeCell ref="FO7:FO10"/>
    <mergeCell ref="FP7:FP10"/>
    <mergeCell ref="HU6:HV6"/>
    <mergeCell ref="HW6:HX6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EH7:EH10"/>
    <mergeCell ref="EI7:EI10"/>
    <mergeCell ref="EJ7:EJ10"/>
    <mergeCell ref="DZ5:DZ6"/>
    <mergeCell ref="EA5:EA6"/>
    <mergeCell ref="EB5:EB6"/>
    <mergeCell ref="EC5:EC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GD5:GD6"/>
    <mergeCell ref="GE5:GE6"/>
    <mergeCell ref="GF5:GF6"/>
    <mergeCell ref="GG5:GG10"/>
    <mergeCell ref="GH5:GH10"/>
    <mergeCell ref="GI5:GI10"/>
    <mergeCell ref="EP7:EP10"/>
    <mergeCell ref="EQ7:EQ10"/>
    <mergeCell ref="ES7:ES10"/>
    <mergeCell ref="ET7:ET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DL7:DL10"/>
    <mergeCell ref="DM7:DM10"/>
    <mergeCell ref="DN7:DN10"/>
    <mergeCell ref="EF5:EF10"/>
    <mergeCell ref="EG5:EG6"/>
    <mergeCell ref="EH5:EH6"/>
    <mergeCell ref="EI5:EI6"/>
    <mergeCell ref="EJ5:EJ6"/>
    <mergeCell ref="EM5:EM10"/>
    <mergeCell ref="EG7:EG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U7:BU10"/>
    <mergeCell ref="BV7:BV10"/>
    <mergeCell ref="BX7:BX10"/>
    <mergeCell ref="BY7:BY10"/>
    <mergeCell ref="BZ7:BZ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BP7:BP10"/>
    <mergeCell ref="BQ7:BQ10"/>
    <mergeCell ref="BR7:BR10"/>
    <mergeCell ref="BS7:BS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FC7:FC10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HE6:HF6"/>
    <mergeCell ref="HG6:HH6"/>
    <mergeCell ref="HI6:HJ6"/>
    <mergeCell ref="HK6:HL6"/>
    <mergeCell ref="HM6:HP6"/>
    <mergeCell ref="FQ7:FQ10"/>
    <mergeCell ref="FD7:FD10"/>
    <mergeCell ref="FG7:FG10"/>
    <mergeCell ref="FH7:FH10"/>
    <mergeCell ref="CO3:DK3"/>
    <mergeCell ref="ES3:FJ3"/>
    <mergeCell ref="D4:BG4"/>
    <mergeCell ref="CL4:EJ4"/>
    <mergeCell ref="EP4:GN4"/>
    <mergeCell ref="HA4:HP4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FA5:FB5"/>
    <mergeCell ref="FC5:FD5"/>
    <mergeCell ref="FG5:FK5"/>
    <mergeCell ref="FL5:FP5"/>
    <mergeCell ref="FQ5:FU5"/>
    <mergeCell ref="FV5:FV10"/>
    <mergeCell ref="FG6:FK6"/>
    <mergeCell ref="FL6:FP6"/>
  </mergeCells>
  <conditionalFormatting sqref="M3">
    <cfRule type="expression" dxfId="90" priority="1" stopIfTrue="1">
      <formula>$N$3=0</formula>
    </cfRule>
  </conditionalFormatting>
  <conditionalFormatting sqref="M3">
    <cfRule type="expression" dxfId="91" priority="2" stopIfTrue="1">
      <formula>$N$3&lt;=(100+REGION_IDX_VALUE_MIRROR)</formula>
    </cfRule>
  </conditionalFormatting>
  <conditionalFormatting sqref="M3">
    <cfRule type="expression" dxfId="92" priority="3" stopIfTrue="1">
      <formula>$N$3&gt;(100+REGION_IDX_VALUE_MIRROR)</formula>
    </cfRule>
  </conditionalFormatting>
  <dataValidations count="20">
    <dataValidation type="list" allowBlank="1" showInputMessage="1" showErrorMessage="1" promptTitle="Внимание" prompt="Пожалуйста, выберите значение из списка" sqref="BL114">
      <formula1>YES_NO</formula1>
    </dataValidation>
    <dataValidation type="list" allowBlank="1" showInputMessage="1" showErrorMessage="1" promptTitle="Внимание" prompt="Пожалуйста, выберите значение из списка" sqref="BL115">
      <formula1>YES_NO</formula1>
    </dataValidation>
    <dataValidation type="list" allowBlank="1" showInputMessage="1" showErrorMessage="1" promptTitle="Внимание" prompt="Пожалуйста, выберите значение из списка" sqref="BL116">
      <formula1>YES_NO</formula1>
    </dataValidation>
    <dataValidation type="list" allowBlank="1" showInputMessage="1" showErrorMessage="1" promptTitle="Внимание" prompt="Пожалуйста, выберите значение из списка" sqref="BL117">
      <formula1>YES_NO</formula1>
    </dataValidation>
    <dataValidation type="list" allowBlank="1" showInputMessage="1" showErrorMessage="1" promptTitle="Внимание" prompt="Пожалуйста, выберите значение из списка" sqref="BL120">
      <formula1>YES_NO</formula1>
    </dataValidation>
    <dataValidation type="list" allowBlank="1" showInputMessage="1" showErrorMessage="1" promptTitle="Внимание" prompt="Пожалуйста, выберите значение из списка" sqref="BL125">
      <formula1>YES_NO</formula1>
    </dataValidation>
    <dataValidation type="list" allowBlank="1" showInputMessage="1" showErrorMessage="1" promptTitle="Внимание" prompt="Пожалуйста, выберите значение из списка" sqref="BL131">
      <formula1>YES_NO</formula1>
    </dataValidation>
    <dataValidation type="list" allowBlank="1" showInputMessage="1" showErrorMessage="1" promptTitle="Внимание" prompt="Пожалуйста, выберите значение из списка" sqref="BL132">
      <formula1>YES_NO</formula1>
    </dataValidation>
    <dataValidation type="list" allowBlank="1" showInputMessage="1" showErrorMessage="1" promptTitle="Внимание" prompt="Пожалуйста, выберите значение из списка" sqref="BL133">
      <formula1>YES_NO</formula1>
    </dataValidation>
    <dataValidation type="list" allowBlank="1" showInputMessage="1" showErrorMessage="1" promptTitle="Внимание" prompt="Пожалуйста, выберите значение из списка" sqref="BL134">
      <formula1>YES_NO</formula1>
    </dataValidation>
    <dataValidation type="list" allowBlank="1" showInputMessage="1" showErrorMessage="1" promptTitle="Внимание" prompt="Пожалуйста, выберите значение из списка" sqref="BL140">
      <formula1>YES_NO</formula1>
    </dataValidation>
    <dataValidation type="list" allowBlank="1" showInputMessage="1" showErrorMessage="1" promptTitle="Внимание" prompt="Пожалуйста, выберите значение из списка" sqref="BL141">
      <formula1>YES_NO</formula1>
    </dataValidation>
    <dataValidation type="list" allowBlank="1" showInputMessage="1" showErrorMessage="1" promptTitle="Внимание" prompt="Пожалуйста, выберите значение из списка" sqref="BL142">
      <formula1>YES_NO</formula1>
    </dataValidation>
    <dataValidation type="list" allowBlank="1" showInputMessage="1" showErrorMessage="1" promptTitle="Внимание" prompt="Пожалуйста, выберите значение из списка" sqref="BL143">
      <formula1>YES_NO</formula1>
    </dataValidation>
    <dataValidation type="list" allowBlank="1" showInputMessage="1" showErrorMessage="1" promptTitle="Внимание" prompt="Пожалуйста, выберите значение из списка" sqref="BL149">
      <formula1>YES_NO</formula1>
    </dataValidation>
    <dataValidation type="list" allowBlank="1" showInputMessage="1" showErrorMessage="1" promptTitle="Внимание" prompt="Пожалуйста, выберите значение из списка" sqref="BL150">
      <formula1>YES_NO</formula1>
    </dataValidation>
    <dataValidation type="list" allowBlank="1" showInputMessage="1" showErrorMessage="1" promptTitle="Внимание" prompt="Пожалуйста, выберите значение из списка" sqref="BL151">
      <formula1>YES_NO</formula1>
    </dataValidation>
    <dataValidation type="list" allowBlank="1" showInputMessage="1" showErrorMessage="1" promptTitle="Внимание" prompt="Пожалуйста, выберите значение из списка" sqref="BL152">
      <formula1>YES_NO</formula1>
    </dataValidation>
    <dataValidation type="list" allowBlank="1" showInputMessage="1" showErrorMessage="1" promptTitle="Внимание" prompt="Пожалуйста, выберите значение из списка" sqref="BL155">
      <formula1>YES_NO</formula1>
    </dataValidation>
    <dataValidation type="list" allowBlank="1" showInputMessage="1" showErrorMessage="1" promptTitle="Внимание" prompt="Пожалуйста, выберите значение из списка" sqref="BL158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4800F09D-C44A-1F29-1987-9EC79381A448}" mc:Ignorable="x14ac xr xr2 xr3">
  <sheetPr>
    <tabColor rgb="FFFFCC99"/>
  </sheetPr>
  <dimension ref="A1:LM119"/>
  <sheetViews>
    <sheetView showGridLines="0" zoomScale="60" workbookViewId="0">
      <pane xSplit="21" ySplit="12" topLeftCell="V13" activePane="bottomRight" state="frozen"/>
      <selection pane="bottomLeft" activeCell="A13" sqref="A13"/>
      <selection pane="topRight" activeCell="V1" sqref="V1"/>
      <selection pane="bottomRight" activeCell="A1" sqref="A1"/>
    </sheetView>
  </sheetViews>
  <sheetFormatPr customHeight="1" defaultRowHeight="11.25"/>
  <cols>
    <col min="1" max="3" style="840" width="2.7109375" customWidth="1"/>
    <col min="4" max="5" style="840" width="22.7109375" customWidth="1"/>
    <col min="6" max="6" style="840" width="2.7109375" customWidth="1"/>
    <col min="7" max="9" style="840" width="4.7109375" customWidth="1"/>
    <col min="10" max="10" style="840" width="2.7109375" customWidth="1"/>
    <col min="11" max="12" style="840" width="0.8515625" customWidth="1"/>
    <col min="13" max="13" style="840" width="6.7109375" customWidth="1"/>
    <col min="14" max="14" style="840" width="25.7109375" customWidth="1"/>
    <col min="15" max="16" style="840" width="0.7109375" customWidth="1"/>
    <col min="17" max="17" style="840" width="17.7109375" customWidth="1"/>
    <col min="18" max="19" style="840" width="0.7109375" customWidth="1"/>
    <col min="20" max="21" style="840" width="7.7109375" customWidth="1"/>
    <col min="22" max="23" style="840" width="0.8515625" customWidth="1"/>
    <col min="24" max="24" style="840" width="7.7109375" customWidth="1"/>
    <col min="25" max="28" style="840" width="0.8515625" customWidth="1"/>
    <col min="29" max="31" style="840" width="8.7109375" customWidth="1"/>
    <col min="32" max="39" style="840" width="0.8515625" customWidth="1"/>
    <col min="40" max="40" style="840" width="7.7109375" customWidth="1"/>
    <col min="41" max="41" style="840" width="15.7109375" customWidth="1"/>
    <col min="42" max="42" style="840" width="0.140625" customWidth="1"/>
    <col min="43" max="44" style="840" width="12.57421875" customWidth="1"/>
    <col min="45" max="45" style="840" width="11.7109375" customWidth="1"/>
    <col min="46" max="47" style="840" width="15.7109375" customWidth="1"/>
    <col min="48" max="48" style="840" width="19.57421875" customWidth="1"/>
    <col min="49" max="49" style="840" width="28.7109375" customWidth="1"/>
    <col min="50" max="50" style="840" width="17.7109375" customWidth="1"/>
    <col min="51" max="54" style="840" width="0.140625" customWidth="1"/>
    <col min="55" max="57" style="840" width="15.57421875" customWidth="1"/>
    <col min="58" max="59" style="840" width="0.140625" customWidth="1"/>
    <col min="60" max="63" style="840" width="0.8515625" customWidth="1"/>
    <col min="64" max="64" style="840" width="11.7109375" customWidth="1"/>
    <col min="65" max="67" style="840" width="0.8515625" customWidth="1"/>
    <col min="68" max="71" style="753" width="13.57421875" customWidth="1"/>
    <col min="72" max="72" style="753" width="0.8515625" customWidth="1"/>
    <col min="73" max="74" style="753" width="13.7109375" customWidth="1"/>
    <col min="75" max="75" style="753" width="0.8515625" customWidth="1"/>
    <col min="76" max="77" style="840" width="12.7109375" customWidth="1"/>
    <col min="78" max="79" style="840" width="13.8515625" customWidth="1"/>
    <col min="80" max="82" style="753" width="0.8515625" customWidth="1"/>
    <col min="83" max="84" style="753" width="13.7109375" customWidth="1"/>
    <col min="85" max="89" style="753" width="0.8515625" customWidth="1"/>
    <col min="90" max="90" style="840" width="14.57421875" customWidth="1"/>
    <col min="91" max="91" style="753" width="14.57421875" customWidth="1"/>
    <col min="92" max="92" style="753" width="0.8515625" customWidth="1"/>
    <col min="93" max="98" style="753" width="16.7109375" customWidth="1"/>
    <col min="99" max="100" style="753" width="0.8515625" customWidth="1"/>
    <col min="101" max="104" style="753" width="17.7109375" customWidth="1"/>
    <col min="105" max="106" style="753" width="0.8515625" customWidth="1"/>
    <col min="107" max="110" style="753" width="17.7109375" customWidth="1"/>
    <col min="111" max="111" style="753" width="0.8515625" customWidth="1"/>
    <col min="112" max="115" style="753" width="17.7109375" customWidth="1"/>
    <col min="116" max="116" style="753" width="0.8515625" customWidth="1"/>
    <col min="117" max="120" style="753" width="22.7109375" customWidth="1"/>
    <col min="121" max="124" style="753" width="0.8515625" customWidth="1"/>
    <col min="125" max="126" style="753" width="15.7109375" customWidth="1"/>
    <col min="127" max="129" style="753" width="0.8515625" customWidth="1"/>
    <col min="130" max="132" style="753" width="20.7109375" customWidth="1"/>
    <col min="133" max="136" style="753" width="0.8515625" customWidth="1"/>
    <col min="137" max="138" style="753" width="20.7109375" customWidth="1"/>
    <col min="139" max="140" style="840" width="0.8515625" customWidth="1"/>
    <col min="141" max="142" style="840" width="2.7109375" customWidth="1"/>
    <col min="143" max="308" style="840" width="0.8515625" customWidth="1"/>
    <col min="309" max="312" style="840" width="8.8515625" customWidth="1"/>
    <col min="313" max="317" style="840" width="0.8515625" customWidth="1"/>
    <col min="318" max="318" style="840" width="20.8515625" customWidth="1"/>
    <col min="319" max="325" style="840" width="0.8515625" customWidth="1"/>
  </cols>
  <sheetData>
    <row customHeight="1" ht="12">
      <c r="M1" s="1357"/>
      <c r="N1" s="1357"/>
      <c r="Q1" s="1357"/>
      <c r="T1" s="1357"/>
      <c r="U1" s="1357"/>
      <c r="X1" s="1357"/>
      <c r="AC1" s="1357"/>
      <c r="AN1" s="1357"/>
      <c r="AO1" s="1357"/>
      <c r="AQ1" s="1357"/>
      <c r="AR1" s="1357"/>
      <c r="AS1" s="1357"/>
      <c r="AT1" s="1357"/>
      <c r="AU1" s="1357"/>
      <c r="AV1" s="1357"/>
      <c r="AW1" s="1357"/>
      <c r="AX1" s="1357"/>
      <c r="BC1" s="1357"/>
      <c r="BD1" s="1357"/>
      <c r="BE1" s="1357"/>
      <c r="BL1" s="1357"/>
      <c r="BP1" s="306"/>
      <c r="BQ1" s="306"/>
      <c r="BR1" s="306"/>
      <c r="BS1" s="306"/>
      <c r="BU1" s="306"/>
      <c r="BV1" s="306"/>
      <c r="BX1" s="1357"/>
      <c r="BY1" s="1357"/>
      <c r="BZ1" s="1357"/>
      <c r="CA1" s="1357"/>
      <c r="CE1" s="306"/>
      <c r="CF1" s="306"/>
      <c r="CL1" s="1357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1358"/>
      <c r="KX1" s="1358"/>
      <c r="LF1" s="1357"/>
    </row>
    <row customHeight="1" ht="3"/>
    <row customHeight="1" ht="15"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1359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160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203</v>
      </c>
      <c r="AP5" s="159"/>
      <c r="AQ5" s="662"/>
      <c r="AR5" s="662"/>
      <c r="AS5" s="662"/>
      <c r="AT5" s="662"/>
      <c r="AU5" s="662"/>
      <c r="AV5" s="662"/>
      <c r="AW5" s="434" t="s">
        <v>203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1716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328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104"/>
      <c r="O12" s="168"/>
      <c r="P12" s="168"/>
      <c r="Q12" s="104"/>
      <c r="R12" s="168"/>
      <c r="S12" s="168"/>
      <c r="T12" s="104"/>
      <c r="U12" s="104"/>
      <c r="V12" s="168"/>
      <c r="W12" s="168"/>
      <c r="X12" s="104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04"/>
      <c r="AO12" s="104"/>
      <c r="AP12" s="168"/>
      <c r="AQ12" s="104"/>
      <c r="AR12" s="104"/>
      <c r="AS12" s="104"/>
      <c r="AT12" s="104"/>
      <c r="AU12" s="104"/>
      <c r="AV12" s="104"/>
      <c r="AW12" s="104"/>
      <c r="AX12" s="104"/>
      <c r="AY12" s="168"/>
      <c r="AZ12" s="168"/>
      <c r="BA12" s="168"/>
      <c r="BB12" s="168"/>
      <c r="BC12" s="104"/>
      <c r="BD12" s="104"/>
      <c r="BE12" s="104"/>
      <c r="BF12" s="168"/>
      <c r="BG12" s="168"/>
      <c r="BH12" s="168"/>
      <c r="BI12" s="168"/>
      <c r="BJ12" s="168"/>
      <c r="BK12" s="168"/>
      <c r="BL12" s="104"/>
      <c r="BM12" s="168"/>
      <c r="BN12" s="168"/>
      <c r="BO12" s="168"/>
      <c r="BP12" s="104"/>
      <c r="BQ12" s="104"/>
      <c r="BR12" s="168"/>
      <c r="BS12" s="168"/>
      <c r="BT12" s="168"/>
      <c r="BU12" s="168"/>
      <c r="BV12" s="168"/>
      <c r="BW12" s="168"/>
      <c r="BX12" s="104"/>
      <c r="BY12" s="104"/>
      <c r="BZ12" s="104"/>
      <c r="CA12" s="104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04"/>
      <c r="CM12" s="104"/>
      <c r="CN12" s="168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04"/>
      <c r="DN12" s="104"/>
      <c r="DO12" s="104"/>
      <c r="DP12" s="104"/>
      <c r="DQ12" s="168"/>
      <c r="DR12" s="168"/>
      <c r="DS12" s="168"/>
      <c r="DT12" s="168"/>
      <c r="DU12" s="104"/>
      <c r="DV12" s="104"/>
      <c r="DW12" s="168"/>
      <c r="DX12" s="168"/>
      <c r="DY12" s="168"/>
      <c r="DZ12" s="104"/>
      <c r="EA12" s="104"/>
      <c r="EB12" s="104"/>
      <c r="EC12" s="168"/>
      <c r="ED12" s="168"/>
      <c r="EE12" s="168"/>
      <c r="EF12" s="168"/>
      <c r="EG12" s="104"/>
      <c r="EH12" s="104"/>
      <c r="EI12" s="168"/>
      <c r="EJ12" s="168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104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95"/>
      <c r="G13" s="95"/>
      <c r="H13" s="95"/>
      <c r="I13" s="95"/>
      <c r="J13" s="9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1360"/>
    </row>
    <row customHeight="1" ht="12" hidden="1">
      <c r="C14" s="132"/>
      <c r="D14" s="222"/>
      <c r="F14" s="95"/>
      <c r="G14" s="95"/>
      <c r="H14" s="95"/>
      <c r="I14" s="95"/>
      <c r="J14" s="9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1361"/>
    </row>
    <row customHeight="1" ht="12">
      <c r="C15" s="161"/>
      <c r="D15" s="671" t="s">
        <v>126</v>
      </c>
      <c r="E15" s="689" t="s">
        <v>126</v>
      </c>
      <c r="F15" s="168"/>
      <c r="G15" s="168"/>
      <c r="H15" s="168"/>
      <c r="I15" s="168"/>
      <c r="J15" s="168"/>
      <c r="K15" s="168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 t="s">
        <v>1717</v>
      </c>
      <c r="DV15" s="268" t="s">
        <v>1718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1362"/>
    </row>
    <row customHeight="1" ht="12.75" hidden="1">
      <c r="C16" s="161"/>
      <c r="D16" s="672"/>
      <c r="E16" s="690"/>
      <c r="F16" s="168"/>
      <c r="G16" s="168"/>
      <c r="H16" s="168"/>
      <c r="I16" s="168"/>
      <c r="J16" s="168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1361"/>
    </row>
    <row customHeight="1" ht="12">
      <c r="C17" s="161"/>
      <c r="D17" s="704"/>
      <c r="E17" s="690"/>
      <c r="F17" s="168"/>
      <c r="G17" s="168"/>
      <c r="H17" s="168"/>
      <c r="I17" s="168"/>
      <c r="J17" s="168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1361"/>
    </row>
    <row customHeight="1" ht="12" hidden="1">
      <c r="C18" s="161"/>
      <c r="E18" s="158"/>
      <c r="F18" s="95"/>
      <c r="G18" s="95"/>
      <c r="H18" s="95"/>
      <c r="I18" s="95"/>
      <c r="J18" s="9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1361"/>
    </row>
    <row customHeight="1" ht="12">
      <c r="C19" s="161"/>
      <c r="F19" s="95"/>
      <c r="G19" s="95"/>
      <c r="H19" s="95"/>
      <c r="I19" s="95"/>
      <c r="J19" s="9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1363"/>
    </row>
    <row customHeight="1" ht="12" hidden="1">
      <c r="C20" s="132"/>
      <c r="D20" s="222"/>
      <c r="F20" s="95"/>
      <c r="G20" s="95"/>
      <c r="H20" s="95"/>
      <c r="I20" s="95"/>
      <c r="J20" s="9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1361"/>
    </row>
    <row customHeight="1" ht="12">
      <c r="C21" s="161"/>
      <c r="D21" s="671" t="s">
        <v>137</v>
      </c>
      <c r="E21" s="689" t="s">
        <v>137</v>
      </c>
      <c r="F21" s="168"/>
      <c r="G21" s="168"/>
      <c r="H21" s="168"/>
      <c r="I21" s="168"/>
      <c r="J21" s="168"/>
      <c r="K21" s="168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 t="s">
        <v>1717</v>
      </c>
      <c r="DV21" s="268" t="s">
        <v>1718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1362"/>
    </row>
    <row customHeight="1" ht="12" hidden="1">
      <c r="C22" s="161"/>
      <c r="D22" s="672"/>
      <c r="E22" s="690"/>
      <c r="F22" s="168"/>
      <c r="G22" s="168"/>
      <c r="H22" s="168"/>
      <c r="I22" s="168"/>
      <c r="J22" s="168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1361"/>
    </row>
    <row customHeight="1" ht="12">
      <c r="C23" s="161"/>
      <c r="D23" s="704"/>
      <c r="E23" s="690"/>
      <c r="F23" s="168"/>
      <c r="G23" s="168"/>
      <c r="H23" s="168"/>
      <c r="I23" s="168"/>
      <c r="J23" s="168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1361"/>
    </row>
    <row customHeight="1" ht="12" hidden="1">
      <c r="C24" s="161"/>
      <c r="E24" s="158"/>
      <c r="F24" s="95"/>
      <c r="G24" s="95"/>
      <c r="H24" s="95"/>
      <c r="I24" s="95"/>
      <c r="J24" s="9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1361"/>
    </row>
    <row customHeight="1" ht="12">
      <c r="C25" s="161"/>
      <c r="F25" s="95"/>
      <c r="G25" s="95"/>
      <c r="H25" s="95"/>
      <c r="I25" s="95"/>
      <c r="J25" s="9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1363"/>
    </row>
    <row customHeight="1" ht="12" hidden="1">
      <c r="C26" s="132"/>
      <c r="D26" s="222"/>
      <c r="F26" s="95"/>
      <c r="G26" s="95"/>
      <c r="H26" s="95"/>
      <c r="I26" s="95"/>
      <c r="J26" s="9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1361"/>
    </row>
    <row customHeight="1" ht="12">
      <c r="C27" s="161"/>
      <c r="D27" s="605" t="s">
        <v>144</v>
      </c>
      <c r="E27" s="402" t="s">
        <v>144</v>
      </c>
      <c r="F27" s="168"/>
      <c r="G27" s="168"/>
      <c r="H27" s="168"/>
      <c r="I27" s="168"/>
      <c r="J27" s="168"/>
      <c r="K27" s="168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1362"/>
    </row>
    <row customHeight="1" ht="12" hidden="1">
      <c r="C28" s="161"/>
      <c r="D28" s="673"/>
      <c r="E28" s="281"/>
      <c r="F28" s="95"/>
      <c r="G28" s="95"/>
      <c r="H28" s="95"/>
      <c r="I28" s="95"/>
      <c r="J28" s="9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1364"/>
    </row>
    <row customHeight="1" ht="12">
      <c r="C29" s="161"/>
      <c r="D29" s="673"/>
      <c r="E29" s="689" t="s">
        <v>1306</v>
      </c>
      <c r="F29" s="168"/>
      <c r="G29" s="168"/>
      <c r="H29" s="168"/>
      <c r="I29" s="168"/>
      <c r="J29" s="168"/>
      <c r="K29" s="168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 t="s">
        <v>1717</v>
      </c>
      <c r="DV29" s="268" t="s">
        <v>1718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1362"/>
    </row>
    <row customHeight="1" ht="12" hidden="1">
      <c r="C30" s="161"/>
      <c r="D30" s="673"/>
      <c r="E30" s="690"/>
      <c r="F30" s="168"/>
      <c r="G30" s="168"/>
      <c r="H30" s="168"/>
      <c r="I30" s="168"/>
      <c r="J30" s="168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1361"/>
    </row>
    <row customHeight="1" ht="12">
      <c r="C31" s="161"/>
      <c r="D31" s="673"/>
      <c r="E31" s="690"/>
      <c r="F31" s="168"/>
      <c r="G31" s="168"/>
      <c r="H31" s="168"/>
      <c r="I31" s="168"/>
      <c r="J31" s="168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1361"/>
    </row>
    <row customHeight="1" ht="12" hidden="1">
      <c r="C32" s="161"/>
      <c r="D32" s="673"/>
      <c r="E32" s="158"/>
      <c r="F32" s="95"/>
      <c r="G32" s="95"/>
      <c r="H32" s="95"/>
      <c r="I32" s="95"/>
      <c r="J32" s="9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1361"/>
    </row>
    <row customHeight="1" ht="12">
      <c r="C33" s="161"/>
      <c r="D33" s="673"/>
      <c r="E33" s="689" t="s">
        <v>1309</v>
      </c>
      <c r="F33" s="168"/>
      <c r="G33" s="168"/>
      <c r="H33" s="168"/>
      <c r="I33" s="168"/>
      <c r="J33" s="168"/>
      <c r="K33" s="168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 t="s">
        <v>1717</v>
      </c>
      <c r="DV33" s="268" t="s">
        <v>1718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1362"/>
    </row>
    <row customHeight="1" ht="12" hidden="1">
      <c r="C34" s="161"/>
      <c r="D34" s="673"/>
      <c r="E34" s="690"/>
      <c r="F34" s="168"/>
      <c r="G34" s="168"/>
      <c r="H34" s="168"/>
      <c r="I34" s="168"/>
      <c r="J34" s="168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1361"/>
    </row>
    <row customHeight="1" ht="12">
      <c r="C35" s="161"/>
      <c r="D35" s="673"/>
      <c r="E35" s="690"/>
      <c r="F35" s="168"/>
      <c r="G35" s="168"/>
      <c r="H35" s="168"/>
      <c r="I35" s="168"/>
      <c r="J35" s="168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1361"/>
    </row>
    <row customHeight="1" ht="12" hidden="1">
      <c r="C36" s="161"/>
      <c r="D36" s="673"/>
      <c r="E36" s="158"/>
      <c r="F36" s="95"/>
      <c r="G36" s="95"/>
      <c r="H36" s="95"/>
      <c r="I36" s="95"/>
      <c r="J36" s="9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1361"/>
    </row>
    <row customHeight="1" ht="12">
      <c r="C37" s="161"/>
      <c r="D37" s="673"/>
      <c r="E37" s="689" t="s">
        <v>1313</v>
      </c>
      <c r="F37" s="168"/>
      <c r="G37" s="168"/>
      <c r="H37" s="168"/>
      <c r="I37" s="168"/>
      <c r="J37" s="168"/>
      <c r="K37" s="168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 t="s">
        <v>1717</v>
      </c>
      <c r="DV37" s="268" t="s">
        <v>1718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1362"/>
    </row>
    <row customHeight="1" ht="12" hidden="1">
      <c r="C38" s="161"/>
      <c r="D38" s="673"/>
      <c r="E38" s="690"/>
      <c r="F38" s="168"/>
      <c r="G38" s="168"/>
      <c r="H38" s="168"/>
      <c r="I38" s="168"/>
      <c r="J38" s="168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1361"/>
    </row>
    <row customHeight="1" ht="12">
      <c r="C39" s="161"/>
      <c r="D39" s="673"/>
      <c r="E39" s="690"/>
      <c r="F39" s="168"/>
      <c r="G39" s="168"/>
      <c r="H39" s="168"/>
      <c r="I39" s="168"/>
      <c r="J39" s="168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1361"/>
    </row>
    <row customHeight="1" ht="12" hidden="1">
      <c r="C40" s="161"/>
      <c r="E40" s="158"/>
      <c r="F40" s="95"/>
      <c r="G40" s="95"/>
      <c r="H40" s="95"/>
      <c r="I40" s="95"/>
      <c r="J40" s="9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1361"/>
    </row>
    <row customHeight="1" ht="12">
      <c r="C41" s="161"/>
      <c r="F41" s="95"/>
      <c r="G41" s="95"/>
      <c r="H41" s="95"/>
      <c r="I41" s="95"/>
      <c r="J41" s="9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1363"/>
    </row>
    <row customHeight="1" ht="12" hidden="1">
      <c r="C42" s="132"/>
      <c r="D42" s="222"/>
      <c r="F42" s="95"/>
      <c r="G42" s="95"/>
      <c r="H42" s="95"/>
      <c r="I42" s="95"/>
      <c r="J42" s="9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1361"/>
    </row>
    <row customHeight="1" ht="12">
      <c r="C43" s="161"/>
      <c r="D43" s="671" t="s">
        <v>164</v>
      </c>
      <c r="E43" s="689" t="s">
        <v>164</v>
      </c>
      <c r="F43" s="168"/>
      <c r="G43" s="168"/>
      <c r="H43" s="168"/>
      <c r="I43" s="168"/>
      <c r="J43" s="168"/>
      <c r="K43" s="168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 t="s">
        <v>1717</v>
      </c>
      <c r="DV43" s="268" t="s">
        <v>1718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1362"/>
    </row>
    <row customHeight="1" ht="12" hidden="1">
      <c r="C44" s="161"/>
      <c r="D44" s="672"/>
      <c r="E44" s="690"/>
      <c r="F44" s="168"/>
      <c r="G44" s="168"/>
      <c r="H44" s="168"/>
      <c r="I44" s="168"/>
      <c r="J44" s="168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1361"/>
    </row>
    <row customHeight="1" ht="12">
      <c r="C45" s="161"/>
      <c r="D45" s="704"/>
      <c r="E45" s="690"/>
      <c r="F45" s="168"/>
      <c r="G45" s="168"/>
      <c r="H45" s="168"/>
      <c r="I45" s="168"/>
      <c r="J45" s="168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1361"/>
    </row>
    <row customHeight="1" ht="12" hidden="1">
      <c r="C46" s="161"/>
      <c r="E46" s="158"/>
      <c r="F46" s="95"/>
      <c r="G46" s="95"/>
      <c r="H46" s="95"/>
      <c r="I46" s="95"/>
      <c r="J46" s="9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1361"/>
    </row>
    <row customHeight="1" ht="12">
      <c r="C47" s="161"/>
      <c r="F47" s="95"/>
      <c r="G47" s="95"/>
      <c r="H47" s="95"/>
      <c r="I47" s="95"/>
      <c r="J47" s="9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1363"/>
    </row>
    <row customHeight="1" ht="12" hidden="1">
      <c r="C48" s="132"/>
      <c r="D48" s="222"/>
      <c r="F48" s="95"/>
      <c r="G48" s="95"/>
      <c r="H48" s="95"/>
      <c r="I48" s="95"/>
      <c r="J48" s="9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1365"/>
    </row>
    <row customHeight="1" ht="12">
      <c r="C49" s="161"/>
      <c r="D49" s="671" t="s">
        <v>170</v>
      </c>
      <c r="E49" s="402" t="s">
        <v>170</v>
      </c>
      <c r="F49" s="168"/>
      <c r="G49" s="168"/>
      <c r="H49" s="168"/>
      <c r="I49" s="168"/>
      <c r="J49" s="168"/>
      <c r="K49" s="168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1362"/>
    </row>
    <row customHeight="1" ht="12" hidden="1">
      <c r="C50" s="161"/>
      <c r="D50" s="672"/>
      <c r="E50" s="281"/>
      <c r="F50" s="95"/>
      <c r="G50" s="95"/>
      <c r="H50" s="95"/>
      <c r="I50" s="95"/>
      <c r="J50" s="9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1364"/>
    </row>
    <row customHeight="1" ht="12">
      <c r="C51" s="161"/>
      <c r="D51" s="672"/>
      <c r="E51" s="689" t="s">
        <v>1328</v>
      </c>
      <c r="F51" s="168"/>
      <c r="G51" s="168"/>
      <c r="H51" s="168"/>
      <c r="I51" s="168"/>
      <c r="J51" s="168"/>
      <c r="K51" s="168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 t="s">
        <v>1717</v>
      </c>
      <c r="DV51" s="268" t="s">
        <v>1718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1362"/>
    </row>
    <row customHeight="1" ht="12" hidden="1">
      <c r="C52" s="161"/>
      <c r="D52" s="672"/>
      <c r="E52" s="690"/>
      <c r="F52" s="168"/>
      <c r="G52" s="168"/>
      <c r="H52" s="168"/>
      <c r="I52" s="168"/>
      <c r="J52" s="168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1361"/>
    </row>
    <row customHeight="1" ht="12">
      <c r="C53" s="161"/>
      <c r="D53" s="672"/>
      <c r="E53" s="690"/>
      <c r="F53" s="168"/>
      <c r="G53" s="168"/>
      <c r="H53" s="168"/>
      <c r="I53" s="168"/>
      <c r="J53" s="168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1361"/>
    </row>
    <row customHeight="1" ht="12" hidden="1">
      <c r="C54" s="161"/>
      <c r="D54" s="672"/>
      <c r="E54" s="281"/>
      <c r="F54" s="95"/>
      <c r="G54" s="95"/>
      <c r="H54" s="95"/>
      <c r="I54" s="95"/>
      <c r="J54" s="9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1361"/>
    </row>
    <row customHeight="1" ht="12">
      <c r="C55" s="161"/>
      <c r="D55" s="672"/>
      <c r="E55" s="689" t="s">
        <v>1342</v>
      </c>
      <c r="F55" s="168"/>
      <c r="G55" s="168"/>
      <c r="H55" s="168"/>
      <c r="I55" s="168"/>
      <c r="J55" s="168"/>
      <c r="K55" s="168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 t="s">
        <v>1717</v>
      </c>
      <c r="DV55" s="268" t="s">
        <v>1718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1362"/>
    </row>
    <row customHeight="1" ht="12" hidden="1">
      <c r="C56" s="161"/>
      <c r="D56" s="672"/>
      <c r="E56" s="690"/>
      <c r="F56" s="168"/>
      <c r="G56" s="168"/>
      <c r="H56" s="168"/>
      <c r="I56" s="168"/>
      <c r="J56" s="168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1361"/>
    </row>
    <row customHeight="1" ht="12">
      <c r="C57" s="161"/>
      <c r="D57" s="704"/>
      <c r="E57" s="690"/>
      <c r="F57" s="168"/>
      <c r="G57" s="168"/>
      <c r="H57" s="168"/>
      <c r="I57" s="168"/>
      <c r="J57" s="168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1361"/>
    </row>
    <row customHeight="1" ht="12" hidden="1">
      <c r="C58" s="161"/>
      <c r="E58" s="158"/>
      <c r="F58" s="95"/>
      <c r="G58" s="95"/>
      <c r="H58" s="95"/>
      <c r="I58" s="95"/>
      <c r="J58" s="9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1361"/>
    </row>
    <row customHeight="1" ht="12">
      <c r="C59" s="161"/>
      <c r="F59" s="95"/>
      <c r="G59" s="95"/>
      <c r="H59" s="95"/>
      <c r="I59" s="95"/>
      <c r="J59" s="9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1363"/>
    </row>
    <row customHeight="1" ht="12" hidden="1">
      <c r="C60" s="132"/>
      <c r="D60" s="222"/>
      <c r="F60" s="95"/>
      <c r="G60" s="95"/>
      <c r="H60" s="95"/>
      <c r="I60" s="95"/>
      <c r="J60" s="9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1361"/>
    </row>
    <row customHeight="1" ht="12">
      <c r="C61" s="161"/>
      <c r="D61" s="671" t="s">
        <v>176</v>
      </c>
      <c r="E61" s="402" t="s">
        <v>176</v>
      </c>
      <c r="F61" s="168"/>
      <c r="G61" s="168"/>
      <c r="H61" s="168"/>
      <c r="I61" s="168"/>
      <c r="J61" s="168"/>
      <c r="K61" s="168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1362"/>
    </row>
    <row customHeight="1" ht="12" hidden="1">
      <c r="C62" s="161"/>
      <c r="D62" s="672"/>
      <c r="E62" s="281"/>
      <c r="F62" s="95"/>
      <c r="G62" s="95"/>
      <c r="H62" s="95"/>
      <c r="I62" s="95"/>
      <c r="J62" s="9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1361"/>
    </row>
    <row customHeight="1" ht="12">
      <c r="C63" s="161"/>
      <c r="D63" s="672"/>
      <c r="E63" s="689" t="s">
        <v>1346</v>
      </c>
      <c r="F63" s="168"/>
      <c r="G63" s="168"/>
      <c r="H63" s="168"/>
      <c r="I63" s="168"/>
      <c r="J63" s="168"/>
      <c r="K63" s="168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 t="s">
        <v>1717</v>
      </c>
      <c r="DV63" s="268" t="s">
        <v>1718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1362"/>
    </row>
    <row customHeight="1" ht="12" hidden="1">
      <c r="C64" s="161"/>
      <c r="D64" s="672"/>
      <c r="E64" s="690"/>
      <c r="F64" s="168"/>
      <c r="G64" s="168"/>
      <c r="H64" s="168"/>
      <c r="I64" s="168"/>
      <c r="J64" s="168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1361"/>
    </row>
    <row customHeight="1" ht="12">
      <c r="C65" s="161"/>
      <c r="D65" s="672"/>
      <c r="E65" s="690"/>
      <c r="F65" s="168"/>
      <c r="G65" s="168"/>
      <c r="H65" s="168"/>
      <c r="I65" s="168"/>
      <c r="J65" s="168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1361"/>
    </row>
    <row customHeight="1" ht="12" hidden="1">
      <c r="C66" s="161"/>
      <c r="D66" s="672"/>
      <c r="E66" s="281"/>
      <c r="F66" s="95"/>
      <c r="G66" s="95"/>
      <c r="H66" s="95"/>
      <c r="I66" s="95"/>
      <c r="J66" s="9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1361"/>
    </row>
    <row customHeight="1" ht="12">
      <c r="C67" s="161"/>
      <c r="D67" s="672"/>
      <c r="E67" s="689" t="s">
        <v>1350</v>
      </c>
      <c r="F67" s="168"/>
      <c r="G67" s="168"/>
      <c r="H67" s="168"/>
      <c r="I67" s="168"/>
      <c r="J67" s="168"/>
      <c r="K67" s="168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 t="s">
        <v>1717</v>
      </c>
      <c r="DV67" s="268" t="s">
        <v>1718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1362"/>
    </row>
    <row customHeight="1" ht="12" hidden="1">
      <c r="C68" s="161"/>
      <c r="D68" s="672"/>
      <c r="E68" s="690"/>
      <c r="F68" s="168"/>
      <c r="G68" s="168"/>
      <c r="H68" s="168"/>
      <c r="I68" s="168"/>
      <c r="J68" s="168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1361"/>
    </row>
    <row customHeight="1" ht="12">
      <c r="C69" s="161"/>
      <c r="D69" s="704"/>
      <c r="E69" s="690"/>
      <c r="F69" s="168"/>
      <c r="G69" s="168"/>
      <c r="H69" s="168"/>
      <c r="I69" s="168"/>
      <c r="J69" s="168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1361"/>
    </row>
    <row customHeight="1" ht="12" hidden="1">
      <c r="C70" s="161"/>
      <c r="E70" s="158"/>
      <c r="F70" s="95"/>
      <c r="G70" s="95"/>
      <c r="H70" s="95"/>
      <c r="I70" s="95"/>
      <c r="J70" s="9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1361"/>
    </row>
    <row customHeight="1" ht="12">
      <c r="C71" s="161"/>
      <c r="F71" s="95"/>
      <c r="G71" s="95"/>
      <c r="H71" s="95"/>
      <c r="I71" s="95"/>
      <c r="J71" s="9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1363"/>
    </row>
    <row customHeight="1" ht="12" hidden="1">
      <c r="C72" s="132"/>
      <c r="D72" s="222"/>
      <c r="F72" s="95"/>
      <c r="G72" s="95"/>
      <c r="H72" s="95"/>
      <c r="I72" s="95"/>
      <c r="J72" s="9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1361"/>
    </row>
    <row customHeight="1" ht="12">
      <c r="C73" s="161"/>
      <c r="D73" s="671" t="s">
        <v>183</v>
      </c>
      <c r="E73" s="689" t="s">
        <v>183</v>
      </c>
      <c r="F73" s="168"/>
      <c r="G73" s="168"/>
      <c r="H73" s="168"/>
      <c r="I73" s="168"/>
      <c r="J73" s="168"/>
      <c r="K73" s="168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 t="s">
        <v>1717</v>
      </c>
      <c r="DV73" s="268" t="s">
        <v>1718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1362"/>
    </row>
    <row customHeight="1" ht="12" hidden="1">
      <c r="C74" s="161"/>
      <c r="D74" s="672"/>
      <c r="E74" s="690"/>
      <c r="F74" s="168"/>
      <c r="G74" s="168"/>
      <c r="H74" s="168"/>
      <c r="I74" s="168"/>
      <c r="J74" s="168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1361"/>
    </row>
    <row customHeight="1" ht="12">
      <c r="C75" s="161"/>
      <c r="D75" s="704"/>
      <c r="E75" s="690"/>
      <c r="F75" s="168"/>
      <c r="G75" s="168"/>
      <c r="H75" s="168"/>
      <c r="I75" s="168"/>
      <c r="J75" s="168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1361"/>
    </row>
    <row customHeight="1" ht="12" hidden="1">
      <c r="C76" s="161"/>
      <c r="E76" s="158"/>
      <c r="F76" s="95"/>
      <c r="G76" s="95"/>
      <c r="H76" s="95"/>
      <c r="I76" s="95"/>
      <c r="J76" s="9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1361"/>
    </row>
    <row customHeight="1" ht="12">
      <c r="C77" s="161"/>
      <c r="F77" s="95"/>
      <c r="G77" s="95"/>
      <c r="H77" s="95"/>
      <c r="I77" s="95"/>
      <c r="J77" s="9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1363"/>
    </row>
    <row customHeight="1" ht="12" hidden="1">
      <c r="C78" s="132"/>
      <c r="D78" s="222"/>
      <c r="F78" s="95"/>
      <c r="G78" s="95"/>
      <c r="H78" s="95"/>
      <c r="I78" s="95"/>
      <c r="J78" s="9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1361"/>
    </row>
    <row customHeight="1" ht="12">
      <c r="C79" s="161"/>
      <c r="D79" s="671" t="s">
        <v>189</v>
      </c>
      <c r="E79" s="689" t="s">
        <v>189</v>
      </c>
      <c r="F79" s="168"/>
      <c r="G79" s="168"/>
      <c r="H79" s="168"/>
      <c r="I79" s="168"/>
      <c r="J79" s="168"/>
      <c r="K79" s="168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 t="s">
        <v>1717</v>
      </c>
      <c r="DV79" s="268" t="s">
        <v>1718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1362"/>
    </row>
    <row customHeight="1" ht="12" hidden="1">
      <c r="C80" s="161"/>
      <c r="D80" s="672"/>
      <c r="E80" s="690"/>
      <c r="F80" s="168"/>
      <c r="G80" s="168"/>
      <c r="H80" s="168"/>
      <c r="I80" s="168"/>
      <c r="J80" s="168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1361"/>
    </row>
    <row customHeight="1" ht="12">
      <c r="C81" s="161"/>
      <c r="D81" s="704"/>
      <c r="E81" s="690"/>
      <c r="F81" s="168"/>
      <c r="G81" s="168"/>
      <c r="H81" s="168"/>
      <c r="I81" s="168"/>
      <c r="J81" s="168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1361"/>
    </row>
    <row customHeight="1" ht="11.25" hidden="1">
      <c r="C82" s="161"/>
      <c r="E82" s="158"/>
      <c r="F82" s="95"/>
      <c r="G82" s="95"/>
      <c r="H82" s="95"/>
      <c r="I82" s="95"/>
      <c r="J82" s="9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1361"/>
    </row>
    <row customHeight="1" ht="12">
      <c r="C83" s="161"/>
      <c r="F83" s="95"/>
      <c r="G83" s="95"/>
      <c r="H83" s="95"/>
      <c r="I83" s="95"/>
      <c r="J83" s="9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1363"/>
    </row>
    <row customHeight="1" ht="12" hidden="1">
      <c r="C84" s="161"/>
      <c r="F84" s="95"/>
      <c r="G84" s="95"/>
      <c r="H84" s="95"/>
      <c r="I84" s="95"/>
      <c r="J84" s="9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1361"/>
    </row>
    <row customHeight="1" ht="12">
      <c r="C85" s="161"/>
      <c r="F85" s="95"/>
      <c r="G85" s="95"/>
      <c r="H85" s="95"/>
      <c r="I85" s="95"/>
      <c r="J85" s="9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366"/>
      <c r="EJ85" s="1367">
        <f>IF(EC85&gt;EI85,EI85,EC85)</f>
        <v>0</v>
      </c>
      <c r="LF85" s="1368"/>
    </row>
    <row customHeight="1" ht="12">
      <c r="C86" s="161"/>
      <c r="F86" s="95"/>
      <c r="G86" s="95"/>
      <c r="H86" s="95"/>
      <c r="I86" s="95"/>
      <c r="J86" s="9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366"/>
      <c r="EJ86" s="319">
        <f>IF(EC86&gt;EI86,EI86,EC86)</f>
        <v>0</v>
      </c>
      <c r="LF86" s="1368"/>
    </row>
    <row customHeight="1" ht="12" hidden="1">
      <c r="C87" s="161"/>
      <c r="F87" s="95"/>
      <c r="G87" s="95"/>
      <c r="H87" s="95"/>
      <c r="I87" s="95"/>
      <c r="J87" s="9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1361"/>
    </row>
    <row customHeight="1" ht="12">
      <c r="C88" s="161"/>
      <c r="F88" s="95"/>
      <c r="G88" s="95"/>
      <c r="H88" s="95"/>
      <c r="I88" s="95"/>
      <c r="J88" s="9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1369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160"/>
      <c r="BQ89" s="160"/>
      <c r="BR89" s="160"/>
      <c r="BS89" s="160"/>
      <c r="BT89" s="160"/>
      <c r="BU89" s="160"/>
      <c r="BV89" s="160"/>
      <c r="BW89" s="160"/>
      <c r="BX89" s="157"/>
      <c r="BY89" s="157"/>
      <c r="BZ89" s="157"/>
      <c r="CA89" s="157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57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r="97"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  <row r="113" customHeight="1" ht="12">
      <c r="B113" s="356" t="s">
        <v>1719</v>
      </c>
    </row>
    <row customHeight="1" ht="24">
      <c r="A114" s="342"/>
      <c r="B114" s="342"/>
      <c r="C114" s="1370" t="s">
        <v>1281</v>
      </c>
      <c r="D114" s="418"/>
      <c r="E114" s="418"/>
      <c r="F114" s="244"/>
      <c r="G114" s="168"/>
      <c r="H114" s="168"/>
      <c r="I114" s="516"/>
      <c r="J114" s="244"/>
      <c r="K114" s="1371"/>
      <c r="L114" s="1371"/>
      <c r="M114" s="357"/>
      <c r="N114" s="466"/>
      <c r="O114" s="358"/>
      <c r="P114" s="358"/>
      <c r="Q114" s="466"/>
      <c r="R114" s="358"/>
      <c r="S114" s="358"/>
      <c r="T114" s="513"/>
      <c r="U114" s="513"/>
      <c r="V114" s="358"/>
      <c r="W114" s="358"/>
      <c r="X114" s="513"/>
      <c r="Y114" s="358"/>
      <c r="Z114" s="358"/>
      <c r="AA114" s="358"/>
      <c r="AB114" s="358"/>
      <c r="AC114" s="331"/>
      <c r="AD114" s="331" t="str">
        <f>BL114&amp;"::"&amp;AE114</f>
        <v>::ACTI</v>
      </c>
      <c r="AE114" s="331" t="str">
        <f>IF(X114="да","SUPPRESS","ACTI")</f>
        <v>ACTI</v>
      </c>
      <c r="AF114" s="358"/>
      <c r="AG114" s="358"/>
      <c r="AH114" s="358"/>
      <c r="AI114" s="358"/>
      <c r="AJ114" s="358"/>
      <c r="AK114" s="358"/>
      <c r="AL114" s="358"/>
      <c r="AM114" s="358"/>
      <c r="AN114" s="357"/>
      <c r="AO114" s="466"/>
      <c r="AP114" s="359"/>
      <c r="AQ114" s="511"/>
      <c r="AR114" s="511"/>
      <c r="AS114" s="511"/>
      <c r="AT114" s="466"/>
      <c r="AU114" s="466"/>
      <c r="AV114" s="466"/>
      <c r="AW114" s="466"/>
      <c r="AX114" s="466"/>
      <c r="AY114" s="358"/>
      <c r="AZ114" s="348"/>
      <c r="BA114" s="348"/>
      <c r="BB114" s="348"/>
      <c r="BC114" s="466"/>
      <c r="BD114" s="466"/>
      <c r="BE114" s="466"/>
      <c r="BF114" s="348"/>
      <c r="BG114" s="358"/>
      <c r="BH114" s="358"/>
      <c r="BI114" s="358"/>
      <c r="BJ114" s="358"/>
      <c r="BK114" s="358"/>
      <c r="BL114" s="513"/>
      <c r="BM114" s="352"/>
      <c r="BN114" s="358"/>
      <c r="BO114" s="358"/>
      <c r="BP114" s="332"/>
      <c r="BQ114" s="332"/>
      <c r="BR114" s="332"/>
      <c r="BS114" s="332"/>
      <c r="BT114" s="358"/>
      <c r="BU114" s="379"/>
      <c r="BV114" s="379"/>
      <c r="BW114" s="358"/>
      <c r="BX114" s="1372"/>
      <c r="BY114" s="1372"/>
      <c r="BZ114" s="347"/>
      <c r="CA114" s="347"/>
      <c r="CB114" s="358"/>
      <c r="CC114" s="358"/>
      <c r="CD114" s="358"/>
      <c r="CE114" s="379"/>
      <c r="CF114" s="379"/>
      <c r="CG114" s="358"/>
      <c r="CH114" s="358"/>
      <c r="CI114" s="358"/>
      <c r="CJ114" s="358"/>
      <c r="CK114" s="358"/>
      <c r="CL114" s="370"/>
      <c r="CM114" s="370"/>
      <c r="CN114" s="358"/>
      <c r="CO114" s="276"/>
      <c r="CP114" s="276"/>
      <c r="CQ114" s="373"/>
      <c r="CR114" s="373"/>
      <c r="CS114" s="364"/>
      <c r="CT114" s="364"/>
      <c r="CU114" s="358"/>
      <c r="CV114" s="358"/>
      <c r="CW114" s="144"/>
      <c r="CX114" s="144"/>
      <c r="CY114" s="144"/>
      <c r="CZ114" s="144"/>
      <c r="DA114" s="358"/>
      <c r="DB114" s="358"/>
      <c r="DC114" s="276"/>
      <c r="DD114" s="276"/>
      <c r="DE114" s="276"/>
      <c r="DF114" s="276"/>
      <c r="DG114" s="280"/>
      <c r="DH114" s="276"/>
      <c r="DI114" s="276"/>
      <c r="DJ114" s="276"/>
      <c r="DK114" s="276"/>
      <c r="DL114" s="280"/>
      <c r="DM114" s="276"/>
      <c r="DN114" s="276"/>
      <c r="DO114" s="276"/>
      <c r="DP114" s="276"/>
      <c r="DQ114" s="280"/>
      <c r="DR114" s="366"/>
      <c r="DS114" s="366"/>
      <c r="DT114" s="366"/>
      <c r="DU114" s="366"/>
      <c r="DV114" s="366"/>
      <c r="DW114" s="366"/>
      <c r="DX114" s="366"/>
      <c r="DY114" s="366"/>
      <c r="DZ114" s="366"/>
      <c r="EA114" s="366"/>
      <c r="EB114" s="366"/>
      <c r="EC114" s="366"/>
      <c r="ED114" s="366"/>
      <c r="EE114" s="366"/>
      <c r="EF114" s="366"/>
      <c r="EG114" s="366"/>
      <c r="EH114" s="366"/>
      <c r="EI114" s="366"/>
      <c r="EJ114" s="366"/>
      <c r="KW114" s="1373"/>
      <c r="KX114" s="1373"/>
      <c r="KY114" s="239" t="str">
        <f>IF(AND(LEN(DM114)&gt;0,LEN(KW114)&gt;0,KW114&lt;DM114),"ALARM","OK")</f>
        <v>OK</v>
      </c>
      <c r="KZ114" s="239" t="str">
        <f>IF(AND(LEN(DO114)&gt;0,LEN(KX114)&gt;0,KX114&lt;DO114),"ALARM","OK")</f>
        <v>OK</v>
      </c>
      <c r="LF114" s="379">
        <v>1</v>
      </c>
    </row>
    <row r="116" customHeight="1" ht="11.25">
      <c r="B116" s="324" t="s">
        <v>1720</v>
      </c>
    </row>
    <row customHeight="1" ht="24">
      <c r="A117" s="614"/>
      <c r="B117" s="614"/>
      <c r="C117" s="417" t="s">
        <v>1281</v>
      </c>
      <c r="D117" s="418"/>
      <c r="E117" s="418"/>
      <c r="F117" s="792"/>
      <c r="G117" s="604"/>
      <c r="H117" s="168"/>
      <c r="I117" s="793"/>
      <c r="J117" s="792"/>
      <c r="K117" s="804"/>
      <c r="L117" s="792"/>
      <c r="M117" s="594"/>
      <c r="N117" s="797"/>
      <c r="O117" s="792"/>
      <c r="P117" s="792"/>
      <c r="Q117" s="630"/>
      <c r="R117" s="792"/>
      <c r="S117" s="792"/>
      <c r="T117" s="795"/>
      <c r="U117" s="795"/>
      <c r="V117" s="792"/>
      <c r="W117" s="792"/>
      <c r="X117" s="795"/>
      <c r="Y117" s="792"/>
      <c r="Z117" s="792"/>
      <c r="AA117" s="792"/>
      <c r="AB117" s="792"/>
      <c r="AC117" s="799"/>
      <c r="AD117" s="331" t="str">
        <f>BL117&amp;"::"&amp;AE117</f>
        <v>::ACTI</v>
      </c>
      <c r="AE117" s="331" t="str">
        <f>IF(X117="да","SUPPRESS","ACTI")</f>
        <v>ACTI</v>
      </c>
      <c r="AF117" s="792"/>
      <c r="AG117" s="792"/>
      <c r="AH117" s="792"/>
      <c r="AI117" s="792"/>
      <c r="AJ117" s="792"/>
      <c r="AK117" s="792"/>
      <c r="AL117" s="792"/>
      <c r="AM117" s="792"/>
      <c r="AN117" s="594"/>
      <c r="AO117" s="797"/>
      <c r="AP117" s="800"/>
      <c r="AQ117" s="797"/>
      <c r="AR117" s="797"/>
      <c r="AS117" s="797"/>
      <c r="AT117" s="797"/>
      <c r="AU117" s="797"/>
      <c r="AV117" s="797"/>
      <c r="AW117" s="797"/>
      <c r="AX117" s="797"/>
      <c r="AY117" s="792"/>
      <c r="AZ117" s="792"/>
      <c r="BA117" s="792"/>
      <c r="BB117" s="792"/>
      <c r="BC117" s="797"/>
      <c r="BD117" s="797"/>
      <c r="BE117" s="797"/>
      <c r="BF117" s="792"/>
      <c r="BG117" s="792"/>
      <c r="BH117" s="358"/>
      <c r="BI117" s="792"/>
      <c r="BJ117" s="792"/>
      <c r="BK117" s="792"/>
      <c r="BL117" s="795"/>
      <c r="BM117" s="751"/>
      <c r="BN117" s="792"/>
      <c r="BO117" s="792"/>
      <c r="BP117" s="332"/>
      <c r="BQ117" s="332"/>
      <c r="BR117" s="332"/>
      <c r="BS117" s="332"/>
      <c r="BT117" s="358"/>
      <c r="BU117" s="379"/>
      <c r="BV117" s="379"/>
      <c r="BW117" s="358"/>
      <c r="BX117" s="1374"/>
      <c r="BY117" s="1374"/>
      <c r="BZ117" s="361"/>
      <c r="CA117" s="361"/>
      <c r="CB117" s="358"/>
      <c r="CC117" s="358"/>
      <c r="CD117" s="358"/>
      <c r="CE117" s="358"/>
      <c r="CF117" s="358"/>
      <c r="CG117" s="358"/>
      <c r="CH117" s="358"/>
      <c r="CI117" s="358"/>
      <c r="CJ117" s="358"/>
      <c r="CK117" s="358"/>
      <c r="CL117" s="376"/>
      <c r="CM117" s="376"/>
      <c r="CN117" s="358"/>
      <c r="CO117" s="280"/>
      <c r="CP117" s="280"/>
      <c r="CQ117" s="280"/>
      <c r="CR117" s="280"/>
      <c r="CS117" s="364"/>
      <c r="CT117" s="364"/>
      <c r="CU117" s="358"/>
      <c r="CV117" s="358"/>
      <c r="CW117" s="365"/>
      <c r="CX117" s="365"/>
      <c r="CY117" s="365"/>
      <c r="CZ117" s="365"/>
      <c r="DA117" s="358"/>
      <c r="DB117" s="358"/>
      <c r="DC117" s="276"/>
      <c r="DD117" s="276"/>
      <c r="DE117" s="276"/>
      <c r="DF117" s="276"/>
      <c r="DG117" s="280"/>
      <c r="DH117" s="276"/>
      <c r="DI117" s="276"/>
      <c r="DJ117" s="276"/>
      <c r="DK117" s="276"/>
      <c r="DL117" s="280"/>
      <c r="DM117" s="276"/>
      <c r="DN117" s="276"/>
      <c r="DO117" s="276"/>
      <c r="DP117" s="276"/>
      <c r="DQ117" s="280"/>
      <c r="DR117" s="361"/>
      <c r="DS117" s="361"/>
      <c r="DT117" s="361"/>
      <c r="DU117" s="361"/>
      <c r="DV117" s="361"/>
      <c r="DW117" s="361"/>
      <c r="DX117" s="361"/>
      <c r="DY117" s="361"/>
      <c r="DZ117" s="361"/>
      <c r="EA117" s="361"/>
      <c r="EB117" s="361"/>
      <c r="EC117" s="361"/>
      <c r="ED117" s="361"/>
      <c r="EE117" s="361"/>
      <c r="EF117" s="361"/>
      <c r="EG117" s="361"/>
      <c r="EH117" s="361"/>
      <c r="EI117" s="361"/>
      <c r="EJ117" s="361"/>
      <c r="KW117" s="1373"/>
      <c r="KX117" s="1373"/>
      <c r="KY117" s="239" t="str">
        <f>IF(AND(LEN(DM117)&gt;0,LEN(KW117)&gt;0,KW117&lt;DM117),"ALARM","OK")</f>
        <v>OK</v>
      </c>
      <c r="KZ117" s="239" t="str">
        <f>IF(AND(LEN(DO117)&gt;0,LEN(KX117)&gt;0,KX117&lt;DO117),"ALARM","OK")</f>
        <v>OK</v>
      </c>
      <c r="LF117" s="280"/>
    </row>
    <row customHeight="1" ht="24">
      <c r="A118" s="614"/>
      <c r="B118" s="614"/>
      <c r="D118" s="418"/>
      <c r="E118" s="418"/>
      <c r="F118" s="792"/>
      <c r="G118" s="604"/>
      <c r="H118" s="168"/>
      <c r="I118" s="793"/>
      <c r="J118" s="792"/>
      <c r="K118" s="804"/>
      <c r="L118" s="792"/>
      <c r="M118" s="594"/>
      <c r="N118" s="797"/>
      <c r="O118" s="792"/>
      <c r="P118" s="792"/>
      <c r="Q118" s="630"/>
      <c r="R118" s="792"/>
      <c r="S118" s="792"/>
      <c r="T118" s="795"/>
      <c r="U118" s="795"/>
      <c r="V118" s="792"/>
      <c r="W118" s="792"/>
      <c r="X118" s="795"/>
      <c r="Y118" s="792"/>
      <c r="Z118" s="792"/>
      <c r="AA118" s="792"/>
      <c r="AB118" s="792"/>
      <c r="AC118" s="799"/>
      <c r="AD118" s="331" t="str">
        <f>BL117&amp;"::"&amp;AE118</f>
        <v>::ACTI</v>
      </c>
      <c r="AE118" s="331" t="str">
        <f>AE117</f>
        <v>ACTI</v>
      </c>
      <c r="AF118" s="792"/>
      <c r="AG118" s="792"/>
      <c r="AH118" s="792"/>
      <c r="AI118" s="792"/>
      <c r="AJ118" s="792"/>
      <c r="AK118" s="792"/>
      <c r="AL118" s="792"/>
      <c r="AM118" s="792"/>
      <c r="AN118" s="594"/>
      <c r="AO118" s="797"/>
      <c r="AP118" s="800"/>
      <c r="AQ118" s="797"/>
      <c r="AR118" s="797"/>
      <c r="AS118" s="797"/>
      <c r="AT118" s="797"/>
      <c r="AU118" s="797"/>
      <c r="AV118" s="797"/>
      <c r="AW118" s="797"/>
      <c r="AX118" s="797"/>
      <c r="AY118" s="792"/>
      <c r="AZ118" s="792"/>
      <c r="BA118" s="792"/>
      <c r="BB118" s="792"/>
      <c r="BC118" s="797"/>
      <c r="BD118" s="797"/>
      <c r="BE118" s="797"/>
      <c r="BF118" s="792"/>
      <c r="BG118" s="792"/>
      <c r="BH118" s="358"/>
      <c r="BI118" s="792"/>
      <c r="BJ118" s="792"/>
      <c r="BK118" s="792"/>
      <c r="BL118" s="795"/>
      <c r="BM118" s="751"/>
      <c r="BN118" s="792"/>
      <c r="BO118" s="792"/>
      <c r="BP118" s="332"/>
      <c r="BQ118" s="332"/>
      <c r="BR118" s="332"/>
      <c r="BS118" s="332"/>
      <c r="BT118" s="358"/>
      <c r="BU118" s="379"/>
      <c r="BV118" s="379"/>
      <c r="BW118" s="358"/>
      <c r="BX118" s="1374"/>
      <c r="BY118" s="1374"/>
      <c r="BZ118" s="361"/>
      <c r="CA118" s="361"/>
      <c r="CB118" s="358"/>
      <c r="CC118" s="358"/>
      <c r="CD118" s="358"/>
      <c r="CE118" s="358"/>
      <c r="CF118" s="358"/>
      <c r="CG118" s="358"/>
      <c r="CH118" s="358"/>
      <c r="CI118" s="358"/>
      <c r="CJ118" s="358"/>
      <c r="CK118" s="358"/>
      <c r="CL118" s="376"/>
      <c r="CM118" s="376"/>
      <c r="CN118" s="358"/>
      <c r="CO118" s="280"/>
      <c r="CP118" s="280"/>
      <c r="CQ118" s="280"/>
      <c r="CR118" s="280"/>
      <c r="CS118" s="364"/>
      <c r="CT118" s="364"/>
      <c r="CU118" s="358"/>
      <c r="CV118" s="358"/>
      <c r="CW118" s="365"/>
      <c r="CX118" s="365"/>
      <c r="CY118" s="365"/>
      <c r="CZ118" s="365"/>
      <c r="DA118" s="358"/>
      <c r="DB118" s="358"/>
      <c r="DC118" s="276"/>
      <c r="DD118" s="276"/>
      <c r="DE118" s="276"/>
      <c r="DF118" s="276"/>
      <c r="DG118" s="280"/>
      <c r="DH118" s="276"/>
      <c r="DI118" s="276"/>
      <c r="DJ118" s="276"/>
      <c r="DK118" s="276"/>
      <c r="DL118" s="280"/>
      <c r="DM118" s="276"/>
      <c r="DN118" s="276"/>
      <c r="DO118" s="276"/>
      <c r="DP118" s="276"/>
      <c r="DQ118" s="280"/>
      <c r="DR118" s="361"/>
      <c r="DS118" s="361"/>
      <c r="DT118" s="361"/>
      <c r="DU118" s="361"/>
      <c r="DV118" s="361"/>
      <c r="DW118" s="361"/>
      <c r="DX118" s="361"/>
      <c r="DY118" s="361"/>
      <c r="DZ118" s="361"/>
      <c r="EA118" s="361"/>
      <c r="EB118" s="361"/>
      <c r="EC118" s="361"/>
      <c r="ED118" s="361"/>
      <c r="EE118" s="361"/>
      <c r="EF118" s="361"/>
      <c r="EG118" s="361"/>
      <c r="EH118" s="361"/>
      <c r="EI118" s="361"/>
      <c r="EJ118" s="361"/>
      <c r="KW118" s="1373"/>
      <c r="KX118" s="1373"/>
      <c r="KY118" s="239" t="str">
        <f>IF(AND(LEN(DM118)&gt;0,LEN(KW118)&gt;0,KW118&lt;DM118),"ALARM","OK")</f>
        <v>OK</v>
      </c>
      <c r="KZ118" s="239" t="str">
        <f>IF(AND(LEN(DO118)&gt;0,LEN(KX118)&gt;0,KX118&lt;DO118),"ALARM","OK")</f>
        <v>OK</v>
      </c>
      <c r="LF118" s="280"/>
    </row>
    <row customHeight="1" ht="24">
      <c r="A119" s="614"/>
      <c r="B119" s="614"/>
      <c r="D119" s="418"/>
      <c r="E119" s="418"/>
      <c r="F119" s="792"/>
      <c r="G119" s="604"/>
      <c r="H119" s="168"/>
      <c r="I119" s="793"/>
      <c r="J119" s="792"/>
      <c r="K119" s="804"/>
      <c r="L119" s="792"/>
      <c r="M119" s="594"/>
      <c r="N119" s="797"/>
      <c r="O119" s="792"/>
      <c r="P119" s="792"/>
      <c r="Q119" s="630"/>
      <c r="R119" s="792"/>
      <c r="S119" s="792"/>
      <c r="T119" s="795"/>
      <c r="U119" s="795"/>
      <c r="V119" s="792"/>
      <c r="W119" s="792"/>
      <c r="X119" s="795"/>
      <c r="Y119" s="792"/>
      <c r="Z119" s="792"/>
      <c r="AA119" s="792"/>
      <c r="AB119" s="792"/>
      <c r="AC119" s="799"/>
      <c r="AD119" s="331" t="str">
        <f>BL117&amp;"::"&amp;AE119</f>
        <v>::ACTI</v>
      </c>
      <c r="AE119" s="331" t="str">
        <f>AE117</f>
        <v>ACTI</v>
      </c>
      <c r="AF119" s="792"/>
      <c r="AG119" s="792"/>
      <c r="AH119" s="792"/>
      <c r="AI119" s="792"/>
      <c r="AJ119" s="792"/>
      <c r="AK119" s="792"/>
      <c r="AL119" s="792"/>
      <c r="AM119" s="792"/>
      <c r="AN119" s="594"/>
      <c r="AO119" s="797"/>
      <c r="AP119" s="800"/>
      <c r="AQ119" s="797"/>
      <c r="AR119" s="797"/>
      <c r="AS119" s="797"/>
      <c r="AT119" s="797"/>
      <c r="AU119" s="797"/>
      <c r="AV119" s="797"/>
      <c r="AW119" s="797"/>
      <c r="AX119" s="797"/>
      <c r="AY119" s="792"/>
      <c r="AZ119" s="792"/>
      <c r="BA119" s="792"/>
      <c r="BB119" s="792"/>
      <c r="BC119" s="797"/>
      <c r="BD119" s="797"/>
      <c r="BE119" s="797"/>
      <c r="BF119" s="792"/>
      <c r="BG119" s="792"/>
      <c r="BH119" s="358"/>
      <c r="BI119" s="792"/>
      <c r="BJ119" s="792"/>
      <c r="BK119" s="792"/>
      <c r="BL119" s="795"/>
      <c r="BM119" s="751"/>
      <c r="BN119" s="792"/>
      <c r="BO119" s="792"/>
      <c r="BP119" s="332"/>
      <c r="BQ119" s="332"/>
      <c r="BR119" s="332"/>
      <c r="BS119" s="332"/>
      <c r="BT119" s="358"/>
      <c r="BU119" s="379"/>
      <c r="BV119" s="379"/>
      <c r="BW119" s="358"/>
      <c r="BX119" s="1374"/>
      <c r="BY119" s="1374"/>
      <c r="BZ119" s="361"/>
      <c r="CA119" s="361"/>
      <c r="CB119" s="358"/>
      <c r="CC119" s="358"/>
      <c r="CD119" s="358"/>
      <c r="CE119" s="358"/>
      <c r="CF119" s="358"/>
      <c r="CG119" s="358"/>
      <c r="CH119" s="358"/>
      <c r="CI119" s="358"/>
      <c r="CJ119" s="358"/>
      <c r="CK119" s="358"/>
      <c r="CL119" s="376"/>
      <c r="CM119" s="376"/>
      <c r="CN119" s="358"/>
      <c r="CO119" s="280"/>
      <c r="CP119" s="280"/>
      <c r="CQ119" s="280"/>
      <c r="CR119" s="280"/>
      <c r="CS119" s="364"/>
      <c r="CT119" s="364"/>
      <c r="CU119" s="358"/>
      <c r="CV119" s="358"/>
      <c r="CW119" s="365"/>
      <c r="CX119" s="365"/>
      <c r="CY119" s="365"/>
      <c r="CZ119" s="365"/>
      <c r="DA119" s="358"/>
      <c r="DB119" s="358"/>
      <c r="DC119" s="276"/>
      <c r="DD119" s="276"/>
      <c r="DE119" s="276"/>
      <c r="DF119" s="276"/>
      <c r="DG119" s="280"/>
      <c r="DH119" s="276"/>
      <c r="DI119" s="276"/>
      <c r="DJ119" s="276"/>
      <c r="DK119" s="276"/>
      <c r="DL119" s="280"/>
      <c r="DM119" s="276"/>
      <c r="DN119" s="276"/>
      <c r="DO119" s="276"/>
      <c r="DP119" s="276"/>
      <c r="DQ119" s="280"/>
      <c r="DR119" s="361"/>
      <c r="DS119" s="361"/>
      <c r="DT119" s="361"/>
      <c r="DU119" s="361"/>
      <c r="DV119" s="361"/>
      <c r="DW119" s="361"/>
      <c r="DX119" s="361"/>
      <c r="DY119" s="361"/>
      <c r="DZ119" s="361"/>
      <c r="EA119" s="361"/>
      <c r="EB119" s="361"/>
      <c r="EC119" s="361"/>
      <c r="ED119" s="361"/>
      <c r="EE119" s="361"/>
      <c r="EF119" s="361"/>
      <c r="EG119" s="361"/>
      <c r="EH119" s="361"/>
      <c r="EI119" s="361"/>
      <c r="EJ119" s="361"/>
      <c r="KW119" s="1373"/>
      <c r="KX119" s="1373"/>
      <c r="KY119" s="239" t="str">
        <f>IF(AND(LEN(DM119)&gt;0,LEN(KW119)&gt;0,KW119&lt;DM119),"ALARM","OK")</f>
        <v>OK</v>
      </c>
      <c r="KZ119" s="239" t="str">
        <f>IF(AND(LEN(DO119)&gt;0,LEN(KX119)&gt;0,KX119&lt;DO119),"ALARM","OK")</f>
        <v>OK</v>
      </c>
      <c r="LF119" s="280"/>
    </row>
  </sheetData>
  <sheetProtection formatColumns="0" formatRows="0" sort="0" autoFilter="0" insertRows="0" deleteRows="0" deleteColumns="0"/>
  <mergeCells count="271">
    <mergeCell ref="BL117:BL119"/>
    <mergeCell ref="BM117:BM119"/>
    <mergeCell ref="BN117:BN119"/>
    <mergeCell ref="BO117:BO119"/>
    <mergeCell ref="BE117:BE119"/>
    <mergeCell ref="BF117:BF119"/>
    <mergeCell ref="BG117:BG119"/>
    <mergeCell ref="BI117:BI119"/>
    <mergeCell ref="BJ117:BJ119"/>
    <mergeCell ref="BK117:BK119"/>
    <mergeCell ref="BA117:BA119"/>
    <mergeCell ref="BB117:BB119"/>
    <mergeCell ref="BC117:BC119"/>
    <mergeCell ref="BD117:BD119"/>
    <mergeCell ref="AS117:AS119"/>
    <mergeCell ref="AT117:AT119"/>
    <mergeCell ref="AU117:AU119"/>
    <mergeCell ref="AV117:AV119"/>
    <mergeCell ref="AW117:AW119"/>
    <mergeCell ref="AX117:AX119"/>
    <mergeCell ref="AR117:AR119"/>
    <mergeCell ref="AG117:AG119"/>
    <mergeCell ref="AH117:AH119"/>
    <mergeCell ref="AI117:AI119"/>
    <mergeCell ref="AJ117:AJ119"/>
    <mergeCell ref="AK117:AK119"/>
    <mergeCell ref="AL117:AL119"/>
    <mergeCell ref="AY117:AY119"/>
    <mergeCell ref="AZ117:AZ119"/>
    <mergeCell ref="U117:U119"/>
    <mergeCell ref="V117:V119"/>
    <mergeCell ref="W117:W119"/>
    <mergeCell ref="X117:X119"/>
    <mergeCell ref="AM117:AM119"/>
    <mergeCell ref="AN117:AN119"/>
    <mergeCell ref="AO117:AO119"/>
    <mergeCell ref="AP117:AP119"/>
    <mergeCell ref="AQ117:AQ119"/>
    <mergeCell ref="M117:M119"/>
    <mergeCell ref="N117:N119"/>
    <mergeCell ref="O117:O119"/>
    <mergeCell ref="P117:P119"/>
    <mergeCell ref="Q117:Q119"/>
    <mergeCell ref="R117:R119"/>
    <mergeCell ref="N85:BO85"/>
    <mergeCell ref="N86:BO86"/>
    <mergeCell ref="A117:A119"/>
    <mergeCell ref="B117:B119"/>
    <mergeCell ref="F117:F119"/>
    <mergeCell ref="G117:G119"/>
    <mergeCell ref="I117:I119"/>
    <mergeCell ref="J117:J119"/>
    <mergeCell ref="K117:K119"/>
    <mergeCell ref="L117:L119"/>
    <mergeCell ref="Y117:Y119"/>
    <mergeCell ref="Z117:Z119"/>
    <mergeCell ref="AA117:AA119"/>
    <mergeCell ref="AB117:AB119"/>
    <mergeCell ref="AC117:AC119"/>
    <mergeCell ref="AF117:AF119"/>
    <mergeCell ref="S117:S119"/>
    <mergeCell ref="T117:T119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N37:BO37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CZ7:CZ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B6:AB10"/>
    <mergeCell ref="AC6:AC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DX5:DX10"/>
    <mergeCell ref="DV7:DV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EE5:EE10"/>
    <mergeCell ref="EF5:EF10"/>
    <mergeCell ref="EG5:EG6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  <mergeCell ref="EH5:EH6"/>
    <mergeCell ref="EI5:EI6"/>
    <mergeCell ref="EJ5:EJ6"/>
    <mergeCell ref="F6:F10"/>
    <mergeCell ref="G6:G10"/>
    <mergeCell ref="H6:H10"/>
    <mergeCell ref="I6:I10"/>
    <mergeCell ref="J6:J10"/>
    <mergeCell ref="K6:K10"/>
    <mergeCell ref="DR5:DR10"/>
    <mergeCell ref="DS5:DS10"/>
    <mergeCell ref="DT5:DT10"/>
    <mergeCell ref="DU5:DV6"/>
    <mergeCell ref="DW5:DW10"/>
  </mergeCells>
  <conditionalFormatting sqref="M3">
    <cfRule type="expression" dxfId="93" priority="1" stopIfTrue="1">
      <formula>$N$3=0</formula>
    </cfRule>
  </conditionalFormatting>
  <conditionalFormatting sqref="M3">
    <cfRule type="expression" dxfId="94" priority="2" stopIfTrue="1">
      <formula>$N$3&lt;=(100+REGION_IDX_VALUE_MIRROR)</formula>
    </cfRule>
  </conditionalFormatting>
  <conditionalFormatting sqref="M3">
    <cfRule type="expression" dxfId="95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237D2E8-4FB8-4683-6ED6-65D259E36FD8}" mc:Ignorable="x14ac xr xr2 xr3">
  <sheetPr>
    <tabColor rgb="FF800080"/>
  </sheetPr>
  <dimension ref="A1:DB30"/>
  <sheetViews>
    <sheetView showGridLines="0" zoomScale="90" workbookViewId="0">
      <pane xSplit="63" ySplit="11" topLeftCell="BL12" activePane="bottomRight" state="frozen"/>
      <selection pane="bottomLeft" activeCell="A12" sqref="A12"/>
      <selection pane="topRight" activeCell="BL1" sqref="BL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993" width="20.7109375" customWidth="1"/>
    <col min="6" max="11" style="92" width="0.8515625" hidden="1" customWidth="1"/>
    <col min="12" max="12" style="993" width="4.7109375" customWidth="1"/>
    <col min="13" max="13" style="993" width="6.7109375" customWidth="1"/>
    <col min="14" max="15" style="993" width="17.7109375" customWidth="1"/>
    <col min="16" max="16" style="993" width="0.8515625" hidden="1" customWidth="1"/>
    <col min="17" max="18" style="993" width="17.7109375" customWidth="1"/>
    <col min="19" max="19" style="993" width="0.8515625" hidden="1" customWidth="1"/>
    <col min="20" max="20" style="993" width="7.7109375" customWidth="1"/>
    <col min="21" max="21" style="993" width="12.7109375" customWidth="1"/>
    <col min="22" max="27" style="993" width="0.8515625" hidden="1" customWidth="1"/>
    <col min="28" max="28" style="92" width="12.7109375" customWidth="1"/>
    <col min="29" max="30" style="993" width="0.8515625" hidden="1" customWidth="1"/>
    <col min="31" max="32" style="993" width="13.7109375" customWidth="1"/>
    <col min="33" max="34" style="993" width="0.8515625" hidden="1" customWidth="1"/>
    <col min="35" max="36" style="993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993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993" width="23.7109375" customWidth="1"/>
    <col min="91" max="92" style="993" width="24.57421875" customWidth="1"/>
    <col min="93" max="104" style="92" width="0.8515625" hidden="1" customWidth="1"/>
    <col min="105" max="105" style="993" width="30.7109375" customWidth="1"/>
    <col min="106" max="106" style="993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92" t="s">
        <v>1383</v>
      </c>
    </row>
    <row customHeight="1" ht="12" hidden="1">
      <c r="B2" s="805" t="str">
        <f>IF('Список МО'!$E$22="","Не определено",'Список МО'!$E$22)</f>
        <v>"Заполярный район"</v>
      </c>
    </row>
    <row customHeight="1" ht="3">
      <c r="B3" s="805" t="str">
        <f>IF('Список МО'!$F$22="","Не определено",'Список МО'!$F$22)</f>
        <v>Канинский сельсовет</v>
      </c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B4" s="805" t="str">
        <f>IF('Список МО'!$G$22="","Не определено",'Список МО'!$G$22)</f>
        <v>11811443</v>
      </c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Канинский сельсовет, ОКТМО: 11811443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538"/>
      <c r="F12" s="215"/>
      <c r="G12" s="215"/>
      <c r="H12" s="215"/>
      <c r="I12" s="215"/>
      <c r="J12" s="215"/>
      <c r="K12" s="215"/>
      <c r="L12" s="538"/>
      <c r="M12" s="216"/>
      <c r="N12" s="540"/>
      <c r="O12" s="538"/>
      <c r="P12" s="536"/>
      <c r="Q12" s="538"/>
      <c r="R12" s="538"/>
      <c r="S12" s="536"/>
      <c r="T12" s="538"/>
      <c r="U12" s="538"/>
      <c r="V12" s="536"/>
      <c r="W12" s="536"/>
      <c r="X12" s="536"/>
      <c r="Y12" s="536"/>
      <c r="Z12" s="536"/>
      <c r="AA12" s="536"/>
      <c r="AB12" s="538"/>
      <c r="AC12" s="536"/>
      <c r="AD12" s="536"/>
      <c r="AE12" s="538"/>
      <c r="AF12" s="538"/>
      <c r="AG12" s="536"/>
      <c r="AH12" s="536"/>
      <c r="AI12" s="538"/>
      <c r="AJ12" s="538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536"/>
      <c r="BD12" s="536"/>
      <c r="BE12" s="536"/>
      <c r="BF12" s="215"/>
      <c r="BG12" s="215"/>
      <c r="BH12" s="215"/>
      <c r="BI12" s="215"/>
      <c r="BJ12" s="215"/>
      <c r="BK12" s="215"/>
      <c r="BL12" s="538"/>
      <c r="BM12" s="538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538"/>
      <c r="CL12" s="538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24">
      <c r="A14" s="338" t="s">
        <v>1132</v>
      </c>
      <c r="B14" s="92"/>
      <c r="C14" s="503" t="s">
        <v>1281</v>
      </c>
      <c r="D14" s="92"/>
      <c r="E14" s="472" t="s">
        <v>164</v>
      </c>
      <c r="F14" s="338"/>
      <c r="G14" s="338"/>
      <c r="H14" s="338"/>
      <c r="I14" s="338"/>
      <c r="J14" s="338"/>
      <c r="K14" s="338"/>
      <c r="L14" s="421"/>
      <c r="M14" s="339" t="s">
        <v>1132</v>
      </c>
      <c r="N14" s="797" t="s">
        <v>1424</v>
      </c>
      <c r="O14" s="797" t="s">
        <v>1424</v>
      </c>
      <c r="P14" s="339"/>
      <c r="Q14" s="630" t="s">
        <v>1425</v>
      </c>
      <c r="R14" s="630" t="s">
        <v>1425</v>
      </c>
      <c r="S14" s="340"/>
      <c r="T14" s="390" t="s">
        <v>1075</v>
      </c>
      <c r="U14" s="390" t="s">
        <v>1052</v>
      </c>
      <c r="V14" s="341"/>
      <c r="W14" s="338"/>
      <c r="X14" s="338"/>
      <c r="Y14" s="338"/>
      <c r="Z14" s="338"/>
      <c r="AA14" s="340"/>
      <c r="AB14" s="644" t="s">
        <v>1426</v>
      </c>
      <c r="AC14" s="341"/>
      <c r="AD14" s="338"/>
      <c r="AE14" s="349" t="s">
        <v>1427</v>
      </c>
      <c r="AF14" s="349" t="s">
        <v>1427</v>
      </c>
      <c r="AG14" s="338"/>
      <c r="AH14" s="340"/>
      <c r="AI14" s="344">
        <v>10</v>
      </c>
      <c r="AJ14" s="344">
        <v>10</v>
      </c>
      <c r="AK14" s="340"/>
      <c r="AL14" s="340"/>
      <c r="AM14" s="340"/>
      <c r="AN14" s="340"/>
      <c r="AO14" s="340"/>
      <c r="AP14" s="340"/>
      <c r="AQ14" s="340"/>
      <c r="AR14" s="340"/>
      <c r="AS14" s="340"/>
      <c r="AT14" s="340"/>
      <c r="AU14" s="340"/>
      <c r="AV14" s="340"/>
      <c r="AW14" s="340"/>
      <c r="AX14" s="340"/>
      <c r="AY14" s="340"/>
      <c r="AZ14" s="340"/>
      <c r="BA14" s="340"/>
      <c r="BB14" s="340"/>
      <c r="BC14" s="345" t="s">
        <v>1333</v>
      </c>
      <c r="BD14" s="330" t="str">
        <f>BE14&amp;"::"&amp;M14</f>
        <v>ACTI::1</v>
      </c>
      <c r="BE14" s="346" t="s">
        <v>1293</v>
      </c>
      <c r="BF14" s="340"/>
      <c r="BG14" s="338"/>
      <c r="BH14" s="338"/>
      <c r="BI14" s="338"/>
      <c r="BJ14" s="777"/>
      <c r="BK14" s="777"/>
      <c r="BL14" s="350">
        <v>0.049</v>
      </c>
      <c r="BM14" s="350">
        <v>0.049</v>
      </c>
      <c r="BN14" s="777"/>
      <c r="BO14" s="777"/>
      <c r="BP14" s="777"/>
      <c r="BQ14" s="777"/>
      <c r="BR14" s="777"/>
      <c r="BS14" s="777"/>
      <c r="BT14" s="347">
        <v>0.049</v>
      </c>
      <c r="BU14" s="347">
        <v>0.049</v>
      </c>
      <c r="BV14" s="347">
        <v>0.049</v>
      </c>
      <c r="BW14" s="347">
        <v>0.049</v>
      </c>
      <c r="BX14" s="347">
        <v>0.049</v>
      </c>
      <c r="BY14" s="347">
        <v>0.049</v>
      </c>
      <c r="BZ14" s="347"/>
      <c r="CA14" s="347"/>
      <c r="CB14" s="347">
        <v>0.049</v>
      </c>
      <c r="CC14" s="347">
        <v>0.049</v>
      </c>
      <c r="CD14" s="347">
        <v>0.049</v>
      </c>
      <c r="CE14" s="347">
        <v>0.049</v>
      </c>
      <c r="CF14" s="777"/>
      <c r="CG14" s="777"/>
      <c r="CH14" s="777"/>
      <c r="CI14" s="777"/>
      <c r="CJ14" s="508"/>
      <c r="CK14" s="529" t="s">
        <v>1428</v>
      </c>
      <c r="CL14" s="529" t="s">
        <v>1428</v>
      </c>
      <c r="CM14" s="530" t="s">
        <v>1429</v>
      </c>
      <c r="CN14" s="458" t="s">
        <v>1429</v>
      </c>
      <c r="CO14" s="777"/>
      <c r="CP14" s="777"/>
      <c r="CQ14" s="777"/>
      <c r="CR14" s="777"/>
      <c r="CS14" s="777"/>
      <c r="CT14" s="777"/>
      <c r="CU14" s="777"/>
      <c r="CV14" s="777"/>
      <c r="CW14" s="777"/>
      <c r="CX14" s="777"/>
      <c r="CY14" s="777"/>
      <c r="CZ14" s="777"/>
      <c r="DA14" s="792"/>
    </row>
    <row customHeight="1" ht="24">
      <c r="A15" s="338" t="s">
        <v>1150</v>
      </c>
      <c r="B15" s="92"/>
      <c r="C15" s="503" t="s">
        <v>1281</v>
      </c>
      <c r="D15" s="92"/>
      <c r="E15" s="472" t="s">
        <v>164</v>
      </c>
      <c r="F15" s="338"/>
      <c r="G15" s="338"/>
      <c r="H15" s="338"/>
      <c r="I15" s="338"/>
      <c r="J15" s="338"/>
      <c r="K15" s="338"/>
      <c r="L15" s="421"/>
      <c r="M15" s="339" t="s">
        <v>1150</v>
      </c>
      <c r="N15" s="797" t="s">
        <v>164</v>
      </c>
      <c r="O15" s="797" t="s">
        <v>164</v>
      </c>
      <c r="P15" s="339"/>
      <c r="Q15" s="630" t="s">
        <v>1430</v>
      </c>
      <c r="R15" s="630" t="s">
        <v>1430</v>
      </c>
      <c r="S15" s="340"/>
      <c r="T15" s="390" t="s">
        <v>1075</v>
      </c>
      <c r="U15" s="390" t="s">
        <v>1052</v>
      </c>
      <c r="V15" s="341"/>
      <c r="W15" s="338"/>
      <c r="X15" s="338"/>
      <c r="Y15" s="338"/>
      <c r="Z15" s="338"/>
      <c r="AA15" s="340"/>
      <c r="AB15" s="644" t="s">
        <v>1426</v>
      </c>
      <c r="AC15" s="341"/>
      <c r="AD15" s="338"/>
      <c r="AE15" s="349" t="s">
        <v>1427</v>
      </c>
      <c r="AF15" s="349" t="s">
        <v>1427</v>
      </c>
      <c r="AG15" s="338"/>
      <c r="AH15" s="340"/>
      <c r="AI15" s="344">
        <v>10</v>
      </c>
      <c r="AJ15" s="344">
        <v>10</v>
      </c>
      <c r="AK15" s="340"/>
      <c r="AL15" s="340"/>
      <c r="AM15" s="340"/>
      <c r="AN15" s="340"/>
      <c r="AO15" s="340"/>
      <c r="AP15" s="340"/>
      <c r="AQ15" s="340"/>
      <c r="AR15" s="340"/>
      <c r="AS15" s="340"/>
      <c r="AT15" s="340"/>
      <c r="AU15" s="340"/>
      <c r="AV15" s="340"/>
      <c r="AW15" s="340"/>
      <c r="AX15" s="340"/>
      <c r="AY15" s="340"/>
      <c r="AZ15" s="340"/>
      <c r="BA15" s="340"/>
      <c r="BB15" s="340"/>
      <c r="BC15" s="345" t="s">
        <v>1333</v>
      </c>
      <c r="BD15" s="330" t="str">
        <f>BE15&amp;"::"&amp;M15</f>
        <v>ACTI::2</v>
      </c>
      <c r="BE15" s="346" t="s">
        <v>1293</v>
      </c>
      <c r="BF15" s="340"/>
      <c r="BG15" s="338"/>
      <c r="BH15" s="338"/>
      <c r="BI15" s="338"/>
      <c r="BJ15" s="777"/>
      <c r="BK15" s="777"/>
      <c r="BL15" s="350"/>
      <c r="BM15" s="350"/>
      <c r="BN15" s="777"/>
      <c r="BO15" s="777"/>
      <c r="BP15" s="777"/>
      <c r="BQ15" s="777"/>
      <c r="BR15" s="777"/>
      <c r="BS15" s="77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777"/>
      <c r="CG15" s="777"/>
      <c r="CH15" s="777"/>
      <c r="CI15" s="777"/>
      <c r="CJ15" s="508"/>
      <c r="CK15" s="529"/>
      <c r="CL15" s="529"/>
      <c r="CM15" s="530"/>
      <c r="CN15" s="458"/>
      <c r="CO15" s="777"/>
      <c r="CP15" s="777"/>
      <c r="CQ15" s="777"/>
      <c r="CR15" s="777"/>
      <c r="CS15" s="777"/>
      <c r="CT15" s="777"/>
      <c r="CU15" s="777"/>
      <c r="CV15" s="777"/>
      <c r="CW15" s="777"/>
      <c r="CX15" s="777"/>
      <c r="CY15" s="777"/>
      <c r="CZ15" s="777"/>
      <c r="DA15" s="792"/>
    </row>
    <row customHeight="1" ht="24">
      <c r="A16" s="338" t="s">
        <v>1151</v>
      </c>
      <c r="B16" s="92"/>
      <c r="C16" s="503" t="s">
        <v>1281</v>
      </c>
      <c r="D16" s="92"/>
      <c r="E16" s="472" t="s">
        <v>164</v>
      </c>
      <c r="F16" s="338"/>
      <c r="G16" s="338"/>
      <c r="H16" s="338"/>
      <c r="I16" s="338"/>
      <c r="J16" s="338"/>
      <c r="K16" s="338"/>
      <c r="L16" s="421"/>
      <c r="M16" s="339" t="s">
        <v>1151</v>
      </c>
      <c r="N16" s="797" t="s">
        <v>1431</v>
      </c>
      <c r="O16" s="797" t="s">
        <v>1431</v>
      </c>
      <c r="P16" s="339"/>
      <c r="Q16" s="630" t="s">
        <v>1425</v>
      </c>
      <c r="R16" s="630" t="s">
        <v>1425</v>
      </c>
      <c r="S16" s="340"/>
      <c r="T16" s="390" t="s">
        <v>1075</v>
      </c>
      <c r="U16" s="390" t="s">
        <v>1052</v>
      </c>
      <c r="V16" s="341"/>
      <c r="W16" s="338"/>
      <c r="X16" s="338"/>
      <c r="Y16" s="338"/>
      <c r="Z16" s="338"/>
      <c r="AA16" s="340"/>
      <c r="AB16" s="644" t="s">
        <v>1426</v>
      </c>
      <c r="AC16" s="341"/>
      <c r="AD16" s="338"/>
      <c r="AE16" s="349" t="s">
        <v>1427</v>
      </c>
      <c r="AF16" s="349" t="s">
        <v>1427</v>
      </c>
      <c r="AG16" s="338"/>
      <c r="AH16" s="340"/>
      <c r="AI16" s="344">
        <v>10</v>
      </c>
      <c r="AJ16" s="344">
        <v>10</v>
      </c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45" t="s">
        <v>1333</v>
      </c>
      <c r="BD16" s="330" t="str">
        <f>BE16&amp;"::"&amp;M16</f>
        <v>ACTI::3</v>
      </c>
      <c r="BE16" s="346" t="s">
        <v>1293</v>
      </c>
      <c r="BF16" s="340"/>
      <c r="BG16" s="338"/>
      <c r="BH16" s="338"/>
      <c r="BI16" s="338"/>
      <c r="BJ16" s="777"/>
      <c r="BK16" s="777"/>
      <c r="BL16" s="350">
        <v>0.017</v>
      </c>
      <c r="BM16" s="350">
        <v>0.017</v>
      </c>
      <c r="BN16" s="777"/>
      <c r="BO16" s="777"/>
      <c r="BP16" s="777"/>
      <c r="BQ16" s="777"/>
      <c r="BR16" s="777"/>
      <c r="BS16" s="777"/>
      <c r="BT16" s="347">
        <v>0.017</v>
      </c>
      <c r="BU16" s="347">
        <v>0.017</v>
      </c>
      <c r="BV16" s="347">
        <v>0.017</v>
      </c>
      <c r="BW16" s="347">
        <v>0.017</v>
      </c>
      <c r="BX16" s="347">
        <v>0.017</v>
      </c>
      <c r="BY16" s="347">
        <v>0.017</v>
      </c>
      <c r="BZ16" s="347"/>
      <c r="CA16" s="347"/>
      <c r="CB16" s="347">
        <v>0.017</v>
      </c>
      <c r="CC16" s="347">
        <v>0.017</v>
      </c>
      <c r="CD16" s="347">
        <v>0.017</v>
      </c>
      <c r="CE16" s="347">
        <v>0.017</v>
      </c>
      <c r="CF16" s="777"/>
      <c r="CG16" s="777"/>
      <c r="CH16" s="777"/>
      <c r="CI16" s="777"/>
      <c r="CJ16" s="508"/>
      <c r="CK16" s="529" t="s">
        <v>1428</v>
      </c>
      <c r="CL16" s="529" t="s">
        <v>1428</v>
      </c>
      <c r="CM16" s="530" t="s">
        <v>1429</v>
      </c>
      <c r="CN16" s="458" t="s">
        <v>1429</v>
      </c>
      <c r="CO16" s="777"/>
      <c r="CP16" s="777"/>
      <c r="CQ16" s="777"/>
      <c r="CR16" s="777"/>
      <c r="CS16" s="777"/>
      <c r="CT16" s="777"/>
      <c r="CU16" s="777"/>
      <c r="CV16" s="777"/>
      <c r="CW16" s="777"/>
      <c r="CX16" s="777"/>
      <c r="CY16" s="777"/>
      <c r="CZ16" s="777"/>
      <c r="DA16" s="792"/>
    </row>
    <row customHeight="1" ht="24">
      <c r="A17" s="338" t="s">
        <v>1152</v>
      </c>
      <c r="B17" s="92"/>
      <c r="C17" s="503" t="s">
        <v>1281</v>
      </c>
      <c r="D17" s="92"/>
      <c r="E17" s="472" t="s">
        <v>164</v>
      </c>
      <c r="F17" s="338"/>
      <c r="G17" s="338"/>
      <c r="H17" s="338"/>
      <c r="I17" s="338"/>
      <c r="J17" s="338"/>
      <c r="K17" s="338"/>
      <c r="L17" s="421" t="s">
        <v>34</v>
      </c>
      <c r="M17" s="339" t="s">
        <v>1152</v>
      </c>
      <c r="N17" s="797" t="s">
        <v>1432</v>
      </c>
      <c r="O17" s="797" t="s">
        <v>1432</v>
      </c>
      <c r="P17" s="339"/>
      <c r="Q17" s="630" t="s">
        <v>1430</v>
      </c>
      <c r="R17" s="630" t="s">
        <v>1430</v>
      </c>
      <c r="S17" s="340"/>
      <c r="T17" s="390" t="s">
        <v>1075</v>
      </c>
      <c r="U17" s="390" t="s">
        <v>1052</v>
      </c>
      <c r="V17" s="341"/>
      <c r="W17" s="338"/>
      <c r="X17" s="338"/>
      <c r="Y17" s="338"/>
      <c r="Z17" s="338"/>
      <c r="AA17" s="340"/>
      <c r="AB17" s="644" t="s">
        <v>1426</v>
      </c>
      <c r="AC17" s="341"/>
      <c r="AD17" s="338"/>
      <c r="AE17" s="349" t="s">
        <v>1427</v>
      </c>
      <c r="AF17" s="349" t="s">
        <v>1427</v>
      </c>
      <c r="AG17" s="338"/>
      <c r="AH17" s="340"/>
      <c r="AI17" s="344">
        <v>10</v>
      </c>
      <c r="AJ17" s="314"/>
      <c r="AK17" s="340"/>
      <c r="AL17" s="340"/>
      <c r="AM17" s="340"/>
      <c r="AN17" s="340"/>
      <c r="AO17" s="340"/>
      <c r="AP17" s="340"/>
      <c r="AQ17" s="340"/>
      <c r="AR17" s="340"/>
      <c r="AS17" s="340"/>
      <c r="AT17" s="340"/>
      <c r="AU17" s="340"/>
      <c r="AV17" s="340"/>
      <c r="AW17" s="340"/>
      <c r="AX17" s="340"/>
      <c r="AY17" s="340"/>
      <c r="AZ17" s="340"/>
      <c r="BA17" s="340"/>
      <c r="BB17" s="340"/>
      <c r="BC17" s="345" t="s">
        <v>1333</v>
      </c>
      <c r="BD17" s="330" t="str">
        <f>BE17&amp;"::"&amp;M17</f>
        <v>ACTI::4</v>
      </c>
      <c r="BE17" s="346" t="s">
        <v>1293</v>
      </c>
      <c r="BF17" s="340"/>
      <c r="BG17" s="338"/>
      <c r="BH17" s="338"/>
      <c r="BI17" s="338"/>
      <c r="BJ17" s="777"/>
      <c r="BK17" s="777"/>
      <c r="BL17" s="995"/>
      <c r="BM17" s="350"/>
      <c r="BN17" s="777"/>
      <c r="BO17" s="777"/>
      <c r="BP17" s="777"/>
      <c r="BQ17" s="777"/>
      <c r="BR17" s="777"/>
      <c r="BS17" s="77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777"/>
      <c r="CG17" s="777"/>
      <c r="CH17" s="777"/>
      <c r="CI17" s="777"/>
      <c r="CJ17" s="508"/>
      <c r="CK17" s="996"/>
      <c r="CL17" s="529"/>
      <c r="CM17" s="997"/>
      <c r="CN17" s="458"/>
      <c r="CO17" s="777"/>
      <c r="CP17" s="777"/>
      <c r="CQ17" s="777"/>
      <c r="CR17" s="777"/>
      <c r="CS17" s="777"/>
      <c r="CT17" s="777"/>
      <c r="CU17" s="777"/>
      <c r="CV17" s="777"/>
      <c r="CW17" s="777"/>
      <c r="CX17" s="777"/>
      <c r="CY17" s="777"/>
      <c r="CZ17" s="777"/>
      <c r="DA17" s="792"/>
    </row>
    <row customHeight="1" ht="24">
      <c r="A18" s="338" t="s">
        <v>1153</v>
      </c>
      <c r="B18" s="92"/>
      <c r="C18" s="503" t="s">
        <v>1281</v>
      </c>
      <c r="D18" s="92"/>
      <c r="E18" s="468" t="s">
        <v>126</v>
      </c>
      <c r="F18" s="338"/>
      <c r="G18" s="338"/>
      <c r="H18" s="338"/>
      <c r="I18" s="338"/>
      <c r="J18" s="338"/>
      <c r="K18" s="338"/>
      <c r="L18" s="421"/>
      <c r="M18" s="339" t="s">
        <v>1153</v>
      </c>
      <c r="N18" s="797" t="s">
        <v>1433</v>
      </c>
      <c r="O18" s="797" t="s">
        <v>1433</v>
      </c>
      <c r="P18" s="339"/>
      <c r="Q18" s="630" t="s">
        <v>1430</v>
      </c>
      <c r="R18" s="630" t="s">
        <v>1430</v>
      </c>
      <c r="S18" s="340"/>
      <c r="T18" s="390" t="s">
        <v>1075</v>
      </c>
      <c r="U18" s="390" t="s">
        <v>1052</v>
      </c>
      <c r="V18" s="341"/>
      <c r="W18" s="338"/>
      <c r="X18" s="338"/>
      <c r="Y18" s="338"/>
      <c r="Z18" s="338"/>
      <c r="AA18" s="340"/>
      <c r="AB18" s="614" t="s">
        <v>1434</v>
      </c>
      <c r="AC18" s="341"/>
      <c r="AD18" s="338"/>
      <c r="AE18" s="343" t="s">
        <v>1435</v>
      </c>
      <c r="AF18" s="343" t="s">
        <v>1435</v>
      </c>
      <c r="AG18" s="338"/>
      <c r="AH18" s="340"/>
      <c r="AI18" s="344">
        <v>12</v>
      </c>
      <c r="AJ18" s="344">
        <v>12</v>
      </c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  <c r="AU18" s="340"/>
      <c r="AV18" s="340"/>
      <c r="AW18" s="340"/>
      <c r="AX18" s="340"/>
      <c r="AY18" s="340"/>
      <c r="AZ18" s="340"/>
      <c r="BA18" s="340"/>
      <c r="BB18" s="340"/>
      <c r="BC18" s="345" t="s">
        <v>1333</v>
      </c>
      <c r="BD18" s="330" t="str">
        <f>BE18&amp;"::"&amp;M18</f>
        <v>ACTI::5</v>
      </c>
      <c r="BE18" s="346" t="s">
        <v>1293</v>
      </c>
      <c r="BF18" s="340"/>
      <c r="BG18" s="338"/>
      <c r="BH18" s="338"/>
      <c r="BI18" s="338"/>
      <c r="BJ18" s="777"/>
      <c r="BK18" s="777"/>
      <c r="BL18" s="144">
        <v>0.32</v>
      </c>
      <c r="BM18" s="144">
        <v>0.32</v>
      </c>
      <c r="BN18" s="777"/>
      <c r="BO18" s="777"/>
      <c r="BP18" s="777"/>
      <c r="BQ18" s="777"/>
      <c r="BR18" s="777"/>
      <c r="BS18" s="77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777"/>
      <c r="CG18" s="777"/>
      <c r="CH18" s="777"/>
      <c r="CI18" s="777"/>
      <c r="CJ18" s="508"/>
      <c r="CK18" s="529" t="s">
        <v>1428</v>
      </c>
      <c r="CL18" s="529" t="s">
        <v>1428</v>
      </c>
      <c r="CM18" s="530" t="s">
        <v>1429</v>
      </c>
      <c r="CN18" s="458" t="s">
        <v>1429</v>
      </c>
      <c r="CO18" s="777"/>
      <c r="CP18" s="777"/>
      <c r="CQ18" s="777"/>
      <c r="CR18" s="777"/>
      <c r="CS18" s="777"/>
      <c r="CT18" s="777"/>
      <c r="CU18" s="777"/>
      <c r="CV18" s="777"/>
      <c r="CW18" s="777"/>
      <c r="CX18" s="777"/>
      <c r="CY18" s="777"/>
      <c r="CZ18" s="777"/>
      <c r="DA18" s="792"/>
    </row>
    <row customHeight="1" ht="24">
      <c r="A19" s="338" t="s">
        <v>1154</v>
      </c>
      <c r="B19" s="92"/>
      <c r="C19" s="503" t="s">
        <v>1281</v>
      </c>
      <c r="D19" s="92"/>
      <c r="E19" s="473" t="s">
        <v>1328</v>
      </c>
      <c r="F19" s="338"/>
      <c r="G19" s="338"/>
      <c r="H19" s="338"/>
      <c r="I19" s="338"/>
      <c r="J19" s="338"/>
      <c r="K19" s="338"/>
      <c r="L19" s="421"/>
      <c r="M19" s="339" t="s">
        <v>1154</v>
      </c>
      <c r="N19" s="797" t="s">
        <v>1328</v>
      </c>
      <c r="O19" s="797" t="s">
        <v>1328</v>
      </c>
      <c r="P19" s="339"/>
      <c r="Q19" s="630" t="s">
        <v>1430</v>
      </c>
      <c r="R19" s="630" t="s">
        <v>1430</v>
      </c>
      <c r="S19" s="340"/>
      <c r="T19" s="390" t="s">
        <v>1075</v>
      </c>
      <c r="U19" s="390" t="s">
        <v>1052</v>
      </c>
      <c r="V19" s="341"/>
      <c r="W19" s="338"/>
      <c r="X19" s="338"/>
      <c r="Y19" s="338"/>
      <c r="Z19" s="338"/>
      <c r="AA19" s="340"/>
      <c r="AB19" s="614" t="s">
        <v>1436</v>
      </c>
      <c r="AC19" s="341"/>
      <c r="AD19" s="338"/>
      <c r="AE19" s="343" t="s">
        <v>1435</v>
      </c>
      <c r="AF19" s="343" t="s">
        <v>1435</v>
      </c>
      <c r="AG19" s="338"/>
      <c r="AH19" s="340"/>
      <c r="AI19" s="344">
        <v>12</v>
      </c>
      <c r="AJ19" s="344">
        <v>12</v>
      </c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  <c r="AU19" s="340"/>
      <c r="AV19" s="340"/>
      <c r="AW19" s="340"/>
      <c r="AX19" s="340"/>
      <c r="AY19" s="340"/>
      <c r="AZ19" s="340"/>
      <c r="BA19" s="340"/>
      <c r="BB19" s="340"/>
      <c r="BC19" s="345" t="s">
        <v>1333</v>
      </c>
      <c r="BD19" s="330" t="str">
        <f>BE19&amp;"::"&amp;M19</f>
        <v>ACTI::6</v>
      </c>
      <c r="BE19" s="346" t="s">
        <v>1293</v>
      </c>
      <c r="BF19" s="340"/>
      <c r="BG19" s="338"/>
      <c r="BH19" s="338"/>
      <c r="BI19" s="338"/>
      <c r="BJ19" s="777"/>
      <c r="BK19" s="777"/>
      <c r="BL19" s="144"/>
      <c r="BM19" s="144"/>
      <c r="BN19" s="777"/>
      <c r="BO19" s="777"/>
      <c r="BP19" s="777"/>
      <c r="BQ19" s="777"/>
      <c r="BR19" s="777"/>
      <c r="BS19" s="77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777"/>
      <c r="CG19" s="777"/>
      <c r="CH19" s="777"/>
      <c r="CI19" s="777"/>
      <c r="CJ19" s="508"/>
      <c r="CK19" s="529"/>
      <c r="CL19" s="529"/>
      <c r="CM19" s="530"/>
      <c r="CN19" s="458"/>
      <c r="CO19" s="777"/>
      <c r="CP19" s="777"/>
      <c r="CQ19" s="777"/>
      <c r="CR19" s="777"/>
      <c r="CS19" s="777"/>
      <c r="CT19" s="777"/>
      <c r="CU19" s="777"/>
      <c r="CV19" s="777"/>
      <c r="CW19" s="777"/>
      <c r="CX19" s="777"/>
      <c r="CY19" s="777"/>
      <c r="CZ19" s="777"/>
      <c r="DA19" s="792"/>
    </row>
    <row customHeight="1" ht="24">
      <c r="A20" s="338" t="s">
        <v>1155</v>
      </c>
      <c r="B20" s="92"/>
      <c r="C20" s="503" t="s">
        <v>1281</v>
      </c>
      <c r="D20" s="92"/>
      <c r="E20" s="477" t="s">
        <v>183</v>
      </c>
      <c r="F20" s="338"/>
      <c r="G20" s="338"/>
      <c r="H20" s="338"/>
      <c r="I20" s="338"/>
      <c r="J20" s="338"/>
      <c r="K20" s="338"/>
      <c r="L20" s="421"/>
      <c r="M20" s="339" t="s">
        <v>1155</v>
      </c>
      <c r="N20" s="797" t="s">
        <v>183</v>
      </c>
      <c r="O20" s="797" t="s">
        <v>183</v>
      </c>
      <c r="P20" s="339"/>
      <c r="Q20" s="467" t="s">
        <v>1430</v>
      </c>
      <c r="R20" s="467" t="s">
        <v>1430</v>
      </c>
      <c r="S20" s="340"/>
      <c r="T20" s="390" t="s">
        <v>1075</v>
      </c>
      <c r="U20" s="390" t="s">
        <v>1052</v>
      </c>
      <c r="V20" s="341"/>
      <c r="W20" s="338"/>
      <c r="X20" s="338"/>
      <c r="Y20" s="338"/>
      <c r="Z20" s="338"/>
      <c r="AA20" s="340"/>
      <c r="AB20" s="351"/>
      <c r="AC20" s="341"/>
      <c r="AD20" s="338"/>
      <c r="AE20" s="751"/>
      <c r="AF20" s="751"/>
      <c r="AG20" s="338"/>
      <c r="AH20" s="340"/>
      <c r="AI20" s="353"/>
      <c r="AJ20" s="353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54" t="s">
        <v>1333</v>
      </c>
      <c r="BD20" s="330" t="str">
        <f>BE20&amp;"::"&amp;M20</f>
        <v>ACTI::7</v>
      </c>
      <c r="BE20" s="355" t="s">
        <v>1293</v>
      </c>
      <c r="BF20" s="340"/>
      <c r="BG20" s="338"/>
      <c r="BH20" s="338"/>
      <c r="BI20" s="338"/>
      <c r="BJ20" s="777"/>
      <c r="BK20" s="777"/>
      <c r="BL20" s="509"/>
      <c r="BM20" s="509"/>
      <c r="BN20" s="777"/>
      <c r="BO20" s="777"/>
      <c r="BP20" s="777"/>
      <c r="BQ20" s="777"/>
      <c r="BR20" s="777"/>
      <c r="BS20" s="77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777"/>
      <c r="CG20" s="777"/>
      <c r="CH20" s="777"/>
      <c r="CI20" s="777"/>
      <c r="CJ20" s="508"/>
      <c r="CK20" s="531"/>
      <c r="CL20" s="531"/>
      <c r="CM20" s="532"/>
      <c r="CN20" s="533"/>
      <c r="CO20" s="777"/>
      <c r="CP20" s="777"/>
      <c r="CQ20" s="777"/>
      <c r="CR20" s="777"/>
      <c r="CS20" s="777"/>
      <c r="CT20" s="777"/>
      <c r="CU20" s="777"/>
      <c r="CV20" s="777"/>
      <c r="CW20" s="777"/>
      <c r="CX20" s="777"/>
      <c r="CY20" s="777"/>
      <c r="CZ20" s="777"/>
      <c r="DA20" s="792"/>
    </row>
    <row customHeight="1" ht="24">
      <c r="A21" s="338" t="s">
        <v>1156</v>
      </c>
      <c r="B21" s="92"/>
      <c r="C21" s="503" t="s">
        <v>1281</v>
      </c>
      <c r="D21" s="92"/>
      <c r="E21" s="478" t="s">
        <v>189</v>
      </c>
      <c r="F21" s="338"/>
      <c r="G21" s="338"/>
      <c r="H21" s="338"/>
      <c r="I21" s="338"/>
      <c r="J21" s="338"/>
      <c r="K21" s="338"/>
      <c r="L21" s="421"/>
      <c r="M21" s="339" t="s">
        <v>1156</v>
      </c>
      <c r="N21" s="797" t="s">
        <v>189</v>
      </c>
      <c r="O21" s="797" t="s">
        <v>189</v>
      </c>
      <c r="P21" s="339"/>
      <c r="Q21" s="630" t="s">
        <v>1437</v>
      </c>
      <c r="R21" s="630" t="s">
        <v>1437</v>
      </c>
      <c r="S21" s="340"/>
      <c r="T21" s="390" t="s">
        <v>1075</v>
      </c>
      <c r="U21" s="390" t="s">
        <v>1052</v>
      </c>
      <c r="V21" s="341"/>
      <c r="W21" s="338"/>
      <c r="X21" s="338"/>
      <c r="Y21" s="338"/>
      <c r="Z21" s="338"/>
      <c r="AA21" s="340"/>
      <c r="AB21" s="644" t="s">
        <v>1438</v>
      </c>
      <c r="AC21" s="341"/>
      <c r="AD21" s="338"/>
      <c r="AE21" s="343" t="s">
        <v>1435</v>
      </c>
      <c r="AF21" s="343" t="s">
        <v>1435</v>
      </c>
      <c r="AG21" s="338"/>
      <c r="AH21" s="340"/>
      <c r="AI21" s="344">
        <v>12</v>
      </c>
      <c r="AJ21" s="344">
        <v>12</v>
      </c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0"/>
      <c r="AW21" s="340"/>
      <c r="AX21" s="340"/>
      <c r="AY21" s="340"/>
      <c r="AZ21" s="340"/>
      <c r="BA21" s="340"/>
      <c r="BB21" s="340"/>
      <c r="BC21" s="354" t="s">
        <v>1333</v>
      </c>
      <c r="BD21" s="330" t="str">
        <f>BE21&amp;"::"&amp;M21</f>
        <v>ACTI::8</v>
      </c>
      <c r="BE21" s="355" t="s">
        <v>1293</v>
      </c>
      <c r="BF21" s="340"/>
      <c r="BG21" s="338"/>
      <c r="BH21" s="338"/>
      <c r="BI21" s="338"/>
      <c r="BJ21" s="777"/>
      <c r="BK21" s="777"/>
      <c r="BL21" s="350">
        <v>0.0966666667</v>
      </c>
      <c r="BM21" s="350">
        <v>0.0966666667</v>
      </c>
      <c r="BN21" s="777"/>
      <c r="BO21" s="777"/>
      <c r="BP21" s="777"/>
      <c r="BQ21" s="777"/>
      <c r="BR21" s="777"/>
      <c r="BS21" s="77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777"/>
      <c r="CG21" s="777"/>
      <c r="CH21" s="777"/>
      <c r="CI21" s="777"/>
      <c r="CJ21" s="508"/>
      <c r="CK21" s="529" t="s">
        <v>1439</v>
      </c>
      <c r="CL21" s="529" t="s">
        <v>1439</v>
      </c>
      <c r="CM21" s="530" t="s">
        <v>1440</v>
      </c>
      <c r="CN21" s="458" t="s">
        <v>1440</v>
      </c>
      <c r="CO21" s="777"/>
      <c r="CP21" s="777"/>
      <c r="CQ21" s="777"/>
      <c r="CR21" s="777"/>
      <c r="CS21" s="777"/>
      <c r="CT21" s="777"/>
      <c r="CU21" s="777"/>
      <c r="CV21" s="777"/>
      <c r="CW21" s="777"/>
      <c r="CX21" s="777"/>
      <c r="CY21" s="777"/>
      <c r="CZ21" s="777"/>
      <c r="DA21" s="792"/>
    </row>
    <row customHeight="1" ht="11.25">
      <c r="D22" s="222"/>
      <c r="E22" s="224"/>
      <c r="F22" s="184"/>
      <c r="G22" s="184"/>
      <c r="H22" s="184"/>
      <c r="I22" s="184"/>
      <c r="J22" s="184"/>
      <c r="K22" s="184"/>
      <c r="L22" s="184"/>
      <c r="M22" s="225"/>
      <c r="N22" s="189" t="s">
        <v>1441</v>
      </c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5"/>
    </row>
    <row customHeight="1" ht="11.25">
      <c r="D23" s="222"/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10"/>
    </row>
    <row customHeight="1" ht="11.25"/>
    <row customHeight="1" ht="11.25">
      <c r="N25" s="226" t="s">
        <v>1442</v>
      </c>
    </row>
    <row customHeight="1" ht="11.25">
      <c r="N26" s="227" t="s">
        <v>1443</v>
      </c>
    </row>
    <row customHeight="1" ht="11.25">
      <c r="N27" s="227" t="s">
        <v>1444</v>
      </c>
    </row>
    <row customHeight="1" ht="11.25">
      <c r="N28" s="227" t="s">
        <v>1445</v>
      </c>
    </row>
    <row customHeight="1" ht="11.25">
      <c r="N29" s="227" t="s">
        <v>1446</v>
      </c>
    </row>
    <row customHeight="1" ht="11.25">
      <c r="N30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Y6:Y10"/>
    <mergeCell ref="Z6:Z10"/>
    <mergeCell ref="AA6:AA10"/>
    <mergeCell ref="AB6:AB10"/>
    <mergeCell ref="AC6:AC10"/>
    <mergeCell ref="AD6:AD10"/>
    <mergeCell ref="S6:S10"/>
    <mergeCell ref="T6:T10"/>
    <mergeCell ref="U6:U10"/>
    <mergeCell ref="V6:V10"/>
    <mergeCell ref="W6:W10"/>
    <mergeCell ref="X6:X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2B709AF4-6C28-74E8-B668-1982A650545E}" mc:Ignorable="x14ac xr xr2 xr3">
  <sheetPr>
    <tabColor rgb="FFFFCC99"/>
  </sheetPr>
  <dimension ref="A1:DL64"/>
  <sheetViews>
    <sheetView topLeftCell="C3" showGridLines="0" zoomScale="90" workbookViewId="0">
      <selection activeCell="A1" sqref="A1"/>
    </sheetView>
  </sheetViews>
  <sheetFormatPr customHeight="1" defaultRowHeight="11.25"/>
  <cols>
    <col min="1" max="2" style="840" width="2.7109375" hidden="1" customWidth="1"/>
    <col min="3" max="3" style="840" width="1.7109375" customWidth="1"/>
    <col min="4" max="5" style="840" width="22.7109375" hidden="1" customWidth="1"/>
    <col min="6" max="11" style="840" width="1.8515625" hidden="1" customWidth="1"/>
    <col min="12" max="12" style="840" width="4.7109375" customWidth="1"/>
    <col min="13" max="13" style="840" width="2.7109375" customWidth="1"/>
    <col min="14" max="14" style="840" width="7.57421875" customWidth="1"/>
    <col min="15" max="15" style="840" width="15.7109375" customWidth="1"/>
    <col min="16" max="16" style="840" width="0.140625" hidden="1" customWidth="1"/>
    <col min="17" max="18" style="840" width="12.57421875" hidden="1" customWidth="1"/>
    <col min="19" max="19" style="840" width="11.7109375" hidden="1" customWidth="1"/>
    <col min="20" max="21" style="840" width="15.7109375" hidden="1" customWidth="1"/>
    <col min="22" max="22" style="840" width="19.57421875" hidden="1" customWidth="1"/>
    <col min="23" max="23" style="840" width="28.7109375" customWidth="1"/>
    <col min="24" max="24" style="840" width="17.7109375" hidden="1" customWidth="1"/>
    <col min="25" max="25" style="840" width="10.8515625" hidden="1" customWidth="1"/>
    <col min="26" max="28" style="840" width="0.140625" hidden="1" customWidth="1"/>
    <col min="29" max="31" style="840" width="15.57421875" hidden="1" customWidth="1"/>
    <col min="32" max="32" style="840" width="0.140625" hidden="1" customWidth="1"/>
    <col min="33" max="33" style="840" width="15.7109375" hidden="1" customWidth="1"/>
    <col min="34" max="34" style="840" width="0.140625" hidden="1" customWidth="1"/>
    <col min="35" max="35" style="840" width="15.7109375" customWidth="1"/>
    <col min="36" max="36" style="840" width="0.140625" hidden="1" customWidth="1"/>
    <col min="37" max="38" style="840" width="12.57421875" hidden="1" customWidth="1"/>
    <col min="39" max="39" style="840" width="11.7109375" hidden="1" customWidth="1"/>
    <col min="40" max="41" style="840" width="15.7109375" hidden="1" customWidth="1"/>
    <col min="42" max="42" style="840" width="19.7109375" hidden="1" customWidth="1"/>
    <col min="43" max="43" style="840" width="28.8515625" customWidth="1"/>
    <col min="44" max="44" style="840" width="17.7109375" hidden="1" customWidth="1"/>
    <col min="45" max="45" style="840" width="10.7109375" hidden="1" customWidth="1"/>
    <col min="46" max="48" style="840" width="0.140625" hidden="1" customWidth="1"/>
    <col min="49" max="51" style="840" width="15.7109375" hidden="1" customWidth="1"/>
    <col min="52" max="52" style="840" width="0.140625" hidden="1" customWidth="1"/>
    <col min="53" max="53" style="840" width="15.8515625" hidden="1" customWidth="1"/>
    <col min="54" max="54" style="840" width="0.140625" hidden="1" customWidth="1"/>
    <col min="55" max="57" style="840" width="8.7109375" hidden="1" customWidth="1"/>
    <col min="58" max="61" style="840" width="0.8515625" hidden="1" customWidth="1"/>
    <col min="62" max="62" style="92" width="0.140625" hidden="1" customWidth="1"/>
    <col min="63" max="65" style="92" width="0.8515625" hidden="1" customWidth="1"/>
    <col min="66" max="67" style="840" width="0.8515625" hidden="1" customWidth="1"/>
    <col min="68" max="69" style="840" width="14.8515625" customWidth="1"/>
    <col min="70" max="71" style="753" width="14.8515625" customWidth="1"/>
    <col min="72" max="76" style="753" width="0.8515625" hidden="1" customWidth="1"/>
    <col min="77" max="78" style="92" width="18.7109375" customWidth="1"/>
    <col min="79" max="80" style="92" width="17.7109375" customWidth="1"/>
    <col min="81" max="88" style="92" width="0.8515625" hidden="1" customWidth="1"/>
    <col min="89" max="89" style="840" width="24.7109375" customWidth="1"/>
    <col min="90" max="90" style="840" width="22.7109375" customWidth="1"/>
    <col min="91" max="91" style="840" width="14.7109375" customWidth="1"/>
    <col min="92" max="93" style="840" width="12.7109375" customWidth="1"/>
    <col min="94" max="94" style="840" width="24.7109375" customWidth="1"/>
    <col min="95" max="95" style="840" width="22.7109375" customWidth="1"/>
    <col min="96" max="96" style="840" width="14.7109375" customWidth="1"/>
    <col min="97" max="98" style="840" width="12.7109375" customWidth="1"/>
    <col min="99" max="104" style="92" width="0.8515625" hidden="1" customWidth="1"/>
    <col min="105" max="105" style="840" width="30.7109375" customWidth="1"/>
    <col min="106" max="106" style="840" width="2.7109375" customWidth="1"/>
  </cols>
  <sheetData>
    <row customHeight="1" ht="12" hidden="1">
      <c r="BP1" s="153"/>
      <c r="BQ1" s="153"/>
      <c r="BR1" s="153"/>
      <c r="BS1" s="153"/>
      <c r="CA1" s="153"/>
      <c r="CB1" s="153"/>
      <c r="DB1" s="51" t="s">
        <v>1199</v>
      </c>
    </row>
    <row customHeight="1" ht="12" hidden="1"/>
    <row customHeight="1" ht="3">
      <c r="C3" s="132"/>
      <c r="D3" s="154"/>
      <c r="E3" s="154"/>
      <c r="F3" s="154"/>
      <c r="G3" s="154"/>
      <c r="H3" s="154"/>
      <c r="I3" s="154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BG3" s="659"/>
      <c r="BH3" s="659"/>
      <c r="BI3" s="659"/>
      <c r="BX3" s="155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DA3" s="156"/>
    </row>
    <row customHeight="1" ht="24">
      <c r="C4" s="132"/>
      <c r="D4" s="660" t="str">
        <f>"Тарифы на КУ по МО: "&amp;IF(B3="","Не определено",B3)&amp;", ОКТМО: "&amp;IF(B4="","Не определено",B4)</f>
        <v>Тарифы на КУ по МО: Не определено, ОКТМО: Не определено</v>
      </c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Y4" s="661" t="s">
        <v>1200</v>
      </c>
      <c r="BZ4" s="661"/>
      <c r="CA4" s="661"/>
      <c r="CB4" s="661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DA4" s="156"/>
    </row>
    <row customHeight="1" ht="24">
      <c r="C5" s="132"/>
      <c r="D5" s="85"/>
      <c r="L5" s="158"/>
      <c r="M5" s="158"/>
      <c r="N5" s="158"/>
      <c r="O5" s="434" t="s">
        <v>1201</v>
      </c>
      <c r="P5" s="159"/>
      <c r="Q5" s="662"/>
      <c r="R5" s="662"/>
      <c r="S5" s="662"/>
      <c r="T5" s="662"/>
      <c r="U5" s="662"/>
      <c r="V5" s="662"/>
      <c r="W5" s="434" t="s">
        <v>1201</v>
      </c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434" t="s">
        <v>1201</v>
      </c>
      <c r="AJ5" s="159"/>
      <c r="AK5" s="662"/>
      <c r="AL5" s="662"/>
      <c r="AM5" s="662"/>
      <c r="AN5" s="662"/>
      <c r="AO5" s="662"/>
      <c r="AP5" s="662"/>
      <c r="AQ5" s="434" t="s">
        <v>1201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159"/>
      <c r="BD5" s="159"/>
      <c r="BE5" s="159"/>
      <c r="BF5" s="159"/>
      <c r="BG5" s="159"/>
      <c r="BH5" s="159"/>
      <c r="BI5" s="159"/>
      <c r="BX5" s="160"/>
      <c r="BY5" s="661"/>
      <c r="BZ5" s="661"/>
      <c r="CA5" s="661"/>
      <c r="CB5" s="661"/>
      <c r="CK5" s="664" t="s">
        <v>1202</v>
      </c>
      <c r="CL5" s="664"/>
      <c r="CM5" s="664"/>
      <c r="CN5" s="664"/>
      <c r="CO5" s="664"/>
      <c r="CP5" s="664"/>
      <c r="CQ5" s="664"/>
      <c r="CR5" s="664"/>
      <c r="CS5" s="664"/>
      <c r="CT5" s="664"/>
    </row>
    <row customHeight="1" ht="24">
      <c r="C6" s="161"/>
      <c r="L6" s="665"/>
      <c r="M6" s="594"/>
      <c r="N6" s="594" t="s">
        <v>1023</v>
      </c>
      <c r="O6" s="594" t="str">
        <f>report_period</f>
        <v>Регулируемый период</v>
      </c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 t="str">
        <f>base_tariff_period</f>
        <v>Декабрь 2025</v>
      </c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 t="s">
        <v>1203</v>
      </c>
      <c r="BD6" s="594" t="s">
        <v>333</v>
      </c>
      <c r="BE6" s="594" t="s">
        <v>1204</v>
      </c>
      <c r="BF6" s="663"/>
      <c r="BG6" s="663"/>
      <c r="BH6" s="663"/>
      <c r="BI6" s="663"/>
      <c r="BJ6" s="666"/>
      <c r="BK6" s="663"/>
      <c r="BL6" s="663"/>
      <c r="BM6" s="663"/>
      <c r="BN6" s="663"/>
      <c r="BO6" s="663"/>
      <c r="BP6" s="594" t="str">
        <f>base_tariff_period</f>
        <v>Декабрь 2025</v>
      </c>
      <c r="BQ6" s="594"/>
      <c r="BR6" s="667" t="str">
        <f>report_period</f>
        <v>Регулируемый период</v>
      </c>
      <c r="BS6" s="667"/>
      <c r="BT6" s="666"/>
      <c r="BU6" s="666"/>
      <c r="BV6" s="666"/>
      <c r="BW6" s="666"/>
      <c r="BX6" s="666"/>
      <c r="BY6" s="667" t="s">
        <v>1205</v>
      </c>
      <c r="BZ6" s="667"/>
      <c r="CA6" s="667"/>
      <c r="CB6" s="667"/>
      <c r="CC6" s="666"/>
      <c r="CD6" s="666"/>
      <c r="CE6" s="666"/>
      <c r="CF6" s="666"/>
      <c r="CG6" s="666"/>
      <c r="CH6" s="666"/>
      <c r="CI6" s="666"/>
      <c r="CJ6" s="666"/>
      <c r="CK6" s="594" t="str">
        <f>base_tariff_period</f>
        <v>Декабрь 2025</v>
      </c>
      <c r="CL6" s="594"/>
      <c r="CM6" s="594"/>
      <c r="CN6" s="594"/>
      <c r="CO6" s="594"/>
      <c r="CP6" s="594" t="str">
        <f>report_period</f>
        <v>Регулируемый период</v>
      </c>
      <c r="CQ6" s="594"/>
      <c r="CR6" s="594"/>
      <c r="CS6" s="594"/>
      <c r="CT6" s="594"/>
      <c r="CU6" s="666"/>
      <c r="CV6" s="666"/>
      <c r="CW6" s="666"/>
      <c r="CX6" s="666"/>
      <c r="CY6" s="666"/>
      <c r="CZ6" s="666"/>
      <c r="DA6" s="614" t="s">
        <v>1206</v>
      </c>
    </row>
    <row customHeight="1" ht="12">
      <c r="C7" s="161"/>
      <c r="L7" s="665"/>
      <c r="M7" s="594"/>
      <c r="N7" s="594"/>
      <c r="O7" s="594" t="s">
        <v>1207</v>
      </c>
      <c r="P7" s="604"/>
      <c r="Q7" s="594" t="s">
        <v>1208</v>
      </c>
      <c r="R7" s="594" t="s">
        <v>1209</v>
      </c>
      <c r="S7" s="594" t="s">
        <v>1210</v>
      </c>
      <c r="T7" s="594" t="s">
        <v>1211</v>
      </c>
      <c r="U7" s="594" t="s">
        <v>1212</v>
      </c>
      <c r="V7" s="594" t="s">
        <v>1213</v>
      </c>
      <c r="W7" s="594" t="s">
        <v>1214</v>
      </c>
      <c r="X7" s="594" t="s">
        <v>1215</v>
      </c>
      <c r="Y7" s="594" t="s">
        <v>418</v>
      </c>
      <c r="Z7" s="604"/>
      <c r="AA7" s="604"/>
      <c r="AB7" s="604"/>
      <c r="AC7" s="594" t="s">
        <v>1216</v>
      </c>
      <c r="AD7" s="594"/>
      <c r="AE7" s="594"/>
      <c r="AF7" s="604"/>
      <c r="AG7" s="594" t="s">
        <v>1217</v>
      </c>
      <c r="AH7" s="604"/>
      <c r="AI7" s="594" t="s">
        <v>1207</v>
      </c>
      <c r="AJ7" s="604"/>
      <c r="AK7" s="594" t="s">
        <v>1208</v>
      </c>
      <c r="AL7" s="594" t="s">
        <v>1209</v>
      </c>
      <c r="AM7" s="594" t="s">
        <v>1210</v>
      </c>
      <c r="AN7" s="594" t="s">
        <v>1211</v>
      </c>
      <c r="AO7" s="594" t="s">
        <v>1212</v>
      </c>
      <c r="AP7" s="594" t="s">
        <v>1213</v>
      </c>
      <c r="AQ7" s="594" t="s">
        <v>1214</v>
      </c>
      <c r="AR7" s="594" t="s">
        <v>1215</v>
      </c>
      <c r="AS7" s="594" t="s">
        <v>418</v>
      </c>
      <c r="AT7" s="604"/>
      <c r="AU7" s="604"/>
      <c r="AV7" s="604"/>
      <c r="AW7" s="594" t="s">
        <v>1216</v>
      </c>
      <c r="AX7" s="594"/>
      <c r="AY7" s="594"/>
      <c r="AZ7" s="604"/>
      <c r="BA7" s="594" t="s">
        <v>1217</v>
      </c>
      <c r="BB7" s="604"/>
      <c r="BC7" s="594"/>
      <c r="BD7" s="594"/>
      <c r="BE7" s="594"/>
      <c r="BF7" s="663"/>
      <c r="BG7" s="663"/>
      <c r="BH7" s="663"/>
      <c r="BI7" s="663"/>
      <c r="BJ7" s="666"/>
      <c r="BK7" s="663"/>
      <c r="BL7" s="663"/>
      <c r="BM7" s="663"/>
      <c r="BN7" s="663"/>
      <c r="BO7" s="663"/>
      <c r="BP7" s="594" t="s">
        <v>1218</v>
      </c>
      <c r="BQ7" s="594" t="s">
        <v>1219</v>
      </c>
      <c r="BR7" s="594" t="s">
        <v>1218</v>
      </c>
      <c r="BS7" s="594" t="s">
        <v>1219</v>
      </c>
      <c r="BT7" s="666"/>
      <c r="BU7" s="666"/>
      <c r="BV7" s="666"/>
      <c r="BW7" s="666"/>
      <c r="BX7" s="666"/>
      <c r="BY7" s="594" t="s">
        <v>1220</v>
      </c>
      <c r="BZ7" s="594" t="s">
        <v>1221</v>
      </c>
      <c r="CA7" s="594" t="s">
        <v>1222</v>
      </c>
      <c r="CB7" s="594"/>
      <c r="CC7" s="666"/>
      <c r="CD7" s="666"/>
      <c r="CE7" s="666"/>
      <c r="CF7" s="666"/>
      <c r="CG7" s="666"/>
      <c r="CH7" s="666"/>
      <c r="CI7" s="666"/>
      <c r="CJ7" s="666"/>
      <c r="CK7" s="594" t="s">
        <v>1223</v>
      </c>
      <c r="CL7" s="594" t="s">
        <v>1224</v>
      </c>
      <c r="CM7" s="594" t="s">
        <v>1225</v>
      </c>
      <c r="CN7" s="594" t="s">
        <v>1060</v>
      </c>
      <c r="CO7" s="594" t="s">
        <v>1226</v>
      </c>
      <c r="CP7" s="594" t="s">
        <v>1223</v>
      </c>
      <c r="CQ7" s="594" t="s">
        <v>1224</v>
      </c>
      <c r="CR7" s="594" t="s">
        <v>1225</v>
      </c>
      <c r="CS7" s="594" t="s">
        <v>1060</v>
      </c>
      <c r="CT7" s="594" t="s">
        <v>1226</v>
      </c>
      <c r="CU7" s="666"/>
      <c r="CV7" s="666"/>
      <c r="CW7" s="666"/>
      <c r="CX7" s="666"/>
      <c r="CY7" s="666"/>
      <c r="CZ7" s="666"/>
      <c r="DA7" s="614"/>
    </row>
    <row customHeight="1" ht="12">
      <c r="C8" s="161"/>
      <c r="L8" s="665"/>
      <c r="M8" s="594"/>
      <c r="N8" s="594"/>
      <c r="O8" s="594"/>
      <c r="P8" s="604"/>
      <c r="Q8" s="594"/>
      <c r="R8" s="594"/>
      <c r="S8" s="594"/>
      <c r="T8" s="594"/>
      <c r="U8" s="594"/>
      <c r="V8" s="594"/>
      <c r="W8" s="594"/>
      <c r="X8" s="594"/>
      <c r="Y8" s="594"/>
      <c r="Z8" s="604"/>
      <c r="AA8" s="604"/>
      <c r="AB8" s="604"/>
      <c r="AC8" s="594" t="s">
        <v>1227</v>
      </c>
      <c r="AD8" s="594" t="s">
        <v>1228</v>
      </c>
      <c r="AE8" s="594" t="s">
        <v>1229</v>
      </c>
      <c r="AF8" s="604"/>
      <c r="AG8" s="594"/>
      <c r="AH8" s="604"/>
      <c r="AI8" s="594"/>
      <c r="AJ8" s="604"/>
      <c r="AK8" s="594"/>
      <c r="AL8" s="594"/>
      <c r="AM8" s="594"/>
      <c r="AN8" s="594"/>
      <c r="AO8" s="594"/>
      <c r="AP8" s="594"/>
      <c r="AQ8" s="594"/>
      <c r="AR8" s="594"/>
      <c r="AS8" s="594"/>
      <c r="AT8" s="604"/>
      <c r="AU8" s="604"/>
      <c r="AV8" s="604"/>
      <c r="AW8" s="594" t="s">
        <v>1227</v>
      </c>
      <c r="AX8" s="594" t="s">
        <v>1228</v>
      </c>
      <c r="AY8" s="594" t="s">
        <v>1229</v>
      </c>
      <c r="AZ8" s="604"/>
      <c r="BA8" s="594"/>
      <c r="BB8" s="604"/>
      <c r="BC8" s="594"/>
      <c r="BD8" s="594"/>
      <c r="BE8" s="594"/>
      <c r="BF8" s="663"/>
      <c r="BG8" s="663"/>
      <c r="BH8" s="663"/>
      <c r="BI8" s="663"/>
      <c r="BJ8" s="666"/>
      <c r="BK8" s="663"/>
      <c r="BL8" s="663"/>
      <c r="BM8" s="663"/>
      <c r="BN8" s="663"/>
      <c r="BO8" s="663"/>
      <c r="BP8" s="594"/>
      <c r="BQ8" s="594"/>
      <c r="BR8" s="594"/>
      <c r="BS8" s="594"/>
      <c r="BT8" s="666"/>
      <c r="BU8" s="666"/>
      <c r="BV8" s="666"/>
      <c r="BW8" s="666"/>
      <c r="BX8" s="666"/>
      <c r="BY8" s="594"/>
      <c r="BZ8" s="594"/>
      <c r="CA8" s="594" t="s">
        <v>1230</v>
      </c>
      <c r="CB8" s="594" t="s">
        <v>1231</v>
      </c>
      <c r="CC8" s="666"/>
      <c r="CD8" s="666"/>
      <c r="CE8" s="666"/>
      <c r="CF8" s="666"/>
      <c r="CG8" s="666"/>
      <c r="CH8" s="666"/>
      <c r="CI8" s="666"/>
      <c r="CJ8" s="666"/>
      <c r="CK8" s="594"/>
      <c r="CL8" s="594"/>
      <c r="CM8" s="594"/>
      <c r="CN8" s="594"/>
      <c r="CO8" s="594"/>
      <c r="CP8" s="594"/>
      <c r="CQ8" s="594"/>
      <c r="CR8" s="594"/>
      <c r="CS8" s="594"/>
      <c r="CT8" s="594"/>
      <c r="CU8" s="666"/>
      <c r="CV8" s="666"/>
      <c r="CW8" s="666"/>
      <c r="CX8" s="666"/>
      <c r="CY8" s="666"/>
      <c r="CZ8" s="666"/>
      <c r="DA8" s="614"/>
    </row>
    <row customHeight="1" ht="12">
      <c r="C9" s="161"/>
      <c r="L9" s="665"/>
      <c r="M9" s="594"/>
      <c r="N9" s="594"/>
      <c r="O9" s="594"/>
      <c r="P9" s="604"/>
      <c r="Q9" s="594"/>
      <c r="R9" s="594"/>
      <c r="S9" s="594"/>
      <c r="T9" s="594"/>
      <c r="U9" s="594"/>
      <c r="V9" s="594"/>
      <c r="W9" s="594"/>
      <c r="X9" s="594"/>
      <c r="Y9" s="594"/>
      <c r="Z9" s="604"/>
      <c r="AA9" s="604"/>
      <c r="AB9" s="604"/>
      <c r="AC9" s="594"/>
      <c r="AD9" s="594"/>
      <c r="AE9" s="594"/>
      <c r="AF9" s="604"/>
      <c r="AG9" s="594"/>
      <c r="AH9" s="604"/>
      <c r="AI9" s="594"/>
      <c r="AJ9" s="604"/>
      <c r="AK9" s="594"/>
      <c r="AL9" s="594"/>
      <c r="AM9" s="594"/>
      <c r="AN9" s="594"/>
      <c r="AO9" s="594"/>
      <c r="AP9" s="594"/>
      <c r="AQ9" s="594"/>
      <c r="AR9" s="594"/>
      <c r="AS9" s="594"/>
      <c r="AT9" s="604"/>
      <c r="AU9" s="604"/>
      <c r="AV9" s="604"/>
      <c r="AW9" s="594"/>
      <c r="AX9" s="594"/>
      <c r="AY9" s="594"/>
      <c r="AZ9" s="604"/>
      <c r="BA9" s="594"/>
      <c r="BB9" s="604"/>
      <c r="BC9" s="594"/>
      <c r="BD9" s="594"/>
      <c r="BE9" s="594"/>
      <c r="BF9" s="663"/>
      <c r="BG9" s="663"/>
      <c r="BH9" s="663"/>
      <c r="BI9" s="663"/>
      <c r="BJ9" s="666"/>
      <c r="BK9" s="663"/>
      <c r="BL9" s="663"/>
      <c r="BM9" s="663"/>
      <c r="BN9" s="663"/>
      <c r="BO9" s="663"/>
      <c r="BP9" s="594"/>
      <c r="BQ9" s="594"/>
      <c r="BR9" s="594"/>
      <c r="BS9" s="594"/>
      <c r="BT9" s="666"/>
      <c r="BU9" s="666"/>
      <c r="BV9" s="666"/>
      <c r="BW9" s="666"/>
      <c r="BX9" s="666"/>
      <c r="BY9" s="594"/>
      <c r="BZ9" s="594"/>
      <c r="CA9" s="594"/>
      <c r="CB9" s="594"/>
      <c r="CC9" s="666"/>
      <c r="CD9" s="666"/>
      <c r="CE9" s="666"/>
      <c r="CF9" s="666"/>
      <c r="CG9" s="666"/>
      <c r="CH9" s="666"/>
      <c r="CI9" s="666"/>
      <c r="CJ9" s="666"/>
      <c r="CK9" s="594"/>
      <c r="CL9" s="594"/>
      <c r="CM9" s="594"/>
      <c r="CN9" s="594"/>
      <c r="CO9" s="594"/>
      <c r="CP9" s="594"/>
      <c r="CQ9" s="594"/>
      <c r="CR9" s="594"/>
      <c r="CS9" s="594"/>
      <c r="CT9" s="594"/>
      <c r="CU9" s="666"/>
      <c r="CV9" s="666"/>
      <c r="CW9" s="666"/>
      <c r="CX9" s="666"/>
      <c r="CY9" s="666"/>
      <c r="CZ9" s="666"/>
      <c r="DA9" s="614"/>
    </row>
    <row customHeight="1" ht="12">
      <c r="C10" s="161"/>
      <c r="L10" s="665"/>
      <c r="M10" s="594"/>
      <c r="N10" s="594"/>
      <c r="O10" s="594"/>
      <c r="P10" s="604"/>
      <c r="Q10" s="594"/>
      <c r="R10" s="594"/>
      <c r="S10" s="594"/>
      <c r="T10" s="594"/>
      <c r="U10" s="594"/>
      <c r="V10" s="594"/>
      <c r="W10" s="594"/>
      <c r="X10" s="594"/>
      <c r="Y10" s="594"/>
      <c r="Z10" s="604"/>
      <c r="AA10" s="604"/>
      <c r="AB10" s="604"/>
      <c r="AC10" s="594"/>
      <c r="AD10" s="594"/>
      <c r="AE10" s="594"/>
      <c r="AF10" s="604"/>
      <c r="AG10" s="594"/>
      <c r="AH10" s="604"/>
      <c r="AI10" s="594"/>
      <c r="AJ10" s="604"/>
      <c r="AK10" s="594"/>
      <c r="AL10" s="594"/>
      <c r="AM10" s="594"/>
      <c r="AN10" s="594"/>
      <c r="AO10" s="594"/>
      <c r="AP10" s="594"/>
      <c r="AQ10" s="594"/>
      <c r="AR10" s="594"/>
      <c r="AS10" s="594"/>
      <c r="AT10" s="604"/>
      <c r="AU10" s="604"/>
      <c r="AV10" s="604"/>
      <c r="AW10" s="594"/>
      <c r="AX10" s="594"/>
      <c r="AY10" s="594"/>
      <c r="AZ10" s="604"/>
      <c r="BA10" s="594"/>
      <c r="BB10" s="604"/>
      <c r="BC10" s="594"/>
      <c r="BD10" s="594"/>
      <c r="BE10" s="594"/>
      <c r="BF10" s="663"/>
      <c r="BG10" s="663"/>
      <c r="BH10" s="663"/>
      <c r="BI10" s="663"/>
      <c r="BJ10" s="666"/>
      <c r="BK10" s="663"/>
      <c r="BL10" s="663"/>
      <c r="BM10" s="663"/>
      <c r="BN10" s="663"/>
      <c r="BO10" s="663"/>
      <c r="BP10" s="594"/>
      <c r="BQ10" s="594"/>
      <c r="BR10" s="594"/>
      <c r="BS10" s="594"/>
      <c r="BT10" s="666"/>
      <c r="BU10" s="666"/>
      <c r="BV10" s="666"/>
      <c r="BW10" s="666"/>
      <c r="BX10" s="666"/>
      <c r="BY10" s="594"/>
      <c r="BZ10" s="594"/>
      <c r="CA10" s="594"/>
      <c r="CB10" s="594"/>
      <c r="CC10" s="666"/>
      <c r="CD10" s="666"/>
      <c r="CE10" s="666"/>
      <c r="CF10" s="666"/>
      <c r="CG10" s="666"/>
      <c r="CH10" s="666"/>
      <c r="CI10" s="666"/>
      <c r="CJ10" s="666"/>
      <c r="CK10" s="594"/>
      <c r="CL10" s="594"/>
      <c r="CM10" s="594"/>
      <c r="CN10" s="594"/>
      <c r="CO10" s="594"/>
      <c r="CP10" s="594"/>
      <c r="CQ10" s="594"/>
      <c r="CR10" s="594"/>
      <c r="CS10" s="594"/>
      <c r="CT10" s="594"/>
      <c r="CU10" s="666"/>
      <c r="CV10" s="666"/>
      <c r="CW10" s="666"/>
      <c r="CX10" s="666"/>
      <c r="CY10" s="666"/>
      <c r="CZ10" s="666"/>
      <c r="DA10" s="614"/>
    </row>
    <row customHeight="1" ht="12" hidden="1">
      <c r="C11" s="133"/>
      <c r="L11" s="162"/>
      <c r="M11" s="162"/>
      <c r="N11" s="162"/>
      <c r="O11" s="162" t="s">
        <v>1232</v>
      </c>
      <c r="P11" s="162"/>
      <c r="Q11" s="162" t="s">
        <v>1233</v>
      </c>
      <c r="R11" s="162" t="s">
        <v>1234</v>
      </c>
      <c r="S11" s="162" t="s">
        <v>1235</v>
      </c>
      <c r="T11" s="162" t="s">
        <v>1236</v>
      </c>
      <c r="U11" s="162" t="s">
        <v>1237</v>
      </c>
      <c r="V11" s="162" t="s">
        <v>1238</v>
      </c>
      <c r="W11" s="162" t="s">
        <v>1239</v>
      </c>
      <c r="X11" s="162" t="s">
        <v>1240</v>
      </c>
      <c r="Y11" s="162" t="s">
        <v>1241</v>
      </c>
      <c r="Z11" s="162"/>
      <c r="AA11" s="162"/>
      <c r="AB11" s="162"/>
      <c r="AC11" s="162" t="s">
        <v>1242</v>
      </c>
      <c r="AD11" s="162" t="s">
        <v>1243</v>
      </c>
      <c r="AE11" s="162" t="s">
        <v>1244</v>
      </c>
      <c r="AF11" s="162"/>
      <c r="AG11" s="162" t="s">
        <v>1245</v>
      </c>
      <c r="AH11" s="162"/>
      <c r="AI11" s="162" t="s">
        <v>1246</v>
      </c>
      <c r="AJ11" s="162"/>
      <c r="AK11" s="162" t="s">
        <v>1247</v>
      </c>
      <c r="AL11" s="162" t="s">
        <v>1248</v>
      </c>
      <c r="AM11" s="162" t="s">
        <v>1249</v>
      </c>
      <c r="AN11" s="162" t="s">
        <v>1250</v>
      </c>
      <c r="AO11" s="162" t="s">
        <v>1251</v>
      </c>
      <c r="AP11" s="162" t="s">
        <v>1252</v>
      </c>
      <c r="AQ11" s="162" t="s">
        <v>1253</v>
      </c>
      <c r="AR11" s="162" t="s">
        <v>1254</v>
      </c>
      <c r="AS11" s="162" t="s">
        <v>1255</v>
      </c>
      <c r="AT11" s="162"/>
      <c r="AU11" s="162"/>
      <c r="AV11" s="162"/>
      <c r="AW11" s="162" t="s">
        <v>1256</v>
      </c>
      <c r="AX11" s="162" t="s">
        <v>1257</v>
      </c>
      <c r="AY11" s="162" t="s">
        <v>1258</v>
      </c>
      <c r="AZ11" s="162"/>
      <c r="BA11" s="162" t="s">
        <v>1259</v>
      </c>
      <c r="BB11" s="162"/>
      <c r="BC11" s="162"/>
      <c r="BD11" s="162"/>
      <c r="BE11" s="162"/>
      <c r="BF11" s="163"/>
      <c r="BG11" s="163"/>
      <c r="BH11" s="163"/>
      <c r="BI11" s="163"/>
      <c r="BJ11" s="163"/>
      <c r="BK11" s="162"/>
      <c r="BL11" s="162"/>
      <c r="BM11" s="162"/>
      <c r="BN11" s="162"/>
      <c r="BO11" s="162"/>
      <c r="BP11" s="162" t="s">
        <v>1260</v>
      </c>
      <c r="BQ11" s="162" t="s">
        <v>1261</v>
      </c>
      <c r="BR11" s="162" t="s">
        <v>1262</v>
      </c>
      <c r="BS11" s="162" t="s">
        <v>1263</v>
      </c>
      <c r="BT11" s="163"/>
      <c r="BU11" s="163"/>
      <c r="BV11" s="163"/>
      <c r="BW11" s="163"/>
      <c r="BX11" s="163"/>
      <c r="BY11" s="162" t="s">
        <v>1264</v>
      </c>
      <c r="BZ11" s="162" t="s">
        <v>1265</v>
      </c>
      <c r="CA11" s="162" t="s">
        <v>1266</v>
      </c>
      <c r="CB11" s="162" t="s">
        <v>1267</v>
      </c>
      <c r="CC11" s="163"/>
      <c r="CD11" s="163"/>
      <c r="CE11" s="163"/>
      <c r="CF11" s="163"/>
      <c r="CG11" s="163"/>
      <c r="CH11" s="163"/>
      <c r="CI11" s="163"/>
      <c r="CJ11" s="163"/>
      <c r="CK11" s="162" t="s">
        <v>1268</v>
      </c>
      <c r="CL11" s="162" t="s">
        <v>1269</v>
      </c>
      <c r="CM11" s="162" t="s">
        <v>1270</v>
      </c>
      <c r="CN11" s="162" t="s">
        <v>1271</v>
      </c>
      <c r="CO11" s="162" t="s">
        <v>1272</v>
      </c>
      <c r="CP11" s="162" t="s">
        <v>1273</v>
      </c>
      <c r="CQ11" s="162" t="s">
        <v>1274</v>
      </c>
      <c r="CR11" s="162" t="s">
        <v>1275</v>
      </c>
      <c r="CS11" s="162" t="s">
        <v>1276</v>
      </c>
      <c r="CT11" s="162" t="s">
        <v>1277</v>
      </c>
      <c r="CU11" s="163"/>
      <c r="CV11" s="163"/>
      <c r="CW11" s="163"/>
      <c r="CX11" s="163"/>
      <c r="CY11" s="163"/>
      <c r="CZ11" s="163"/>
      <c r="DA11" s="164" t="s">
        <v>1278</v>
      </c>
    </row>
    <row customHeight="1" ht="12" hidden="1">
      <c r="C12" s="165"/>
      <c r="D12" s="166"/>
      <c r="E12" s="167"/>
      <c r="F12" s="167"/>
      <c r="G12" s="167"/>
      <c r="H12" s="167"/>
      <c r="I12" s="167"/>
      <c r="J12" s="167"/>
      <c r="K12" s="167"/>
      <c r="L12" s="95"/>
      <c r="M12" s="104"/>
      <c r="N12" s="104"/>
      <c r="O12" s="104"/>
      <c r="P12" s="168"/>
      <c r="Q12" s="104"/>
      <c r="R12" s="104"/>
      <c r="S12" s="104"/>
      <c r="T12" s="104"/>
      <c r="U12" s="104"/>
      <c r="V12" s="104"/>
      <c r="W12" s="104"/>
      <c r="X12" s="104"/>
      <c r="Y12" s="104"/>
      <c r="Z12" s="168"/>
      <c r="AA12" s="168"/>
      <c r="AB12" s="168"/>
      <c r="AC12" s="104"/>
      <c r="AD12" s="104"/>
      <c r="AE12" s="104"/>
      <c r="AF12" s="168"/>
      <c r="AG12" s="104"/>
      <c r="AH12" s="168"/>
      <c r="AI12" s="104"/>
      <c r="AJ12" s="168"/>
      <c r="AK12" s="104"/>
      <c r="AL12" s="104"/>
      <c r="AM12" s="104"/>
      <c r="AN12" s="104"/>
      <c r="AO12" s="104"/>
      <c r="AP12" s="104"/>
      <c r="AQ12" s="104"/>
      <c r="AR12" s="104"/>
      <c r="AS12" s="104"/>
      <c r="AT12" s="168"/>
      <c r="AU12" s="168"/>
      <c r="AV12" s="168"/>
      <c r="AW12" s="104"/>
      <c r="AX12" s="104"/>
      <c r="AY12" s="104"/>
      <c r="AZ12" s="168"/>
      <c r="BA12" s="104"/>
      <c r="BB12" s="168"/>
      <c r="BC12" s="168"/>
      <c r="BD12" s="168"/>
      <c r="BE12" s="168"/>
      <c r="BF12" s="168"/>
      <c r="BG12" s="168"/>
      <c r="BH12" s="168"/>
      <c r="BI12" s="168"/>
      <c r="BJ12" s="104"/>
      <c r="BK12" s="168"/>
      <c r="BL12" s="168"/>
      <c r="BM12" s="168"/>
      <c r="BN12" s="168"/>
      <c r="BO12" s="168"/>
      <c r="BP12" s="104"/>
      <c r="BQ12" s="104"/>
      <c r="BR12" s="104"/>
      <c r="BS12" s="104"/>
      <c r="BT12" s="168"/>
      <c r="BU12" s="168"/>
      <c r="BV12" s="168"/>
      <c r="BW12" s="168"/>
      <c r="BX12" s="168"/>
      <c r="BY12" s="104"/>
      <c r="BZ12" s="104"/>
      <c r="CA12" s="104"/>
      <c r="CB12" s="104"/>
      <c r="CC12" s="168"/>
      <c r="CD12" s="168"/>
      <c r="CE12" s="168"/>
      <c r="CF12" s="168"/>
      <c r="CG12" s="168"/>
      <c r="CH12" s="168"/>
      <c r="CI12" s="168"/>
      <c r="CJ12" s="168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69"/>
    </row>
    <row customHeight="1" ht="12">
      <c r="D13" s="50"/>
      <c r="L13" s="170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2"/>
      <c r="BU13" s="172"/>
      <c r="BV13" s="172"/>
      <c r="BW13" s="172"/>
      <c r="BX13" s="172"/>
      <c r="BY13" s="171"/>
      <c r="BZ13" s="171"/>
      <c r="CA13" s="171"/>
      <c r="CB13" s="171"/>
      <c r="CC13" s="172"/>
      <c r="CD13" s="172"/>
      <c r="CE13" s="172"/>
      <c r="CF13" s="172"/>
      <c r="CG13" s="172"/>
      <c r="CH13" s="172"/>
      <c r="CI13" s="172"/>
      <c r="CJ13" s="172"/>
      <c r="CK13" s="171"/>
      <c r="CL13" s="171"/>
      <c r="CM13" s="171"/>
      <c r="CN13" s="171"/>
      <c r="CO13" s="171"/>
      <c r="CP13" s="171"/>
      <c r="CQ13" s="171"/>
      <c r="CR13" s="171"/>
      <c r="CS13" s="171"/>
      <c r="CT13" s="173"/>
      <c r="CU13" s="172"/>
      <c r="CV13" s="172"/>
      <c r="CW13" s="172"/>
      <c r="CX13" s="172"/>
      <c r="CY13" s="172"/>
      <c r="CZ13" s="172"/>
      <c r="DA13" s="169"/>
    </row>
    <row customHeight="1" ht="12">
      <c r="C14" s="165"/>
      <c r="D14" s="671" t="s">
        <v>126</v>
      </c>
      <c r="E14" s="605" t="s">
        <v>126</v>
      </c>
      <c r="L14" s="174"/>
      <c r="M14" s="175"/>
      <c r="N14" s="176">
        <v>1</v>
      </c>
      <c r="O14" s="668" t="s">
        <v>126</v>
      </c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69"/>
      <c r="AJ14" s="669"/>
      <c r="AK14" s="669"/>
      <c r="AL14" s="669"/>
      <c r="AM14" s="669"/>
      <c r="AN14" s="669"/>
      <c r="AO14" s="669"/>
      <c r="AP14" s="669"/>
      <c r="AQ14" s="669"/>
      <c r="AR14" s="669"/>
      <c r="AS14" s="669"/>
      <c r="AT14" s="669"/>
      <c r="AU14" s="669"/>
      <c r="AV14" s="669"/>
      <c r="AW14" s="669"/>
      <c r="AX14" s="669"/>
      <c r="AY14" s="669"/>
      <c r="AZ14" s="669"/>
      <c r="BA14" s="669"/>
      <c r="BB14" s="669"/>
      <c r="BC14" s="669"/>
      <c r="BD14" s="669"/>
      <c r="BE14" s="669"/>
      <c r="BF14" s="669"/>
      <c r="BG14" s="669"/>
      <c r="BH14" s="669"/>
      <c r="BI14" s="669"/>
      <c r="BJ14" s="669"/>
      <c r="BK14" s="669"/>
      <c r="BL14" s="669"/>
      <c r="BM14" s="669"/>
      <c r="BN14" s="669"/>
      <c r="BO14" s="669"/>
      <c r="BP14" s="669"/>
      <c r="BQ14" s="669"/>
      <c r="BR14" s="669"/>
      <c r="BS14" s="670"/>
      <c r="BT14" s="172"/>
      <c r="BU14" s="172"/>
      <c r="BV14" s="172"/>
      <c r="BW14" s="172"/>
      <c r="BX14" s="172"/>
      <c r="BY14" s="177"/>
      <c r="BZ14" s="177"/>
      <c r="CA14" s="177"/>
      <c r="CB14" s="177"/>
      <c r="CC14" s="172"/>
      <c r="CD14" s="172"/>
      <c r="CE14" s="172"/>
      <c r="CF14" s="172"/>
      <c r="CG14" s="172"/>
      <c r="CH14" s="172"/>
      <c r="CI14" s="172"/>
      <c r="CJ14" s="172"/>
      <c r="CK14" s="178"/>
      <c r="CL14" s="178"/>
      <c r="CM14" s="178"/>
      <c r="CN14" s="178"/>
      <c r="CO14" s="178"/>
      <c r="CP14" s="178"/>
      <c r="CQ14" s="178"/>
      <c r="CR14" s="178"/>
      <c r="CS14" s="178"/>
      <c r="CT14" s="179"/>
      <c r="CU14" s="172"/>
      <c r="CV14" s="172"/>
      <c r="CW14" s="172"/>
      <c r="CX14" s="172"/>
      <c r="CY14" s="172"/>
      <c r="CZ14" s="172"/>
      <c r="DA14" s="169"/>
    </row>
    <row customHeight="1" ht="12" hidden="1">
      <c r="C15" s="165"/>
      <c r="D15" s="672"/>
      <c r="E15" s="673"/>
      <c r="K15" s="180"/>
      <c r="L15" s="181"/>
      <c r="M15" s="182"/>
      <c r="N15" s="183" t="s">
        <v>1279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72"/>
      <c r="BU15" s="172"/>
      <c r="BV15" s="172"/>
      <c r="BW15" s="172"/>
      <c r="BX15" s="172"/>
      <c r="BY15" s="184"/>
      <c r="BZ15" s="184"/>
      <c r="CA15" s="184"/>
      <c r="CB15" s="184"/>
      <c r="CC15" s="172"/>
      <c r="CD15" s="172"/>
      <c r="CE15" s="172"/>
      <c r="CF15" s="172"/>
      <c r="CG15" s="172"/>
      <c r="CH15" s="172"/>
      <c r="CI15" s="172"/>
      <c r="CJ15" s="172"/>
      <c r="CK15" s="184"/>
      <c r="CL15" s="184"/>
      <c r="CM15" s="184"/>
      <c r="CN15" s="184"/>
      <c r="CO15" s="184"/>
      <c r="CP15" s="184"/>
      <c r="CQ15" s="184"/>
      <c r="CR15" s="184"/>
      <c r="CS15" s="184"/>
      <c r="CT15" s="185"/>
      <c r="CU15" s="172"/>
      <c r="CV15" s="172"/>
      <c r="CW15" s="172"/>
      <c r="CX15" s="172"/>
      <c r="CY15" s="172"/>
      <c r="CZ15" s="172"/>
      <c r="DA15" s="169"/>
    </row>
    <row customHeight="1" ht="12.75">
      <c r="C16" s="165"/>
      <c r="D16" s="672"/>
      <c r="E16" s="673"/>
      <c r="L16" s="186"/>
      <c r="M16" s="187"/>
      <c r="N16" s="188"/>
      <c r="O16" s="189" t="s">
        <v>1303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72"/>
      <c r="BU16" s="172"/>
      <c r="BV16" s="172"/>
      <c r="BW16" s="172"/>
      <c r="BX16" s="172"/>
      <c r="BY16" s="184"/>
      <c r="BZ16" s="184"/>
      <c r="CA16" s="184"/>
      <c r="CB16" s="184"/>
      <c r="CC16" s="172"/>
      <c r="CD16" s="172"/>
      <c r="CE16" s="172"/>
      <c r="CF16" s="172"/>
      <c r="CG16" s="172"/>
      <c r="CH16" s="172"/>
      <c r="CI16" s="172"/>
      <c r="CJ16" s="172"/>
      <c r="CK16" s="184"/>
      <c r="CL16" s="184"/>
      <c r="CM16" s="184"/>
      <c r="CN16" s="184"/>
      <c r="CO16" s="184"/>
      <c r="CP16" s="184"/>
      <c r="CQ16" s="184"/>
      <c r="CR16" s="184"/>
      <c r="CS16" s="184"/>
      <c r="CT16" s="185"/>
      <c r="CU16" s="172"/>
      <c r="CV16" s="172"/>
      <c r="CW16" s="172"/>
      <c r="CX16" s="172"/>
      <c r="CY16" s="172"/>
      <c r="CZ16" s="172"/>
      <c r="DA16" s="169"/>
    </row>
    <row customHeight="1" ht="12">
      <c r="D17" s="190"/>
      <c r="E17" s="191"/>
      <c r="L17" s="192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4"/>
      <c r="BQ17" s="194"/>
      <c r="BR17" s="194"/>
      <c r="BS17" s="194"/>
      <c r="BT17" s="172"/>
      <c r="BU17" s="172"/>
      <c r="BV17" s="172"/>
      <c r="BW17" s="172"/>
      <c r="BX17" s="172"/>
      <c r="BY17" s="194"/>
      <c r="BZ17" s="194"/>
      <c r="CA17" s="194"/>
      <c r="CB17" s="194"/>
      <c r="CC17" s="172"/>
      <c r="CD17" s="172"/>
      <c r="CE17" s="172"/>
      <c r="CF17" s="172"/>
      <c r="CG17" s="172"/>
      <c r="CH17" s="172"/>
      <c r="CI17" s="172"/>
      <c r="CJ17" s="172"/>
      <c r="CK17" s="193"/>
      <c r="CL17" s="193"/>
      <c r="CM17" s="193"/>
      <c r="CN17" s="193"/>
      <c r="CO17" s="193"/>
      <c r="CP17" s="193"/>
      <c r="CQ17" s="193"/>
      <c r="CR17" s="193"/>
      <c r="CS17" s="193"/>
      <c r="CT17" s="195"/>
      <c r="CU17" s="172"/>
      <c r="CV17" s="172"/>
      <c r="CW17" s="172"/>
      <c r="CX17" s="172"/>
      <c r="CY17" s="172"/>
      <c r="CZ17" s="172"/>
      <c r="DA17" s="169"/>
    </row>
    <row customHeight="1" ht="12">
      <c r="C18" s="165"/>
      <c r="D18" s="671" t="s">
        <v>137</v>
      </c>
      <c r="E18" s="605" t="s">
        <v>137</v>
      </c>
      <c r="L18" s="174"/>
      <c r="M18" s="175"/>
      <c r="N18" s="176">
        <v>2</v>
      </c>
      <c r="O18" s="674" t="s">
        <v>137</v>
      </c>
      <c r="P18" s="675"/>
      <c r="Q18" s="675"/>
      <c r="R18" s="675"/>
      <c r="S18" s="675"/>
      <c r="T18" s="675"/>
      <c r="U18" s="675"/>
      <c r="V18" s="675"/>
      <c r="W18" s="675"/>
      <c r="X18" s="675"/>
      <c r="Y18" s="675"/>
      <c r="Z18" s="675"/>
      <c r="AA18" s="675"/>
      <c r="AB18" s="675"/>
      <c r="AC18" s="675"/>
      <c r="AD18" s="675"/>
      <c r="AE18" s="675"/>
      <c r="AF18" s="675"/>
      <c r="AG18" s="675"/>
      <c r="AH18" s="675"/>
      <c r="AI18" s="675"/>
      <c r="AJ18" s="675"/>
      <c r="AK18" s="675"/>
      <c r="AL18" s="675"/>
      <c r="AM18" s="675"/>
      <c r="AN18" s="675"/>
      <c r="AO18" s="675"/>
      <c r="AP18" s="675"/>
      <c r="AQ18" s="675"/>
      <c r="AR18" s="675"/>
      <c r="AS18" s="675"/>
      <c r="AT18" s="675"/>
      <c r="AU18" s="675"/>
      <c r="AV18" s="675"/>
      <c r="AW18" s="675"/>
      <c r="AX18" s="675"/>
      <c r="AY18" s="675"/>
      <c r="AZ18" s="675"/>
      <c r="BA18" s="675"/>
      <c r="BB18" s="675"/>
      <c r="BC18" s="675"/>
      <c r="BD18" s="675"/>
      <c r="BE18" s="675"/>
      <c r="BF18" s="675"/>
      <c r="BG18" s="675"/>
      <c r="BH18" s="675"/>
      <c r="BI18" s="675"/>
      <c r="BJ18" s="675"/>
      <c r="BK18" s="675"/>
      <c r="BL18" s="675"/>
      <c r="BM18" s="675"/>
      <c r="BN18" s="675"/>
      <c r="BO18" s="675"/>
      <c r="BP18" s="675"/>
      <c r="BQ18" s="675"/>
      <c r="BR18" s="675"/>
      <c r="BS18" s="676"/>
      <c r="BT18" s="172"/>
      <c r="BU18" s="172"/>
      <c r="BV18" s="172"/>
      <c r="BW18" s="172"/>
      <c r="BX18" s="172"/>
      <c r="BY18" s="177"/>
      <c r="BZ18" s="177"/>
      <c r="CA18" s="177"/>
      <c r="CB18" s="177"/>
      <c r="CC18" s="172"/>
      <c r="CD18" s="172"/>
      <c r="CE18" s="172"/>
      <c r="CF18" s="172"/>
      <c r="CG18" s="172"/>
      <c r="CH18" s="172"/>
      <c r="CI18" s="172"/>
      <c r="CJ18" s="172"/>
      <c r="CK18" s="178"/>
      <c r="CL18" s="178"/>
      <c r="CM18" s="178"/>
      <c r="CN18" s="178"/>
      <c r="CO18" s="178"/>
      <c r="CP18" s="178"/>
      <c r="CQ18" s="178"/>
      <c r="CR18" s="178"/>
      <c r="CS18" s="178"/>
      <c r="CT18" s="179"/>
      <c r="CU18" s="172"/>
      <c r="CV18" s="172"/>
      <c r="CW18" s="172"/>
      <c r="CX18" s="172"/>
      <c r="CY18" s="172"/>
      <c r="CZ18" s="172"/>
      <c r="DA18" s="169"/>
    </row>
    <row customHeight="1" ht="12" hidden="1">
      <c r="C19" s="165"/>
      <c r="D19" s="672"/>
      <c r="E19" s="673"/>
      <c r="K19" s="180"/>
      <c r="L19" s="181"/>
      <c r="M19" s="182"/>
      <c r="N19" s="183" t="s">
        <v>1304</v>
      </c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72"/>
      <c r="BU19" s="172"/>
      <c r="BV19" s="172"/>
      <c r="BW19" s="172"/>
      <c r="BX19" s="172"/>
      <c r="BY19" s="184"/>
      <c r="BZ19" s="184"/>
      <c r="CA19" s="184"/>
      <c r="CB19" s="184"/>
      <c r="CC19" s="172"/>
      <c r="CD19" s="172"/>
      <c r="CE19" s="172"/>
      <c r="CF19" s="172"/>
      <c r="CG19" s="172"/>
      <c r="CH19" s="172"/>
      <c r="CI19" s="172"/>
      <c r="CJ19" s="172"/>
      <c r="CK19" s="184"/>
      <c r="CL19" s="184"/>
      <c r="CM19" s="184"/>
      <c r="CN19" s="184"/>
      <c r="CO19" s="184"/>
      <c r="CP19" s="184"/>
      <c r="CQ19" s="184"/>
      <c r="CR19" s="184"/>
      <c r="CS19" s="184"/>
      <c r="CT19" s="185"/>
      <c r="CU19" s="172"/>
      <c r="CV19" s="172"/>
      <c r="CW19" s="172"/>
      <c r="CX19" s="172"/>
      <c r="CY19" s="172"/>
      <c r="CZ19" s="172"/>
      <c r="DA19" s="169"/>
    </row>
    <row customHeight="1" ht="12.75">
      <c r="C20" s="165"/>
      <c r="D20" s="672"/>
      <c r="E20" s="673"/>
      <c r="L20" s="186"/>
      <c r="M20" s="187"/>
      <c r="N20" s="188"/>
      <c r="O20" s="189" t="s">
        <v>1305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72"/>
      <c r="BU20" s="172"/>
      <c r="BV20" s="172"/>
      <c r="BW20" s="172"/>
      <c r="BX20" s="172"/>
      <c r="BY20" s="184"/>
      <c r="BZ20" s="184"/>
      <c r="CA20" s="184"/>
      <c r="CB20" s="184"/>
      <c r="CC20" s="172"/>
      <c r="CD20" s="172"/>
      <c r="CE20" s="172"/>
      <c r="CF20" s="172"/>
      <c r="CG20" s="172"/>
      <c r="CH20" s="172"/>
      <c r="CI20" s="172"/>
      <c r="CJ20" s="172"/>
      <c r="CK20" s="184"/>
      <c r="CL20" s="184"/>
      <c r="CM20" s="184"/>
      <c r="CN20" s="184"/>
      <c r="CO20" s="184"/>
      <c r="CP20" s="184"/>
      <c r="CQ20" s="184"/>
      <c r="CR20" s="184"/>
      <c r="CS20" s="184"/>
      <c r="CT20" s="185"/>
      <c r="CU20" s="172"/>
      <c r="CV20" s="172"/>
      <c r="CW20" s="172"/>
      <c r="CX20" s="172"/>
      <c r="CY20" s="172"/>
      <c r="CZ20" s="172"/>
      <c r="DA20" s="169"/>
    </row>
    <row customHeight="1" ht="12">
      <c r="D21" s="190"/>
      <c r="E21" s="191"/>
      <c r="L21" s="192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4"/>
      <c r="BQ21" s="194"/>
      <c r="BR21" s="194"/>
      <c r="BS21" s="194"/>
      <c r="BT21" s="172"/>
      <c r="BU21" s="172"/>
      <c r="BV21" s="172"/>
      <c r="BW21" s="172"/>
      <c r="BX21" s="172"/>
      <c r="BY21" s="194"/>
      <c r="BZ21" s="194"/>
      <c r="CA21" s="194"/>
      <c r="CB21" s="194"/>
      <c r="CC21" s="172"/>
      <c r="CD21" s="172"/>
      <c r="CE21" s="172"/>
      <c r="CF21" s="172"/>
      <c r="CG21" s="172"/>
      <c r="CH21" s="172"/>
      <c r="CI21" s="172"/>
      <c r="CJ21" s="172"/>
      <c r="CK21" s="193"/>
      <c r="CL21" s="193"/>
      <c r="CM21" s="193"/>
      <c r="CN21" s="193"/>
      <c r="CO21" s="193"/>
      <c r="CP21" s="193"/>
      <c r="CQ21" s="193"/>
      <c r="CR21" s="193"/>
      <c r="CS21" s="193"/>
      <c r="CT21" s="195"/>
      <c r="CU21" s="172"/>
      <c r="CV21" s="172"/>
      <c r="CW21" s="172"/>
      <c r="CX21" s="172"/>
      <c r="CY21" s="172"/>
      <c r="CZ21" s="172"/>
      <c r="DA21" s="169"/>
    </row>
    <row customHeight="1" ht="12">
      <c r="C22" s="165"/>
      <c r="D22" s="689" t="s">
        <v>144</v>
      </c>
      <c r="E22" s="416" t="s">
        <v>144</v>
      </c>
      <c r="L22" s="196"/>
      <c r="M22" s="197"/>
      <c r="N22" s="198" t="s">
        <v>1151</v>
      </c>
      <c r="O22" s="692" t="s">
        <v>144</v>
      </c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93"/>
      <c r="AS22" s="693"/>
      <c r="AT22" s="693"/>
      <c r="AU22" s="693"/>
      <c r="AV22" s="693"/>
      <c r="AW22" s="693"/>
      <c r="AX22" s="693"/>
      <c r="AY22" s="693"/>
      <c r="AZ22" s="693"/>
      <c r="BA22" s="693"/>
      <c r="BB22" s="693"/>
      <c r="BC22" s="693"/>
      <c r="BD22" s="693"/>
      <c r="BE22" s="693"/>
      <c r="BF22" s="693"/>
      <c r="BG22" s="693"/>
      <c r="BH22" s="693"/>
      <c r="BI22" s="693"/>
      <c r="BJ22" s="693"/>
      <c r="BK22" s="693"/>
      <c r="BL22" s="693"/>
      <c r="BM22" s="693"/>
      <c r="BN22" s="693"/>
      <c r="BO22" s="693"/>
      <c r="BP22" s="693"/>
      <c r="BQ22" s="693"/>
      <c r="BR22" s="693"/>
      <c r="BS22" s="694"/>
      <c r="BT22" s="172"/>
      <c r="BU22" s="172"/>
      <c r="BV22" s="172"/>
      <c r="BW22" s="172"/>
      <c r="BX22" s="172"/>
      <c r="BY22" s="177"/>
      <c r="BZ22" s="177"/>
      <c r="CA22" s="177"/>
      <c r="CB22" s="177"/>
      <c r="CC22" s="172"/>
      <c r="CD22" s="172"/>
      <c r="CE22" s="172"/>
      <c r="CF22" s="172"/>
      <c r="CG22" s="172"/>
      <c r="CH22" s="172"/>
      <c r="CI22" s="172"/>
      <c r="CJ22" s="172"/>
      <c r="CK22" s="178"/>
      <c r="CL22" s="178"/>
      <c r="CM22" s="178"/>
      <c r="CN22" s="178"/>
      <c r="CO22" s="178"/>
      <c r="CP22" s="178"/>
      <c r="CQ22" s="178"/>
      <c r="CR22" s="178"/>
      <c r="CS22" s="178"/>
      <c r="CT22" s="179"/>
      <c r="CU22" s="172"/>
      <c r="CV22" s="172"/>
      <c r="CW22" s="172"/>
      <c r="CX22" s="172"/>
      <c r="CY22" s="172"/>
      <c r="CZ22" s="172"/>
      <c r="DA22" s="169"/>
    </row>
    <row customHeight="1" ht="11.25" hidden="1">
      <c r="C23" s="165"/>
      <c r="D23" s="690"/>
      <c r="E23" s="190"/>
      <c r="L23" s="181"/>
      <c r="M23" s="182"/>
      <c r="N23" s="199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72"/>
      <c r="BU23" s="172"/>
      <c r="BV23" s="172"/>
      <c r="BW23" s="172"/>
      <c r="BX23" s="172"/>
      <c r="BY23" s="184"/>
      <c r="BZ23" s="184"/>
      <c r="CA23" s="184"/>
      <c r="CB23" s="184"/>
      <c r="CC23" s="172"/>
      <c r="CD23" s="172"/>
      <c r="CE23" s="172"/>
      <c r="CF23" s="172"/>
      <c r="CG23" s="172"/>
      <c r="CH23" s="172"/>
      <c r="CI23" s="172"/>
      <c r="CJ23" s="172"/>
      <c r="CK23" s="184"/>
      <c r="CL23" s="184"/>
      <c r="CM23" s="184"/>
      <c r="CN23" s="184"/>
      <c r="CO23" s="184"/>
      <c r="CP23" s="184"/>
      <c r="CQ23" s="184"/>
      <c r="CR23" s="184"/>
      <c r="CS23" s="184"/>
      <c r="CT23" s="185"/>
      <c r="CU23" s="172"/>
      <c r="CV23" s="172"/>
      <c r="CW23" s="172"/>
      <c r="CX23" s="172"/>
      <c r="CY23" s="172"/>
      <c r="CZ23" s="172"/>
      <c r="DA23" s="169"/>
    </row>
    <row customHeight="1" ht="12">
      <c r="C24" s="165"/>
      <c r="D24" s="690"/>
      <c r="E24" s="605" t="s">
        <v>1306</v>
      </c>
      <c r="L24" s="174"/>
      <c r="M24" s="175"/>
      <c r="N24" s="176" t="s">
        <v>1307</v>
      </c>
      <c r="O24" s="695" t="s">
        <v>1306</v>
      </c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  <c r="AW24" s="696"/>
      <c r="AX24" s="696"/>
      <c r="AY24" s="696"/>
      <c r="AZ24" s="696"/>
      <c r="BA24" s="696"/>
      <c r="BB24" s="696"/>
      <c r="BC24" s="696"/>
      <c r="BD24" s="696"/>
      <c r="BE24" s="696"/>
      <c r="BF24" s="696"/>
      <c r="BG24" s="696"/>
      <c r="BH24" s="696"/>
      <c r="BI24" s="696"/>
      <c r="BJ24" s="696"/>
      <c r="BK24" s="696"/>
      <c r="BL24" s="696"/>
      <c r="BM24" s="696"/>
      <c r="BN24" s="696"/>
      <c r="BO24" s="696"/>
      <c r="BP24" s="696"/>
      <c r="BQ24" s="696"/>
      <c r="BR24" s="696"/>
      <c r="BS24" s="697"/>
      <c r="BT24" s="172"/>
      <c r="BU24" s="172"/>
      <c r="BV24" s="172"/>
      <c r="BW24" s="172"/>
      <c r="BX24" s="172"/>
      <c r="BY24" s="177"/>
      <c r="BZ24" s="177"/>
      <c r="CA24" s="177"/>
      <c r="CB24" s="177"/>
      <c r="CC24" s="172"/>
      <c r="CD24" s="172"/>
      <c r="CE24" s="172"/>
      <c r="CF24" s="172"/>
      <c r="CG24" s="172"/>
      <c r="CH24" s="172"/>
      <c r="CI24" s="172"/>
      <c r="CJ24" s="172"/>
      <c r="CK24" s="178"/>
      <c r="CL24" s="178"/>
      <c r="CM24" s="178"/>
      <c r="CN24" s="178"/>
      <c r="CO24" s="178"/>
      <c r="CP24" s="178"/>
      <c r="CQ24" s="178"/>
      <c r="CR24" s="178"/>
      <c r="CS24" s="178"/>
      <c r="CT24" s="179"/>
      <c r="CU24" s="172"/>
      <c r="CV24" s="172"/>
      <c r="CW24" s="172"/>
      <c r="CX24" s="172"/>
      <c r="CY24" s="172"/>
      <c r="CZ24" s="172"/>
      <c r="DA24" s="169"/>
    </row>
    <row customHeight="1" ht="12" hidden="1">
      <c r="C25" s="165"/>
      <c r="D25" s="690"/>
      <c r="E25" s="673"/>
      <c r="K25" s="180"/>
      <c r="L25" s="181"/>
      <c r="M25" s="182"/>
      <c r="N25" s="183" t="s">
        <v>1307</v>
      </c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72"/>
      <c r="BU25" s="172"/>
      <c r="BV25" s="172"/>
      <c r="BW25" s="172"/>
      <c r="BX25" s="172"/>
      <c r="BY25" s="184"/>
      <c r="BZ25" s="184"/>
      <c r="CA25" s="184"/>
      <c r="CB25" s="184"/>
      <c r="CC25" s="172"/>
      <c r="CD25" s="172"/>
      <c r="CE25" s="172"/>
      <c r="CF25" s="172"/>
      <c r="CG25" s="172"/>
      <c r="CH25" s="172"/>
      <c r="CI25" s="172"/>
      <c r="CJ25" s="172"/>
      <c r="CK25" s="184"/>
      <c r="CL25" s="184"/>
      <c r="CM25" s="184"/>
      <c r="CN25" s="184"/>
      <c r="CO25" s="184"/>
      <c r="CP25" s="184"/>
      <c r="CQ25" s="184"/>
      <c r="CR25" s="184"/>
      <c r="CS25" s="184"/>
      <c r="CT25" s="185"/>
      <c r="CU25" s="172"/>
      <c r="CV25" s="172"/>
      <c r="CW25" s="172"/>
      <c r="CX25" s="172"/>
      <c r="CY25" s="172"/>
      <c r="CZ25" s="172"/>
      <c r="DA25" s="169"/>
    </row>
    <row customHeight="1" ht="12.75">
      <c r="C26" s="165"/>
      <c r="D26" s="690"/>
      <c r="E26" s="673"/>
      <c r="L26" s="186"/>
      <c r="M26" s="187"/>
      <c r="N26" s="188"/>
      <c r="O26" s="189" t="s">
        <v>1308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72"/>
      <c r="BU26" s="172"/>
      <c r="BV26" s="172"/>
      <c r="BW26" s="172"/>
      <c r="BX26" s="172"/>
      <c r="BY26" s="184"/>
      <c r="BZ26" s="184"/>
      <c r="CA26" s="184"/>
      <c r="CB26" s="184"/>
      <c r="CC26" s="172"/>
      <c r="CD26" s="172"/>
      <c r="CE26" s="172"/>
      <c r="CF26" s="172"/>
      <c r="CG26" s="172"/>
      <c r="CH26" s="172"/>
      <c r="CI26" s="172"/>
      <c r="CJ26" s="172"/>
      <c r="CK26" s="184"/>
      <c r="CL26" s="184"/>
      <c r="CM26" s="184"/>
      <c r="CN26" s="184"/>
      <c r="CO26" s="184"/>
      <c r="CP26" s="184"/>
      <c r="CQ26" s="184"/>
      <c r="CR26" s="184"/>
      <c r="CS26" s="184"/>
      <c r="CT26" s="185"/>
      <c r="CU26" s="172"/>
      <c r="CV26" s="172"/>
      <c r="CW26" s="172"/>
      <c r="CX26" s="172"/>
      <c r="CY26" s="172"/>
      <c r="CZ26" s="172"/>
      <c r="DA26" s="169"/>
    </row>
    <row customHeight="1" ht="12">
      <c r="C27" s="165"/>
      <c r="D27" s="690"/>
      <c r="E27" s="605" t="s">
        <v>1309</v>
      </c>
      <c r="L27" s="174"/>
      <c r="M27" s="175"/>
      <c r="N27" s="176" t="s">
        <v>1310</v>
      </c>
      <c r="O27" s="698" t="s">
        <v>1309</v>
      </c>
      <c r="P27" s="699"/>
      <c r="Q27" s="699"/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699"/>
      <c r="AF27" s="699"/>
      <c r="AG27" s="699"/>
      <c r="AH27" s="699"/>
      <c r="AI27" s="699"/>
      <c r="AJ27" s="699"/>
      <c r="AK27" s="699"/>
      <c r="AL27" s="699"/>
      <c r="AM27" s="699"/>
      <c r="AN27" s="699"/>
      <c r="AO27" s="699"/>
      <c r="AP27" s="699"/>
      <c r="AQ27" s="699"/>
      <c r="AR27" s="699"/>
      <c r="AS27" s="699"/>
      <c r="AT27" s="699"/>
      <c r="AU27" s="699"/>
      <c r="AV27" s="699"/>
      <c r="AW27" s="699"/>
      <c r="AX27" s="699"/>
      <c r="AY27" s="699"/>
      <c r="AZ27" s="699"/>
      <c r="BA27" s="699"/>
      <c r="BB27" s="699"/>
      <c r="BC27" s="699"/>
      <c r="BD27" s="699"/>
      <c r="BE27" s="699"/>
      <c r="BF27" s="699"/>
      <c r="BG27" s="699"/>
      <c r="BH27" s="699"/>
      <c r="BI27" s="699"/>
      <c r="BJ27" s="699"/>
      <c r="BK27" s="699"/>
      <c r="BL27" s="699"/>
      <c r="BM27" s="699"/>
      <c r="BN27" s="699"/>
      <c r="BO27" s="699"/>
      <c r="BP27" s="699"/>
      <c r="BQ27" s="699"/>
      <c r="BR27" s="699"/>
      <c r="BS27" s="700"/>
      <c r="BT27" s="172"/>
      <c r="BU27" s="172"/>
      <c r="BV27" s="172"/>
      <c r="BW27" s="172"/>
      <c r="BX27" s="172"/>
      <c r="BY27" s="177"/>
      <c r="BZ27" s="177"/>
      <c r="CA27" s="177"/>
      <c r="CB27" s="177"/>
      <c r="CC27" s="172"/>
      <c r="CD27" s="172"/>
      <c r="CE27" s="172"/>
      <c r="CF27" s="172"/>
      <c r="CG27" s="172"/>
      <c r="CH27" s="172"/>
      <c r="CI27" s="172"/>
      <c r="CJ27" s="172"/>
      <c r="CK27" s="178"/>
      <c r="CL27" s="178"/>
      <c r="CM27" s="178"/>
      <c r="CN27" s="178"/>
      <c r="CO27" s="178"/>
      <c r="CP27" s="178"/>
      <c r="CQ27" s="178"/>
      <c r="CR27" s="178"/>
      <c r="CS27" s="178"/>
      <c r="CT27" s="179"/>
      <c r="CU27" s="172"/>
      <c r="CV27" s="172"/>
      <c r="CW27" s="172"/>
      <c r="CX27" s="172"/>
      <c r="CY27" s="172"/>
      <c r="CZ27" s="172"/>
      <c r="DA27" s="169"/>
    </row>
    <row customHeight="1" ht="12" hidden="1">
      <c r="C28" s="165"/>
      <c r="D28" s="690"/>
      <c r="E28" s="673"/>
      <c r="K28" s="180"/>
      <c r="L28" s="181"/>
      <c r="M28" s="182"/>
      <c r="N28" s="183" t="s">
        <v>1311</v>
      </c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72"/>
      <c r="BU28" s="172"/>
      <c r="BV28" s="172"/>
      <c r="BW28" s="172"/>
      <c r="BX28" s="172"/>
      <c r="BY28" s="184"/>
      <c r="BZ28" s="184"/>
      <c r="CA28" s="184"/>
      <c r="CB28" s="184"/>
      <c r="CC28" s="172"/>
      <c r="CD28" s="172"/>
      <c r="CE28" s="172"/>
      <c r="CF28" s="172"/>
      <c r="CG28" s="172"/>
      <c r="CH28" s="172"/>
      <c r="CI28" s="172"/>
      <c r="CJ28" s="172"/>
      <c r="CK28" s="184"/>
      <c r="CL28" s="184"/>
      <c r="CM28" s="184"/>
      <c r="CN28" s="184"/>
      <c r="CO28" s="184"/>
      <c r="CP28" s="184"/>
      <c r="CQ28" s="184"/>
      <c r="CR28" s="184"/>
      <c r="CS28" s="184"/>
      <c r="CT28" s="185"/>
      <c r="CU28" s="172"/>
      <c r="CV28" s="172"/>
      <c r="CW28" s="172"/>
      <c r="CX28" s="172"/>
      <c r="CY28" s="172"/>
      <c r="CZ28" s="172"/>
      <c r="DA28" s="169"/>
    </row>
    <row customHeight="1" ht="12.75">
      <c r="C29" s="165"/>
      <c r="D29" s="690"/>
      <c r="E29" s="673"/>
      <c r="L29" s="186"/>
      <c r="M29" s="187"/>
      <c r="N29" s="188"/>
      <c r="O29" s="189" t="s">
        <v>1312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72"/>
      <c r="BU29" s="172"/>
      <c r="BV29" s="172"/>
      <c r="BW29" s="172"/>
      <c r="BX29" s="172"/>
      <c r="BY29" s="184"/>
      <c r="BZ29" s="184"/>
      <c r="CA29" s="184"/>
      <c r="CB29" s="184"/>
      <c r="CC29" s="172"/>
      <c r="CD29" s="172"/>
      <c r="CE29" s="172"/>
      <c r="CF29" s="172"/>
      <c r="CG29" s="172"/>
      <c r="CH29" s="172"/>
      <c r="CI29" s="172"/>
      <c r="CJ29" s="172"/>
      <c r="CK29" s="184"/>
      <c r="CL29" s="184"/>
      <c r="CM29" s="184"/>
      <c r="CN29" s="184"/>
      <c r="CO29" s="184"/>
      <c r="CP29" s="184"/>
      <c r="CQ29" s="184"/>
      <c r="CR29" s="184"/>
      <c r="CS29" s="184"/>
      <c r="CT29" s="185"/>
      <c r="CU29" s="172"/>
      <c r="CV29" s="172"/>
      <c r="CW29" s="172"/>
      <c r="CX29" s="172"/>
      <c r="CY29" s="172"/>
      <c r="CZ29" s="172"/>
      <c r="DA29" s="169"/>
    </row>
    <row customHeight="1" ht="12">
      <c r="C30" s="165"/>
      <c r="D30" s="690"/>
      <c r="E30" s="605" t="s">
        <v>1313</v>
      </c>
      <c r="L30" s="174"/>
      <c r="M30" s="175"/>
      <c r="N30" s="176" t="s">
        <v>1314</v>
      </c>
      <c r="O30" s="701" t="s">
        <v>1313</v>
      </c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  <c r="AO30" s="702"/>
      <c r="AP30" s="702"/>
      <c r="AQ30" s="702"/>
      <c r="AR30" s="702"/>
      <c r="AS30" s="702"/>
      <c r="AT30" s="702"/>
      <c r="AU30" s="702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3"/>
      <c r="BT30" s="172"/>
      <c r="BU30" s="172"/>
      <c r="BV30" s="172"/>
      <c r="BW30" s="172"/>
      <c r="BX30" s="172"/>
      <c r="BY30" s="177"/>
      <c r="BZ30" s="177"/>
      <c r="CA30" s="177"/>
      <c r="CB30" s="177"/>
      <c r="CC30" s="172"/>
      <c r="CD30" s="172"/>
      <c r="CE30" s="172"/>
      <c r="CF30" s="172"/>
      <c r="CG30" s="172"/>
      <c r="CH30" s="172"/>
      <c r="CI30" s="172"/>
      <c r="CJ30" s="172"/>
      <c r="CK30" s="178"/>
      <c r="CL30" s="178"/>
      <c r="CM30" s="178"/>
      <c r="CN30" s="178"/>
      <c r="CO30" s="178"/>
      <c r="CP30" s="178"/>
      <c r="CQ30" s="178"/>
      <c r="CR30" s="178"/>
      <c r="CS30" s="178"/>
      <c r="CT30" s="179"/>
      <c r="CU30" s="172"/>
      <c r="CV30" s="172"/>
      <c r="CW30" s="172"/>
      <c r="CX30" s="172"/>
      <c r="CY30" s="172"/>
      <c r="CZ30" s="172"/>
      <c r="DA30" s="169"/>
    </row>
    <row customHeight="1" ht="12" hidden="1">
      <c r="C31" s="165"/>
      <c r="D31" s="690"/>
      <c r="E31" s="673"/>
      <c r="K31" s="180"/>
      <c r="L31" s="181"/>
      <c r="M31" s="182"/>
      <c r="N31" s="183" t="s">
        <v>1315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72"/>
      <c r="BU31" s="172"/>
      <c r="BV31" s="172"/>
      <c r="BW31" s="172"/>
      <c r="BX31" s="172"/>
      <c r="BY31" s="184"/>
      <c r="BZ31" s="184"/>
      <c r="CA31" s="184"/>
      <c r="CB31" s="184"/>
      <c r="CC31" s="172"/>
      <c r="CD31" s="172"/>
      <c r="CE31" s="172"/>
      <c r="CF31" s="172"/>
      <c r="CG31" s="172"/>
      <c r="CH31" s="172"/>
      <c r="CI31" s="172"/>
      <c r="CJ31" s="172"/>
      <c r="CK31" s="184"/>
      <c r="CL31" s="184"/>
      <c r="CM31" s="184"/>
      <c r="CN31" s="184"/>
      <c r="CO31" s="184"/>
      <c r="CP31" s="184"/>
      <c r="CQ31" s="184"/>
      <c r="CR31" s="184"/>
      <c r="CS31" s="184"/>
      <c r="CT31" s="185"/>
      <c r="CU31" s="172"/>
      <c r="CV31" s="172"/>
      <c r="CW31" s="172"/>
      <c r="CX31" s="172"/>
      <c r="CY31" s="172"/>
      <c r="CZ31" s="172"/>
      <c r="DA31" s="169"/>
    </row>
    <row customHeight="1" ht="12.75">
      <c r="C32" s="165"/>
      <c r="D32" s="691"/>
      <c r="E32" s="673"/>
      <c r="L32" s="186"/>
      <c r="M32" s="187"/>
      <c r="N32" s="188"/>
      <c r="O32" s="189" t="s">
        <v>1316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72"/>
      <c r="BU32" s="172"/>
      <c r="BV32" s="172"/>
      <c r="BW32" s="172"/>
      <c r="BX32" s="172"/>
      <c r="BY32" s="184"/>
      <c r="BZ32" s="184"/>
      <c r="CA32" s="184"/>
      <c r="CB32" s="184"/>
      <c r="CC32" s="172"/>
      <c r="CD32" s="172"/>
      <c r="CE32" s="172"/>
      <c r="CF32" s="172"/>
      <c r="CG32" s="172"/>
      <c r="CH32" s="172"/>
      <c r="CI32" s="172"/>
      <c r="CJ32" s="172"/>
      <c r="CK32" s="184"/>
      <c r="CL32" s="184"/>
      <c r="CM32" s="184"/>
      <c r="CN32" s="184"/>
      <c r="CO32" s="184"/>
      <c r="CP32" s="184"/>
      <c r="CQ32" s="184"/>
      <c r="CR32" s="184"/>
      <c r="CS32" s="184"/>
      <c r="CT32" s="185"/>
      <c r="CU32" s="172"/>
      <c r="CV32" s="172"/>
      <c r="CW32" s="172"/>
      <c r="CX32" s="172"/>
      <c r="CY32" s="172"/>
      <c r="CZ32" s="172"/>
      <c r="DA32" s="169"/>
    </row>
    <row customHeight="1" ht="12">
      <c r="D33" s="190"/>
      <c r="E33" s="191"/>
      <c r="L33" s="192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4"/>
      <c r="BR33" s="194"/>
      <c r="BS33" s="194"/>
      <c r="BT33" s="172"/>
      <c r="BU33" s="172"/>
      <c r="BV33" s="172"/>
      <c r="BW33" s="172"/>
      <c r="BX33" s="172"/>
      <c r="BY33" s="194"/>
      <c r="BZ33" s="194"/>
      <c r="CA33" s="194"/>
      <c r="CB33" s="194"/>
      <c r="CC33" s="172"/>
      <c r="CD33" s="172"/>
      <c r="CE33" s="172"/>
      <c r="CF33" s="172"/>
      <c r="CG33" s="172"/>
      <c r="CH33" s="172"/>
      <c r="CI33" s="172"/>
      <c r="CJ33" s="172"/>
      <c r="CK33" s="193"/>
      <c r="CL33" s="193"/>
      <c r="CM33" s="193"/>
      <c r="CN33" s="193"/>
      <c r="CO33" s="193"/>
      <c r="CP33" s="193"/>
      <c r="CQ33" s="193"/>
      <c r="CR33" s="193"/>
      <c r="CS33" s="193"/>
      <c r="CT33" s="195"/>
      <c r="CU33" s="172"/>
      <c r="CV33" s="172"/>
      <c r="CW33" s="172"/>
      <c r="CX33" s="172"/>
      <c r="CY33" s="172"/>
      <c r="CZ33" s="172"/>
      <c r="DA33" s="169"/>
    </row>
    <row customHeight="1" ht="12">
      <c r="C34" s="165"/>
      <c r="D34" s="671" t="s">
        <v>164</v>
      </c>
      <c r="E34" s="605" t="s">
        <v>164</v>
      </c>
      <c r="L34" s="174"/>
      <c r="M34" s="175"/>
      <c r="N34" s="176">
        <v>4</v>
      </c>
      <c r="O34" s="677" t="s">
        <v>164</v>
      </c>
      <c r="P34" s="678"/>
      <c r="Q34" s="678"/>
      <c r="R34" s="678"/>
      <c r="S34" s="678"/>
      <c r="T34" s="678"/>
      <c r="U34" s="678"/>
      <c r="V34" s="678"/>
      <c r="W34" s="678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78"/>
      <c r="AJ34" s="678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  <c r="BR34" s="678"/>
      <c r="BS34" s="679"/>
      <c r="BT34" s="172"/>
      <c r="BU34" s="172"/>
      <c r="BV34" s="172"/>
      <c r="BW34" s="172"/>
      <c r="BX34" s="172"/>
      <c r="BY34" s="177"/>
      <c r="BZ34" s="177"/>
      <c r="CA34" s="177"/>
      <c r="CB34" s="177"/>
      <c r="CC34" s="172"/>
      <c r="CD34" s="172"/>
      <c r="CE34" s="172"/>
      <c r="CF34" s="172"/>
      <c r="CG34" s="172"/>
      <c r="CH34" s="172"/>
      <c r="CI34" s="172"/>
      <c r="CJ34" s="172"/>
      <c r="CK34" s="178"/>
      <c r="CL34" s="178"/>
      <c r="CM34" s="178"/>
      <c r="CN34" s="178"/>
      <c r="CO34" s="178"/>
      <c r="CP34" s="178"/>
      <c r="CQ34" s="178"/>
      <c r="CR34" s="178"/>
      <c r="CS34" s="178"/>
      <c r="CT34" s="179"/>
      <c r="CU34" s="172"/>
      <c r="CV34" s="172"/>
      <c r="CW34" s="172"/>
      <c r="CX34" s="172"/>
      <c r="CY34" s="172"/>
      <c r="CZ34" s="172"/>
      <c r="DA34" s="169"/>
    </row>
    <row customHeight="1" ht="12" hidden="1">
      <c r="C35" s="165"/>
      <c r="D35" s="672"/>
      <c r="E35" s="673"/>
      <c r="K35" s="180"/>
      <c r="L35" s="181"/>
      <c r="M35" s="182"/>
      <c r="N35" s="183" t="s">
        <v>1317</v>
      </c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72"/>
      <c r="BU35" s="172"/>
      <c r="BV35" s="172"/>
      <c r="BW35" s="172"/>
      <c r="BX35" s="172"/>
      <c r="BY35" s="184"/>
      <c r="BZ35" s="184"/>
      <c r="CA35" s="184"/>
      <c r="CB35" s="184"/>
      <c r="CC35" s="172"/>
      <c r="CD35" s="172"/>
      <c r="CE35" s="172"/>
      <c r="CF35" s="172"/>
      <c r="CG35" s="172"/>
      <c r="CH35" s="172"/>
      <c r="CI35" s="172"/>
      <c r="CJ35" s="172"/>
      <c r="CK35" s="184"/>
      <c r="CL35" s="184"/>
      <c r="CM35" s="184"/>
      <c r="CN35" s="184"/>
      <c r="CO35" s="184"/>
      <c r="CP35" s="184"/>
      <c r="CQ35" s="184"/>
      <c r="CR35" s="184"/>
      <c r="CS35" s="184"/>
      <c r="CT35" s="185"/>
      <c r="CU35" s="172"/>
      <c r="CV35" s="172"/>
      <c r="CW35" s="172"/>
      <c r="CX35" s="172"/>
      <c r="CY35" s="172"/>
      <c r="CZ35" s="172"/>
      <c r="DA35" s="169"/>
    </row>
    <row customHeight="1" ht="12.75">
      <c r="C36" s="165"/>
      <c r="D36" s="672"/>
      <c r="E36" s="673"/>
      <c r="L36" s="186"/>
      <c r="M36" s="187"/>
      <c r="N36" s="188"/>
      <c r="O36" s="189" t="s">
        <v>1327</v>
      </c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72"/>
      <c r="BU36" s="172"/>
      <c r="BV36" s="172"/>
      <c r="BW36" s="172"/>
      <c r="BX36" s="172"/>
      <c r="BY36" s="184"/>
      <c r="BZ36" s="184"/>
      <c r="CA36" s="184"/>
      <c r="CB36" s="184"/>
      <c r="CC36" s="172"/>
      <c r="CD36" s="172"/>
      <c r="CE36" s="172"/>
      <c r="CF36" s="172"/>
      <c r="CG36" s="172"/>
      <c r="CH36" s="172"/>
      <c r="CI36" s="172"/>
      <c r="CJ36" s="172"/>
      <c r="CK36" s="184"/>
      <c r="CL36" s="184"/>
      <c r="CM36" s="184"/>
      <c r="CN36" s="184"/>
      <c r="CO36" s="184"/>
      <c r="CP36" s="184"/>
      <c r="CQ36" s="184"/>
      <c r="CR36" s="184"/>
      <c r="CS36" s="184"/>
      <c r="CT36" s="185"/>
      <c r="CU36" s="172"/>
      <c r="CV36" s="172"/>
      <c r="CW36" s="172"/>
      <c r="CX36" s="172"/>
      <c r="CY36" s="172"/>
      <c r="CZ36" s="172"/>
      <c r="DA36" s="169"/>
    </row>
    <row customHeight="1" ht="12">
      <c r="D37" s="190"/>
      <c r="E37" s="191"/>
      <c r="L37" s="192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4"/>
      <c r="BR37" s="194"/>
      <c r="BS37" s="194"/>
      <c r="BT37" s="172"/>
      <c r="BU37" s="172"/>
      <c r="BV37" s="172"/>
      <c r="BW37" s="172"/>
      <c r="BX37" s="172"/>
      <c r="BY37" s="194"/>
      <c r="BZ37" s="194"/>
      <c r="CA37" s="194"/>
      <c r="CB37" s="194"/>
      <c r="CC37" s="172"/>
      <c r="CD37" s="172"/>
      <c r="CE37" s="172"/>
      <c r="CF37" s="172"/>
      <c r="CG37" s="172"/>
      <c r="CH37" s="172"/>
      <c r="CI37" s="172"/>
      <c r="CJ37" s="172"/>
      <c r="CK37" s="193"/>
      <c r="CL37" s="193"/>
      <c r="CM37" s="193"/>
      <c r="CN37" s="193"/>
      <c r="CO37" s="193"/>
      <c r="CP37" s="193"/>
      <c r="CQ37" s="193"/>
      <c r="CR37" s="193"/>
      <c r="CS37" s="193"/>
      <c r="CT37" s="195"/>
      <c r="CU37" s="172"/>
      <c r="CV37" s="172"/>
      <c r="CW37" s="172"/>
      <c r="CX37" s="172"/>
      <c r="CY37" s="172"/>
      <c r="CZ37" s="172"/>
      <c r="DA37" s="169"/>
    </row>
    <row customHeight="1" ht="12">
      <c r="C38" s="165"/>
      <c r="D38" s="671" t="s">
        <v>170</v>
      </c>
      <c r="E38" s="416" t="s">
        <v>170</v>
      </c>
      <c r="L38" s="196"/>
      <c r="M38" s="197"/>
      <c r="N38" s="198">
        <v>5</v>
      </c>
      <c r="O38" s="680" t="s">
        <v>170</v>
      </c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  <c r="AJ38" s="681"/>
      <c r="AK38" s="681"/>
      <c r="AL38" s="681"/>
      <c r="AM38" s="681"/>
      <c r="AN38" s="681"/>
      <c r="AO38" s="681"/>
      <c r="AP38" s="681"/>
      <c r="AQ38" s="681"/>
      <c r="AR38" s="681"/>
      <c r="AS38" s="681"/>
      <c r="AT38" s="681"/>
      <c r="AU38" s="681"/>
      <c r="AV38" s="681"/>
      <c r="AW38" s="681"/>
      <c r="AX38" s="681"/>
      <c r="AY38" s="681"/>
      <c r="AZ38" s="681"/>
      <c r="BA38" s="681"/>
      <c r="BB38" s="681"/>
      <c r="BC38" s="681"/>
      <c r="BD38" s="681"/>
      <c r="BE38" s="681"/>
      <c r="BF38" s="681"/>
      <c r="BG38" s="681"/>
      <c r="BH38" s="681"/>
      <c r="BI38" s="681"/>
      <c r="BJ38" s="681"/>
      <c r="BK38" s="681"/>
      <c r="BL38" s="681"/>
      <c r="BM38" s="681"/>
      <c r="BN38" s="681"/>
      <c r="BO38" s="681"/>
      <c r="BP38" s="681"/>
      <c r="BQ38" s="681"/>
      <c r="BR38" s="681"/>
      <c r="BS38" s="682"/>
      <c r="BT38" s="172"/>
      <c r="BU38" s="172"/>
      <c r="BV38" s="172"/>
      <c r="BW38" s="172"/>
      <c r="BX38" s="172"/>
      <c r="BY38" s="177"/>
      <c r="BZ38" s="177"/>
      <c r="CA38" s="177"/>
      <c r="CB38" s="177"/>
      <c r="CC38" s="172"/>
      <c r="CD38" s="172"/>
      <c r="CE38" s="172"/>
      <c r="CF38" s="172"/>
      <c r="CG38" s="172"/>
      <c r="CH38" s="172"/>
      <c r="CI38" s="172"/>
      <c r="CJ38" s="172"/>
      <c r="CK38" s="178"/>
      <c r="CL38" s="178"/>
      <c r="CM38" s="178"/>
      <c r="CN38" s="178"/>
      <c r="CO38" s="178"/>
      <c r="CP38" s="178"/>
      <c r="CQ38" s="178"/>
      <c r="CR38" s="178"/>
      <c r="CS38" s="178"/>
      <c r="CT38" s="179"/>
      <c r="CU38" s="172"/>
      <c r="CV38" s="172"/>
      <c r="CW38" s="172"/>
      <c r="CX38" s="172"/>
      <c r="CY38" s="172"/>
      <c r="CZ38" s="172"/>
      <c r="DA38" s="169"/>
    </row>
    <row customHeight="1" ht="11.25" hidden="1">
      <c r="C39" s="165"/>
      <c r="D39" s="672"/>
      <c r="E39" s="190"/>
      <c r="L39" s="181"/>
      <c r="M39" s="182"/>
      <c r="N39" s="199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72"/>
      <c r="BU39" s="172"/>
      <c r="BV39" s="172"/>
      <c r="BW39" s="172"/>
      <c r="BX39" s="172"/>
      <c r="BY39" s="184"/>
      <c r="BZ39" s="184"/>
      <c r="CA39" s="184"/>
      <c r="CB39" s="184"/>
      <c r="CC39" s="172"/>
      <c r="CD39" s="172"/>
      <c r="CE39" s="172"/>
      <c r="CF39" s="172"/>
      <c r="CG39" s="172"/>
      <c r="CH39" s="172"/>
      <c r="CI39" s="172"/>
      <c r="CJ39" s="172"/>
      <c r="CK39" s="184"/>
      <c r="CL39" s="184"/>
      <c r="CM39" s="184"/>
      <c r="CN39" s="184"/>
      <c r="CO39" s="184"/>
      <c r="CP39" s="184"/>
      <c r="CQ39" s="184"/>
      <c r="CR39" s="184"/>
      <c r="CS39" s="184"/>
      <c r="CT39" s="185"/>
      <c r="CU39" s="172"/>
      <c r="CV39" s="172"/>
      <c r="CW39" s="172"/>
      <c r="CX39" s="172"/>
      <c r="CY39" s="172"/>
      <c r="CZ39" s="172"/>
      <c r="DA39" s="169"/>
    </row>
    <row customHeight="1" ht="12">
      <c r="C40" s="165"/>
      <c r="D40" s="672"/>
      <c r="E40" s="605" t="s">
        <v>1328</v>
      </c>
      <c r="L40" s="174"/>
      <c r="M40" s="175"/>
      <c r="N40" s="176" t="s">
        <v>1329</v>
      </c>
      <c r="O40" s="683" t="s">
        <v>1328</v>
      </c>
      <c r="P40" s="684"/>
      <c r="Q40" s="684"/>
      <c r="R40" s="684"/>
      <c r="S40" s="684"/>
      <c r="T40" s="684"/>
      <c r="U40" s="684"/>
      <c r="V40" s="684"/>
      <c r="W40" s="684"/>
      <c r="X40" s="684"/>
      <c r="Y40" s="684"/>
      <c r="Z40" s="684"/>
      <c r="AA40" s="684"/>
      <c r="AB40" s="684"/>
      <c r="AC40" s="684"/>
      <c r="AD40" s="684"/>
      <c r="AE40" s="684"/>
      <c r="AF40" s="684"/>
      <c r="AG40" s="684"/>
      <c r="AH40" s="684"/>
      <c r="AI40" s="684"/>
      <c r="AJ40" s="684"/>
      <c r="AK40" s="684"/>
      <c r="AL40" s="684"/>
      <c r="AM40" s="684"/>
      <c r="AN40" s="684"/>
      <c r="AO40" s="684"/>
      <c r="AP40" s="684"/>
      <c r="AQ40" s="684"/>
      <c r="AR40" s="684"/>
      <c r="AS40" s="684"/>
      <c r="AT40" s="684"/>
      <c r="AU40" s="684"/>
      <c r="AV40" s="684"/>
      <c r="AW40" s="684"/>
      <c r="AX40" s="684"/>
      <c r="AY40" s="684"/>
      <c r="AZ40" s="684"/>
      <c r="BA40" s="684"/>
      <c r="BB40" s="684"/>
      <c r="BC40" s="684"/>
      <c r="BD40" s="684"/>
      <c r="BE40" s="684"/>
      <c r="BF40" s="684"/>
      <c r="BG40" s="684"/>
      <c r="BH40" s="684"/>
      <c r="BI40" s="684"/>
      <c r="BJ40" s="684"/>
      <c r="BK40" s="684"/>
      <c r="BL40" s="684"/>
      <c r="BM40" s="684"/>
      <c r="BN40" s="684"/>
      <c r="BO40" s="684"/>
      <c r="BP40" s="684"/>
      <c r="BQ40" s="684"/>
      <c r="BR40" s="684"/>
      <c r="BS40" s="685"/>
      <c r="BT40" s="172"/>
      <c r="BU40" s="172"/>
      <c r="BV40" s="172"/>
      <c r="BW40" s="172"/>
      <c r="BX40" s="172"/>
      <c r="BY40" s="177"/>
      <c r="BZ40" s="177"/>
      <c r="CA40" s="177"/>
      <c r="CB40" s="177"/>
      <c r="CC40" s="172"/>
      <c r="CD40" s="172"/>
      <c r="CE40" s="172"/>
      <c r="CF40" s="172"/>
      <c r="CG40" s="172"/>
      <c r="CH40" s="172"/>
      <c r="CI40" s="172"/>
      <c r="CJ40" s="172"/>
      <c r="CK40" s="178"/>
      <c r="CL40" s="178"/>
      <c r="CM40" s="178"/>
      <c r="CN40" s="178"/>
      <c r="CO40" s="178"/>
      <c r="CP40" s="178"/>
      <c r="CQ40" s="178"/>
      <c r="CR40" s="178"/>
      <c r="CS40" s="178"/>
      <c r="CT40" s="179"/>
      <c r="CU40" s="172"/>
      <c r="CV40" s="172"/>
      <c r="CW40" s="172"/>
      <c r="CX40" s="172"/>
      <c r="CY40" s="172"/>
      <c r="CZ40" s="172"/>
      <c r="DA40" s="169"/>
    </row>
    <row customHeight="1" ht="12" hidden="1">
      <c r="C41" s="165"/>
      <c r="D41" s="672"/>
      <c r="E41" s="673"/>
      <c r="K41" s="180"/>
      <c r="L41" s="181"/>
      <c r="M41" s="182"/>
      <c r="N41" s="183" t="s">
        <v>1330</v>
      </c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72"/>
      <c r="BU41" s="172"/>
      <c r="BV41" s="172"/>
      <c r="BW41" s="172"/>
      <c r="BX41" s="172"/>
      <c r="BY41" s="184"/>
      <c r="BZ41" s="184"/>
      <c r="CA41" s="184"/>
      <c r="CB41" s="184"/>
      <c r="CC41" s="172"/>
      <c r="CD41" s="172"/>
      <c r="CE41" s="172"/>
      <c r="CF41" s="172"/>
      <c r="CG41" s="172"/>
      <c r="CH41" s="172"/>
      <c r="CI41" s="172"/>
      <c r="CJ41" s="172"/>
      <c r="CK41" s="184"/>
      <c r="CL41" s="184"/>
      <c r="CM41" s="184"/>
      <c r="CN41" s="184"/>
      <c r="CO41" s="184"/>
      <c r="CP41" s="184"/>
      <c r="CQ41" s="184"/>
      <c r="CR41" s="184"/>
      <c r="CS41" s="184"/>
      <c r="CT41" s="185"/>
      <c r="CU41" s="172"/>
      <c r="CV41" s="172"/>
      <c r="CW41" s="172"/>
      <c r="CX41" s="172"/>
      <c r="CY41" s="172"/>
      <c r="CZ41" s="172"/>
      <c r="DA41" s="169"/>
    </row>
    <row customHeight="1" ht="12.75">
      <c r="C42" s="165"/>
      <c r="D42" s="672"/>
      <c r="E42" s="673"/>
      <c r="L42" s="200"/>
      <c r="M42" s="201"/>
      <c r="N42" s="202"/>
      <c r="O42" s="189" t="s">
        <v>1341</v>
      </c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72"/>
      <c r="BU42" s="172"/>
      <c r="BV42" s="172"/>
      <c r="BW42" s="172"/>
      <c r="BX42" s="172"/>
      <c r="BY42" s="184"/>
      <c r="BZ42" s="184"/>
      <c r="CA42" s="184"/>
      <c r="CB42" s="184"/>
      <c r="CC42" s="172"/>
      <c r="CD42" s="172"/>
      <c r="CE42" s="172"/>
      <c r="CF42" s="172"/>
      <c r="CG42" s="172"/>
      <c r="CH42" s="172"/>
      <c r="CI42" s="172"/>
      <c r="CJ42" s="172"/>
      <c r="CK42" s="184"/>
      <c r="CL42" s="184"/>
      <c r="CM42" s="184"/>
      <c r="CN42" s="184"/>
      <c r="CO42" s="184"/>
      <c r="CP42" s="184"/>
      <c r="CQ42" s="184"/>
      <c r="CR42" s="184"/>
      <c r="CS42" s="184"/>
      <c r="CT42" s="185"/>
      <c r="CU42" s="172"/>
      <c r="CV42" s="172"/>
      <c r="CW42" s="172"/>
      <c r="CX42" s="172"/>
      <c r="CY42" s="172"/>
      <c r="CZ42" s="172"/>
      <c r="DA42" s="169"/>
    </row>
    <row customHeight="1" ht="12">
      <c r="C43" s="165"/>
      <c r="D43" s="672"/>
      <c r="E43" s="605" t="s">
        <v>1342</v>
      </c>
      <c r="L43" s="203"/>
      <c r="M43" s="203"/>
      <c r="N43" s="204" t="s">
        <v>1343</v>
      </c>
      <c r="O43" s="686" t="s">
        <v>1342</v>
      </c>
      <c r="P43" s="687"/>
      <c r="Q43" s="687"/>
      <c r="R43" s="687"/>
      <c r="S43" s="687"/>
      <c r="T43" s="687"/>
      <c r="U43" s="687"/>
      <c r="V43" s="687"/>
      <c r="W43" s="687"/>
      <c r="X43" s="687"/>
      <c r="Y43" s="687"/>
      <c r="Z43" s="687"/>
      <c r="AA43" s="687"/>
      <c r="AB43" s="687"/>
      <c r="AC43" s="687"/>
      <c r="AD43" s="687"/>
      <c r="AE43" s="687"/>
      <c r="AF43" s="687"/>
      <c r="AG43" s="687"/>
      <c r="AH43" s="687"/>
      <c r="AI43" s="687"/>
      <c r="AJ43" s="687"/>
      <c r="AK43" s="687"/>
      <c r="AL43" s="687"/>
      <c r="AM43" s="687"/>
      <c r="AN43" s="687"/>
      <c r="AO43" s="687"/>
      <c r="AP43" s="687"/>
      <c r="AQ43" s="687"/>
      <c r="AR43" s="687"/>
      <c r="AS43" s="687"/>
      <c r="AT43" s="687"/>
      <c r="AU43" s="687"/>
      <c r="AV43" s="687"/>
      <c r="AW43" s="687"/>
      <c r="AX43" s="687"/>
      <c r="AY43" s="687"/>
      <c r="AZ43" s="687"/>
      <c r="BA43" s="687"/>
      <c r="BB43" s="687"/>
      <c r="BC43" s="687"/>
      <c r="BD43" s="687"/>
      <c r="BE43" s="687"/>
      <c r="BF43" s="687"/>
      <c r="BG43" s="687"/>
      <c r="BH43" s="687"/>
      <c r="BI43" s="687"/>
      <c r="BJ43" s="687"/>
      <c r="BK43" s="687"/>
      <c r="BL43" s="687"/>
      <c r="BM43" s="687"/>
      <c r="BN43" s="687"/>
      <c r="BO43" s="687"/>
      <c r="BP43" s="687"/>
      <c r="BQ43" s="687"/>
      <c r="BR43" s="687"/>
      <c r="BS43" s="688"/>
      <c r="BT43" s="172"/>
      <c r="BU43" s="172"/>
      <c r="BV43" s="172"/>
      <c r="BW43" s="172"/>
      <c r="BX43" s="172"/>
      <c r="BY43" s="177"/>
      <c r="BZ43" s="177"/>
      <c r="CA43" s="177"/>
      <c r="CB43" s="177"/>
      <c r="CC43" s="172"/>
      <c r="CD43" s="172"/>
      <c r="CE43" s="172"/>
      <c r="CF43" s="172"/>
      <c r="CG43" s="172"/>
      <c r="CH43" s="172"/>
      <c r="CI43" s="172"/>
      <c r="CJ43" s="172"/>
      <c r="CK43" s="178"/>
      <c r="CL43" s="178"/>
      <c r="CM43" s="178"/>
      <c r="CN43" s="178"/>
      <c r="CO43" s="178"/>
      <c r="CP43" s="178"/>
      <c r="CQ43" s="178"/>
      <c r="CR43" s="178"/>
      <c r="CS43" s="178"/>
      <c r="CT43" s="179"/>
      <c r="CU43" s="172"/>
      <c r="CV43" s="172"/>
      <c r="CW43" s="172"/>
      <c r="CX43" s="172"/>
      <c r="CY43" s="172"/>
      <c r="CZ43" s="172"/>
      <c r="DA43" s="169"/>
    </row>
    <row customHeight="1" ht="12" hidden="1">
      <c r="C44" s="165"/>
      <c r="D44" s="672"/>
      <c r="E44" s="673"/>
      <c r="L44" s="200"/>
      <c r="M44" s="201"/>
      <c r="N44" s="205" t="s">
        <v>1344</v>
      </c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72"/>
      <c r="BU44" s="172"/>
      <c r="BV44" s="172"/>
      <c r="BW44" s="172"/>
      <c r="BX44" s="172"/>
      <c r="BY44" s="184"/>
      <c r="BZ44" s="184"/>
      <c r="CA44" s="184"/>
      <c r="CB44" s="184"/>
      <c r="CC44" s="172"/>
      <c r="CD44" s="172"/>
      <c r="CE44" s="172"/>
      <c r="CF44" s="172"/>
      <c r="CG44" s="172"/>
      <c r="CH44" s="172"/>
      <c r="CI44" s="172"/>
      <c r="CJ44" s="172"/>
      <c r="CK44" s="184"/>
      <c r="CL44" s="184"/>
      <c r="CM44" s="184"/>
      <c r="CN44" s="184"/>
      <c r="CO44" s="184"/>
      <c r="CP44" s="184"/>
      <c r="CQ44" s="184"/>
      <c r="CR44" s="184"/>
      <c r="CS44" s="184"/>
      <c r="CT44" s="185"/>
      <c r="CU44" s="172"/>
      <c r="CV44" s="172"/>
      <c r="CW44" s="172"/>
      <c r="CX44" s="172"/>
      <c r="CY44" s="172"/>
      <c r="CZ44" s="172"/>
      <c r="DA44" s="169"/>
    </row>
    <row customHeight="1" ht="12">
      <c r="C45" s="165"/>
      <c r="D45" s="672"/>
      <c r="E45" s="673"/>
      <c r="L45" s="186"/>
      <c r="M45" s="187"/>
      <c r="N45" s="188"/>
      <c r="O45" s="189" t="s">
        <v>1345</v>
      </c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72"/>
      <c r="BU45" s="172"/>
      <c r="BV45" s="172"/>
      <c r="BW45" s="172"/>
      <c r="BX45" s="172"/>
      <c r="BY45" s="184"/>
      <c r="BZ45" s="184"/>
      <c r="CA45" s="184"/>
      <c r="CB45" s="184"/>
      <c r="CC45" s="172"/>
      <c r="CD45" s="172"/>
      <c r="CE45" s="172"/>
      <c r="CF45" s="172"/>
      <c r="CG45" s="172"/>
      <c r="CH45" s="172"/>
      <c r="CI45" s="172"/>
      <c r="CJ45" s="172"/>
      <c r="CK45" s="184"/>
      <c r="CL45" s="184"/>
      <c r="CM45" s="184"/>
      <c r="CN45" s="184"/>
      <c r="CO45" s="184"/>
      <c r="CP45" s="184"/>
      <c r="CQ45" s="184"/>
      <c r="CR45" s="184"/>
      <c r="CS45" s="184"/>
      <c r="CT45" s="185"/>
      <c r="CU45" s="172"/>
      <c r="CV45" s="172"/>
      <c r="CW45" s="172"/>
      <c r="CX45" s="172"/>
      <c r="CY45" s="172"/>
      <c r="CZ45" s="172"/>
      <c r="DA45" s="169"/>
    </row>
    <row customHeight="1" ht="12">
      <c r="D46" s="190"/>
      <c r="E46" s="191"/>
      <c r="L46" s="192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4"/>
      <c r="BR46" s="194"/>
      <c r="BS46" s="194"/>
      <c r="BT46" s="172"/>
      <c r="BU46" s="172"/>
      <c r="BV46" s="172"/>
      <c r="BW46" s="172"/>
      <c r="BX46" s="172"/>
      <c r="BY46" s="194"/>
      <c r="BZ46" s="194"/>
      <c r="CA46" s="194"/>
      <c r="CB46" s="194"/>
      <c r="CC46" s="172"/>
      <c r="CD46" s="172"/>
      <c r="CE46" s="172"/>
      <c r="CF46" s="172"/>
      <c r="CG46" s="172"/>
      <c r="CH46" s="172"/>
      <c r="CI46" s="172"/>
      <c r="CJ46" s="172"/>
      <c r="CK46" s="193"/>
      <c r="CL46" s="193"/>
      <c r="CM46" s="193"/>
      <c r="CN46" s="193"/>
      <c r="CO46" s="193"/>
      <c r="CP46" s="193"/>
      <c r="CQ46" s="193"/>
      <c r="CR46" s="193"/>
      <c r="CS46" s="193"/>
      <c r="CT46" s="195"/>
      <c r="CU46" s="172"/>
      <c r="CV46" s="172"/>
      <c r="CW46" s="172"/>
      <c r="CX46" s="172"/>
      <c r="CY46" s="172"/>
      <c r="CZ46" s="172"/>
      <c r="DA46" s="169"/>
    </row>
    <row customHeight="1" ht="12">
      <c r="C47" s="165"/>
      <c r="D47" s="671" t="s">
        <v>176</v>
      </c>
      <c r="E47" s="416" t="s">
        <v>176</v>
      </c>
      <c r="L47" s="196"/>
      <c r="M47" s="197"/>
      <c r="N47" s="198">
        <v>6</v>
      </c>
      <c r="O47" s="680" t="s">
        <v>176</v>
      </c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681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681"/>
      <c r="AZ47" s="681"/>
      <c r="BA47" s="681"/>
      <c r="BB47" s="681"/>
      <c r="BC47" s="681"/>
      <c r="BD47" s="681"/>
      <c r="BE47" s="681"/>
      <c r="BF47" s="681"/>
      <c r="BG47" s="681"/>
      <c r="BH47" s="681"/>
      <c r="BI47" s="681"/>
      <c r="BJ47" s="681"/>
      <c r="BK47" s="681"/>
      <c r="BL47" s="681"/>
      <c r="BM47" s="681"/>
      <c r="BN47" s="681"/>
      <c r="BO47" s="681"/>
      <c r="BP47" s="681"/>
      <c r="BQ47" s="681"/>
      <c r="BR47" s="681"/>
      <c r="BS47" s="682"/>
      <c r="BT47" s="172"/>
      <c r="BU47" s="172"/>
      <c r="BV47" s="172"/>
      <c r="BW47" s="172"/>
      <c r="BX47" s="172"/>
      <c r="BY47" s="177"/>
      <c r="BZ47" s="177"/>
      <c r="CA47" s="177"/>
      <c r="CB47" s="177"/>
      <c r="CC47" s="172"/>
      <c r="CD47" s="172"/>
      <c r="CE47" s="172"/>
      <c r="CF47" s="172"/>
      <c r="CG47" s="172"/>
      <c r="CH47" s="172"/>
      <c r="CI47" s="172"/>
      <c r="CJ47" s="172"/>
      <c r="CK47" s="178"/>
      <c r="CL47" s="178"/>
      <c r="CM47" s="178"/>
      <c r="CN47" s="178"/>
      <c r="CO47" s="178"/>
      <c r="CP47" s="178"/>
      <c r="CQ47" s="178"/>
      <c r="CR47" s="178"/>
      <c r="CS47" s="178"/>
      <c r="CT47" s="179"/>
      <c r="CU47" s="172"/>
      <c r="CV47" s="172"/>
      <c r="CW47" s="172"/>
      <c r="CX47" s="172"/>
      <c r="CY47" s="172"/>
      <c r="CZ47" s="172"/>
      <c r="DA47" s="169"/>
    </row>
    <row customHeight="1" ht="11.25" hidden="1">
      <c r="C48" s="165"/>
      <c r="D48" s="672"/>
      <c r="E48" s="190"/>
      <c r="L48" s="181"/>
      <c r="M48" s="182"/>
      <c r="N48" s="199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72"/>
      <c r="BU48" s="172"/>
      <c r="BV48" s="172"/>
      <c r="BW48" s="172"/>
      <c r="BX48" s="172"/>
      <c r="BY48" s="184"/>
      <c r="BZ48" s="184"/>
      <c r="CA48" s="184"/>
      <c r="CB48" s="184"/>
      <c r="CC48" s="172"/>
      <c r="CD48" s="172"/>
      <c r="CE48" s="172"/>
      <c r="CF48" s="172"/>
      <c r="CG48" s="172"/>
      <c r="CH48" s="172"/>
      <c r="CI48" s="172"/>
      <c r="CJ48" s="172"/>
      <c r="CK48" s="184"/>
      <c r="CL48" s="184"/>
      <c r="CM48" s="184"/>
      <c r="CN48" s="184"/>
      <c r="CO48" s="184"/>
      <c r="CP48" s="184"/>
      <c r="CQ48" s="184"/>
      <c r="CR48" s="184"/>
      <c r="CS48" s="184"/>
      <c r="CT48" s="185"/>
      <c r="CU48" s="172"/>
      <c r="CV48" s="172"/>
      <c r="CW48" s="172"/>
      <c r="CX48" s="172"/>
      <c r="CY48" s="172"/>
      <c r="CZ48" s="172"/>
      <c r="DA48" s="169"/>
    </row>
    <row customHeight="1" ht="12">
      <c r="C49" s="165"/>
      <c r="D49" s="672"/>
      <c r="E49" s="605" t="s">
        <v>1346</v>
      </c>
      <c r="L49" s="174"/>
      <c r="M49" s="175"/>
      <c r="N49" s="176" t="s">
        <v>1347</v>
      </c>
      <c r="O49" s="712" t="s">
        <v>1346</v>
      </c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713"/>
      <c r="AQ49" s="713"/>
      <c r="AR49" s="713"/>
      <c r="AS49" s="713"/>
      <c r="AT49" s="713"/>
      <c r="AU49" s="713"/>
      <c r="AV49" s="713"/>
      <c r="AW49" s="713"/>
      <c r="AX49" s="713"/>
      <c r="AY49" s="713"/>
      <c r="AZ49" s="713"/>
      <c r="BA49" s="713"/>
      <c r="BB49" s="713"/>
      <c r="BC49" s="713"/>
      <c r="BD49" s="713"/>
      <c r="BE49" s="713"/>
      <c r="BF49" s="713"/>
      <c r="BG49" s="713"/>
      <c r="BH49" s="713"/>
      <c r="BI49" s="713"/>
      <c r="BJ49" s="713"/>
      <c r="BK49" s="713"/>
      <c r="BL49" s="713"/>
      <c r="BM49" s="713"/>
      <c r="BN49" s="713"/>
      <c r="BO49" s="713"/>
      <c r="BP49" s="713"/>
      <c r="BQ49" s="713"/>
      <c r="BR49" s="713"/>
      <c r="BS49" s="714"/>
      <c r="BT49" s="172"/>
      <c r="BU49" s="172"/>
      <c r="BV49" s="172"/>
      <c r="BW49" s="172"/>
      <c r="BX49" s="172"/>
      <c r="BY49" s="177"/>
      <c r="BZ49" s="177"/>
      <c r="CA49" s="177"/>
      <c r="CB49" s="177"/>
      <c r="CC49" s="172"/>
      <c r="CD49" s="172"/>
      <c r="CE49" s="172"/>
      <c r="CF49" s="172"/>
      <c r="CG49" s="172"/>
      <c r="CH49" s="172"/>
      <c r="CI49" s="172"/>
      <c r="CJ49" s="172"/>
      <c r="CK49" s="178"/>
      <c r="CL49" s="178"/>
      <c r="CM49" s="178"/>
      <c r="CN49" s="178"/>
      <c r="CO49" s="178"/>
      <c r="CP49" s="178"/>
      <c r="CQ49" s="178"/>
      <c r="CR49" s="178"/>
      <c r="CS49" s="178"/>
      <c r="CT49" s="179"/>
      <c r="CU49" s="172"/>
      <c r="CV49" s="172"/>
      <c r="CW49" s="172"/>
      <c r="CX49" s="172"/>
      <c r="CY49" s="172"/>
      <c r="CZ49" s="172"/>
      <c r="DA49" s="169"/>
    </row>
    <row customHeight="1" ht="12" hidden="1">
      <c r="C50" s="165"/>
      <c r="D50" s="672"/>
      <c r="E50" s="673"/>
      <c r="K50" s="180"/>
      <c r="L50" s="181"/>
      <c r="M50" s="182"/>
      <c r="N50" s="183" t="s">
        <v>1348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72"/>
      <c r="BU50" s="172"/>
      <c r="BV50" s="172"/>
      <c r="BW50" s="172"/>
      <c r="BX50" s="172"/>
      <c r="BY50" s="184"/>
      <c r="BZ50" s="184"/>
      <c r="CA50" s="184"/>
      <c r="CB50" s="184"/>
      <c r="CC50" s="172"/>
      <c r="CD50" s="172"/>
      <c r="CE50" s="172"/>
      <c r="CF50" s="172"/>
      <c r="CG50" s="172"/>
      <c r="CH50" s="172"/>
      <c r="CI50" s="172"/>
      <c r="CJ50" s="172"/>
      <c r="CK50" s="184"/>
      <c r="CL50" s="184"/>
      <c r="CM50" s="184"/>
      <c r="CN50" s="184"/>
      <c r="CO50" s="184"/>
      <c r="CP50" s="184"/>
      <c r="CQ50" s="184"/>
      <c r="CR50" s="184"/>
      <c r="CS50" s="184"/>
      <c r="CT50" s="185"/>
      <c r="CU50" s="172"/>
      <c r="CV50" s="172"/>
      <c r="CW50" s="172"/>
      <c r="CX50" s="172"/>
      <c r="CY50" s="172"/>
      <c r="CZ50" s="172"/>
      <c r="DA50" s="169"/>
    </row>
    <row customHeight="1" ht="12.75">
      <c r="C51" s="165"/>
      <c r="D51" s="672"/>
      <c r="E51" s="673"/>
      <c r="L51" s="186"/>
      <c r="M51" s="187"/>
      <c r="N51" s="188"/>
      <c r="O51" s="189" t="s">
        <v>1349</v>
      </c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72"/>
      <c r="BU51" s="172"/>
      <c r="BV51" s="172"/>
      <c r="BW51" s="172"/>
      <c r="BX51" s="172"/>
      <c r="BY51" s="184"/>
      <c r="BZ51" s="184"/>
      <c r="CA51" s="184"/>
      <c r="CB51" s="184"/>
      <c r="CC51" s="172"/>
      <c r="CD51" s="172"/>
      <c r="CE51" s="172"/>
      <c r="CF51" s="172"/>
      <c r="CG51" s="172"/>
      <c r="CH51" s="172"/>
      <c r="CI51" s="172"/>
      <c r="CJ51" s="172"/>
      <c r="CK51" s="184"/>
      <c r="CL51" s="184"/>
      <c r="CM51" s="184"/>
      <c r="CN51" s="184"/>
      <c r="CO51" s="184"/>
      <c r="CP51" s="184"/>
      <c r="CQ51" s="184"/>
      <c r="CR51" s="184"/>
      <c r="CS51" s="184"/>
      <c r="CT51" s="185"/>
      <c r="CU51" s="172"/>
      <c r="CV51" s="172"/>
      <c r="CW51" s="172"/>
      <c r="CX51" s="172"/>
      <c r="CY51" s="172"/>
      <c r="CZ51" s="172"/>
      <c r="DA51" s="169"/>
    </row>
    <row customHeight="1" ht="12">
      <c r="C52" s="165"/>
      <c r="D52" s="672"/>
      <c r="E52" s="605" t="s">
        <v>1350</v>
      </c>
      <c r="L52" s="174"/>
      <c r="M52" s="175"/>
      <c r="N52" s="176" t="s">
        <v>1351</v>
      </c>
      <c r="O52" s="715" t="s">
        <v>1350</v>
      </c>
      <c r="P52" s="716"/>
      <c r="Q52" s="716"/>
      <c r="R52" s="716"/>
      <c r="S52" s="716"/>
      <c r="T52" s="716"/>
      <c r="U52" s="716"/>
      <c r="V52" s="716"/>
      <c r="W52" s="716"/>
      <c r="X52" s="716"/>
      <c r="Y52" s="716"/>
      <c r="Z52" s="716"/>
      <c r="AA52" s="716"/>
      <c r="AB52" s="716"/>
      <c r="AC52" s="716"/>
      <c r="AD52" s="716"/>
      <c r="AE52" s="716"/>
      <c r="AF52" s="716"/>
      <c r="AG52" s="716"/>
      <c r="AH52" s="716"/>
      <c r="AI52" s="716"/>
      <c r="AJ52" s="716"/>
      <c r="AK52" s="716"/>
      <c r="AL52" s="716"/>
      <c r="AM52" s="716"/>
      <c r="AN52" s="716"/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7"/>
      <c r="BT52" s="172"/>
      <c r="BU52" s="172"/>
      <c r="BV52" s="172"/>
      <c r="BW52" s="172"/>
      <c r="BX52" s="172"/>
      <c r="BY52" s="177"/>
      <c r="BZ52" s="177"/>
      <c r="CA52" s="177"/>
      <c r="CB52" s="177"/>
      <c r="CC52" s="172"/>
      <c r="CD52" s="172"/>
      <c r="CE52" s="172"/>
      <c r="CF52" s="172"/>
      <c r="CG52" s="172"/>
      <c r="CH52" s="172"/>
      <c r="CI52" s="172"/>
      <c r="CJ52" s="172"/>
      <c r="CK52" s="178"/>
      <c r="CL52" s="178"/>
      <c r="CM52" s="178"/>
      <c r="CN52" s="178"/>
      <c r="CO52" s="178"/>
      <c r="CP52" s="178"/>
      <c r="CQ52" s="178"/>
      <c r="CR52" s="178"/>
      <c r="CS52" s="178"/>
      <c r="CT52" s="179"/>
      <c r="CU52" s="172"/>
      <c r="CV52" s="172"/>
      <c r="CW52" s="172"/>
      <c r="CX52" s="172"/>
      <c r="CY52" s="172"/>
      <c r="CZ52" s="172"/>
      <c r="DA52" s="169"/>
    </row>
    <row customHeight="1" ht="12" hidden="1">
      <c r="C53" s="165"/>
      <c r="D53" s="672"/>
      <c r="E53" s="673"/>
      <c r="K53" s="180"/>
      <c r="L53" s="181"/>
      <c r="M53" s="182"/>
      <c r="N53" s="183" t="s">
        <v>1352</v>
      </c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72"/>
      <c r="BU53" s="172"/>
      <c r="BV53" s="172"/>
      <c r="BW53" s="172"/>
      <c r="BX53" s="172"/>
      <c r="BY53" s="184"/>
      <c r="BZ53" s="184"/>
      <c r="CA53" s="184"/>
      <c r="CB53" s="184"/>
      <c r="CC53" s="172"/>
      <c r="CD53" s="172"/>
      <c r="CE53" s="172"/>
      <c r="CF53" s="172"/>
      <c r="CG53" s="172"/>
      <c r="CH53" s="172"/>
      <c r="CI53" s="172"/>
      <c r="CJ53" s="172"/>
      <c r="CK53" s="184"/>
      <c r="CL53" s="184"/>
      <c r="CM53" s="184"/>
      <c r="CN53" s="184"/>
      <c r="CO53" s="184"/>
      <c r="CP53" s="184"/>
      <c r="CQ53" s="184"/>
      <c r="CR53" s="184"/>
      <c r="CS53" s="184"/>
      <c r="CT53" s="185"/>
      <c r="CU53" s="172"/>
      <c r="CV53" s="172"/>
      <c r="CW53" s="172"/>
      <c r="CX53" s="172"/>
      <c r="CY53" s="172"/>
      <c r="CZ53" s="172"/>
      <c r="DA53" s="169"/>
    </row>
    <row customHeight="1" ht="12.75">
      <c r="C54" s="165"/>
      <c r="D54" s="672"/>
      <c r="E54" s="673"/>
      <c r="L54" s="186"/>
      <c r="M54" s="187"/>
      <c r="N54" s="188"/>
      <c r="O54" s="189" t="s">
        <v>1353</v>
      </c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72"/>
      <c r="BU54" s="172"/>
      <c r="BV54" s="172"/>
      <c r="BW54" s="172"/>
      <c r="BX54" s="172"/>
      <c r="BY54" s="184"/>
      <c r="BZ54" s="184"/>
      <c r="CA54" s="184"/>
      <c r="CB54" s="184"/>
      <c r="CC54" s="172"/>
      <c r="CD54" s="172"/>
      <c r="CE54" s="172"/>
      <c r="CF54" s="172"/>
      <c r="CG54" s="172"/>
      <c r="CH54" s="172"/>
      <c r="CI54" s="172"/>
      <c r="CJ54" s="172"/>
      <c r="CK54" s="184"/>
      <c r="CL54" s="184"/>
      <c r="CM54" s="184"/>
      <c r="CN54" s="184"/>
      <c r="CO54" s="184"/>
      <c r="CP54" s="184"/>
      <c r="CQ54" s="184"/>
      <c r="CR54" s="184"/>
      <c r="CS54" s="184"/>
      <c r="CT54" s="185"/>
      <c r="CU54" s="172"/>
      <c r="CV54" s="172"/>
      <c r="CW54" s="172"/>
      <c r="CX54" s="172"/>
      <c r="CY54" s="172"/>
      <c r="CZ54" s="172"/>
      <c r="DA54" s="169"/>
    </row>
    <row customHeight="1" ht="12">
      <c r="D55" s="190"/>
      <c r="E55" s="191"/>
      <c r="L55" s="192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4"/>
      <c r="BQ55" s="194"/>
      <c r="BR55" s="194"/>
      <c r="BS55" s="194"/>
      <c r="BT55" s="172"/>
      <c r="BU55" s="172"/>
      <c r="BV55" s="172"/>
      <c r="BW55" s="172"/>
      <c r="BX55" s="172"/>
      <c r="BY55" s="194"/>
      <c r="BZ55" s="194"/>
      <c r="CA55" s="194"/>
      <c r="CB55" s="194"/>
      <c r="CC55" s="172"/>
      <c r="CD55" s="172"/>
      <c r="CE55" s="172"/>
      <c r="CF55" s="172"/>
      <c r="CG55" s="172"/>
      <c r="CH55" s="172"/>
      <c r="CI55" s="172"/>
      <c r="CJ55" s="172"/>
      <c r="CK55" s="193"/>
      <c r="CL55" s="193"/>
      <c r="CM55" s="193"/>
      <c r="CN55" s="193"/>
      <c r="CO55" s="193"/>
      <c r="CP55" s="193"/>
      <c r="CQ55" s="193"/>
      <c r="CR55" s="193"/>
      <c r="CS55" s="193"/>
      <c r="CT55" s="195"/>
      <c r="CU55" s="172"/>
      <c r="CV55" s="172"/>
      <c r="CW55" s="172"/>
      <c r="CX55" s="172"/>
      <c r="CY55" s="172"/>
      <c r="CZ55" s="172"/>
      <c r="DA55" s="169"/>
    </row>
    <row customHeight="1" ht="12">
      <c r="C56" s="165"/>
      <c r="D56" s="671" t="s">
        <v>183</v>
      </c>
      <c r="E56" s="605" t="s">
        <v>183</v>
      </c>
      <c r="L56" s="174"/>
      <c r="M56" s="175"/>
      <c r="N56" s="176">
        <v>7</v>
      </c>
      <c r="O56" s="706" t="s">
        <v>183</v>
      </c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  <c r="BL56" s="707"/>
      <c r="BM56" s="707"/>
      <c r="BN56" s="707"/>
      <c r="BO56" s="707"/>
      <c r="BP56" s="707"/>
      <c r="BQ56" s="707"/>
      <c r="BR56" s="707"/>
      <c r="BS56" s="708"/>
      <c r="BT56" s="172"/>
      <c r="BU56" s="172"/>
      <c r="BV56" s="172"/>
      <c r="BW56" s="172"/>
      <c r="BX56" s="172"/>
      <c r="BY56" s="177"/>
      <c r="BZ56" s="177"/>
      <c r="CA56" s="177"/>
      <c r="CB56" s="177"/>
      <c r="CC56" s="172"/>
      <c r="CD56" s="172"/>
      <c r="CE56" s="172"/>
      <c r="CF56" s="172"/>
      <c r="CG56" s="172"/>
      <c r="CH56" s="172"/>
      <c r="CI56" s="172"/>
      <c r="CJ56" s="172"/>
      <c r="CK56" s="178"/>
      <c r="CL56" s="178"/>
      <c r="CM56" s="178"/>
      <c r="CN56" s="178"/>
      <c r="CO56" s="178"/>
      <c r="CP56" s="178"/>
      <c r="CQ56" s="178"/>
      <c r="CR56" s="178"/>
      <c r="CS56" s="178"/>
      <c r="CT56" s="179"/>
      <c r="CU56" s="172"/>
      <c r="CV56" s="172"/>
      <c r="CW56" s="172"/>
      <c r="CX56" s="172"/>
      <c r="CY56" s="172"/>
      <c r="CZ56" s="172"/>
      <c r="DA56" s="169"/>
    </row>
    <row customHeight="1" ht="12" hidden="1">
      <c r="C57" s="165"/>
      <c r="D57" s="672"/>
      <c r="E57" s="673"/>
      <c r="K57" s="180"/>
      <c r="L57" s="181"/>
      <c r="M57" s="182"/>
      <c r="N57" s="183" t="s">
        <v>1354</v>
      </c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72"/>
      <c r="BU57" s="172"/>
      <c r="BV57" s="172"/>
      <c r="BW57" s="172"/>
      <c r="BX57" s="172"/>
      <c r="BY57" s="184"/>
      <c r="BZ57" s="184"/>
      <c r="CA57" s="184"/>
      <c r="CB57" s="184"/>
      <c r="CC57" s="172"/>
      <c r="CD57" s="172"/>
      <c r="CE57" s="172"/>
      <c r="CF57" s="172"/>
      <c r="CG57" s="172"/>
      <c r="CH57" s="172"/>
      <c r="CI57" s="172"/>
      <c r="CJ57" s="172"/>
      <c r="CK57" s="184"/>
      <c r="CL57" s="184"/>
      <c r="CM57" s="184"/>
      <c r="CN57" s="184"/>
      <c r="CO57" s="184"/>
      <c r="CP57" s="184"/>
      <c r="CQ57" s="184"/>
      <c r="CR57" s="184"/>
      <c r="CS57" s="184"/>
      <c r="CT57" s="185"/>
      <c r="CU57" s="172"/>
      <c r="CV57" s="172"/>
      <c r="CW57" s="172"/>
      <c r="CX57" s="172"/>
      <c r="CY57" s="172"/>
      <c r="CZ57" s="172"/>
      <c r="DA57" s="169"/>
    </row>
    <row customHeight="1" ht="12.75">
      <c r="C58" s="165"/>
      <c r="D58" s="704"/>
      <c r="E58" s="705"/>
      <c r="L58" s="186"/>
      <c r="M58" s="187"/>
      <c r="N58" s="188"/>
      <c r="O58" s="189" t="s">
        <v>1370</v>
      </c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72"/>
      <c r="BU58" s="172"/>
      <c r="BV58" s="172"/>
      <c r="BW58" s="172"/>
      <c r="BX58" s="172"/>
      <c r="BY58" s="184"/>
      <c r="BZ58" s="184"/>
      <c r="CA58" s="184"/>
      <c r="CB58" s="184"/>
      <c r="CC58" s="172"/>
      <c r="CD58" s="172"/>
      <c r="CE58" s="172"/>
      <c r="CF58" s="172"/>
      <c r="CG58" s="172"/>
      <c r="CH58" s="172"/>
      <c r="CI58" s="172"/>
      <c r="CJ58" s="172"/>
      <c r="CK58" s="184"/>
      <c r="CL58" s="184"/>
      <c r="CM58" s="184"/>
      <c r="CN58" s="184"/>
      <c r="CO58" s="184"/>
      <c r="CP58" s="184"/>
      <c r="CQ58" s="184"/>
      <c r="CR58" s="184"/>
      <c r="CS58" s="184"/>
      <c r="CT58" s="185"/>
      <c r="CU58" s="172"/>
      <c r="CV58" s="172"/>
      <c r="CW58" s="172"/>
      <c r="CX58" s="172"/>
      <c r="CY58" s="172"/>
      <c r="CZ58" s="172"/>
      <c r="DA58" s="169"/>
    </row>
    <row customHeight="1" ht="12">
      <c r="D59" s="190"/>
      <c r="E59" s="191"/>
      <c r="L59" s="192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4"/>
      <c r="BQ59" s="194"/>
      <c r="BR59" s="194"/>
      <c r="BS59" s="194"/>
      <c r="BT59" s="172"/>
      <c r="BU59" s="172"/>
      <c r="BV59" s="172"/>
      <c r="BW59" s="172"/>
      <c r="BX59" s="172"/>
      <c r="BY59" s="194"/>
      <c r="BZ59" s="194"/>
      <c r="CA59" s="194"/>
      <c r="CB59" s="194"/>
      <c r="CC59" s="172"/>
      <c r="CD59" s="172"/>
      <c r="CE59" s="172"/>
      <c r="CF59" s="172"/>
      <c r="CG59" s="172"/>
      <c r="CH59" s="172"/>
      <c r="CI59" s="172"/>
      <c r="CJ59" s="172"/>
      <c r="CK59" s="193"/>
      <c r="CL59" s="193"/>
      <c r="CM59" s="193"/>
      <c r="CN59" s="193"/>
      <c r="CO59" s="193"/>
      <c r="CP59" s="193"/>
      <c r="CQ59" s="193"/>
      <c r="CR59" s="193"/>
      <c r="CS59" s="193"/>
      <c r="CT59" s="195"/>
      <c r="CU59" s="172"/>
      <c r="CV59" s="172"/>
      <c r="CW59" s="172"/>
      <c r="CX59" s="172"/>
      <c r="CY59" s="172"/>
      <c r="CZ59" s="172"/>
      <c r="DA59" s="169"/>
    </row>
    <row customHeight="1" ht="12">
      <c r="C60" s="165"/>
      <c r="D60" s="671" t="s">
        <v>189</v>
      </c>
      <c r="E60" s="605" t="s">
        <v>189</v>
      </c>
      <c r="L60" s="174"/>
      <c r="M60" s="175"/>
      <c r="N60" s="176" t="s">
        <v>1156</v>
      </c>
      <c r="O60" s="709" t="s">
        <v>189</v>
      </c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710"/>
      <c r="AR60" s="710"/>
      <c r="AS60" s="710"/>
      <c r="AT60" s="710"/>
      <c r="AU60" s="710"/>
      <c r="AV60" s="710"/>
      <c r="AW60" s="710"/>
      <c r="AX60" s="710"/>
      <c r="AY60" s="710"/>
      <c r="AZ60" s="710"/>
      <c r="BA60" s="710"/>
      <c r="BB60" s="710"/>
      <c r="BC60" s="710"/>
      <c r="BD60" s="710"/>
      <c r="BE60" s="710"/>
      <c r="BF60" s="710"/>
      <c r="BG60" s="710"/>
      <c r="BH60" s="710"/>
      <c r="BI60" s="710"/>
      <c r="BJ60" s="710"/>
      <c r="BK60" s="710"/>
      <c r="BL60" s="710"/>
      <c r="BM60" s="710"/>
      <c r="BN60" s="710"/>
      <c r="BO60" s="710"/>
      <c r="BP60" s="710"/>
      <c r="BQ60" s="710"/>
      <c r="BR60" s="710"/>
      <c r="BS60" s="711"/>
      <c r="BT60" s="172"/>
      <c r="BU60" s="172"/>
      <c r="BV60" s="172"/>
      <c r="BW60" s="172"/>
      <c r="BX60" s="172"/>
      <c r="BY60" s="177"/>
      <c r="BZ60" s="177"/>
      <c r="CA60" s="177"/>
      <c r="CB60" s="177"/>
      <c r="CC60" s="172"/>
      <c r="CD60" s="172"/>
      <c r="CE60" s="172"/>
      <c r="CF60" s="172"/>
      <c r="CG60" s="172"/>
      <c r="CH60" s="172"/>
      <c r="CI60" s="172"/>
      <c r="CJ60" s="172"/>
      <c r="CK60" s="178"/>
      <c r="CL60" s="178"/>
      <c r="CM60" s="178"/>
      <c r="CN60" s="178"/>
      <c r="CO60" s="178"/>
      <c r="CP60" s="178"/>
      <c r="CQ60" s="178"/>
      <c r="CR60" s="178"/>
      <c r="CS60" s="178"/>
      <c r="CT60" s="179"/>
      <c r="CU60" s="172"/>
      <c r="CV60" s="172"/>
      <c r="CW60" s="172"/>
      <c r="CX60" s="172"/>
      <c r="CY60" s="172"/>
      <c r="CZ60" s="172"/>
      <c r="DA60" s="169"/>
    </row>
    <row customHeight="1" ht="10.5" hidden="1">
      <c r="C61" s="165"/>
      <c r="D61" s="672"/>
      <c r="E61" s="673"/>
      <c r="K61" s="180"/>
      <c r="L61" s="181"/>
      <c r="M61" s="182"/>
      <c r="N61" s="183" t="s">
        <v>1371</v>
      </c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72"/>
      <c r="BU61" s="172"/>
      <c r="BV61" s="172"/>
      <c r="BW61" s="172"/>
      <c r="BX61" s="172"/>
      <c r="BY61" s="184"/>
      <c r="BZ61" s="184"/>
      <c r="CA61" s="184"/>
      <c r="CB61" s="184"/>
      <c r="CC61" s="172"/>
      <c r="CD61" s="172"/>
      <c r="CE61" s="172"/>
      <c r="CF61" s="172"/>
      <c r="CG61" s="172"/>
      <c r="CH61" s="172"/>
      <c r="CI61" s="172"/>
      <c r="CJ61" s="172"/>
      <c r="CK61" s="184"/>
      <c r="CL61" s="184"/>
      <c r="CM61" s="184"/>
      <c r="CN61" s="184"/>
      <c r="CO61" s="184"/>
      <c r="CP61" s="184"/>
      <c r="CQ61" s="184"/>
      <c r="CR61" s="184"/>
      <c r="CS61" s="184"/>
      <c r="CT61" s="185"/>
      <c r="CU61" s="172"/>
      <c r="CV61" s="172"/>
      <c r="CW61" s="172"/>
      <c r="CX61" s="172"/>
      <c r="CY61" s="172"/>
      <c r="CZ61" s="172"/>
      <c r="DA61" s="169"/>
    </row>
    <row customHeight="1" ht="12.75">
      <c r="C62" s="165"/>
      <c r="D62" s="704"/>
      <c r="E62" s="705"/>
      <c r="L62" s="186"/>
      <c r="M62" s="187"/>
      <c r="N62" s="188"/>
      <c r="O62" s="189" t="s">
        <v>1382</v>
      </c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72"/>
      <c r="BU62" s="172"/>
      <c r="BV62" s="172"/>
      <c r="BW62" s="172"/>
      <c r="BX62" s="172"/>
      <c r="BY62" s="184"/>
      <c r="BZ62" s="184"/>
      <c r="CA62" s="184"/>
      <c r="CB62" s="184"/>
      <c r="CC62" s="172"/>
      <c r="CD62" s="172"/>
      <c r="CE62" s="172"/>
      <c r="CF62" s="172"/>
      <c r="CG62" s="172"/>
      <c r="CH62" s="172"/>
      <c r="CI62" s="172"/>
      <c r="CJ62" s="172"/>
      <c r="CK62" s="184"/>
      <c r="CL62" s="184"/>
      <c r="CM62" s="184"/>
      <c r="CN62" s="184"/>
      <c r="CO62" s="184"/>
      <c r="CP62" s="184"/>
      <c r="CQ62" s="184"/>
      <c r="CR62" s="184"/>
      <c r="CS62" s="184"/>
      <c r="CT62" s="185"/>
      <c r="CU62" s="172"/>
      <c r="CV62" s="172"/>
      <c r="CW62" s="172"/>
      <c r="CX62" s="172"/>
      <c r="CY62" s="172"/>
      <c r="CZ62" s="172"/>
      <c r="DA62" s="169"/>
    </row>
    <row customHeight="1" ht="12">
      <c r="C63" s="161"/>
      <c r="L63" s="206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7"/>
      <c r="BN63" s="207"/>
      <c r="BO63" s="207"/>
      <c r="BP63" s="208"/>
      <c r="BQ63" s="208"/>
      <c r="BR63" s="208"/>
      <c r="BS63" s="208"/>
      <c r="BT63" s="209"/>
      <c r="BU63" s="209"/>
      <c r="BV63" s="209"/>
      <c r="BW63" s="209"/>
      <c r="BX63" s="209"/>
      <c r="BY63" s="207"/>
      <c r="BZ63" s="207"/>
      <c r="CA63" s="207"/>
      <c r="CB63" s="207"/>
      <c r="CC63" s="209"/>
      <c r="CD63" s="209"/>
      <c r="CE63" s="209"/>
      <c r="CF63" s="209"/>
      <c r="CG63" s="209"/>
      <c r="CH63" s="209"/>
      <c r="CI63" s="209"/>
      <c r="CJ63" s="209"/>
      <c r="CK63" s="207"/>
      <c r="CL63" s="207"/>
      <c r="CM63" s="207"/>
      <c r="CN63" s="207"/>
      <c r="CO63" s="207"/>
      <c r="CP63" s="207"/>
      <c r="CQ63" s="207"/>
      <c r="CR63" s="207"/>
      <c r="CS63" s="207"/>
      <c r="CT63" s="210"/>
      <c r="CU63" s="209"/>
      <c r="CV63" s="209"/>
      <c r="CW63" s="209"/>
      <c r="CX63" s="209"/>
      <c r="CY63" s="209"/>
      <c r="CZ63" s="209"/>
      <c r="DA63" s="211"/>
    </row>
    <row customHeight="1" ht="11.25">
      <c r="C64" s="13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N64" s="157"/>
      <c r="BO64" s="157"/>
      <c r="BP64" s="157"/>
      <c r="BQ64" s="157"/>
      <c r="BR64" s="160"/>
      <c r="BS64" s="160"/>
      <c r="BT64" s="160"/>
      <c r="BU64" s="160"/>
      <c r="BV64" s="160"/>
      <c r="BW64" s="160"/>
      <c r="BX64" s="160"/>
      <c r="BY64" s="160"/>
      <c r="BZ64" s="160"/>
      <c r="CA64" s="160"/>
      <c r="CB64" s="160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</row>
  </sheetData>
  <sheetProtection formatColumns="0" formatRows="0" sort="0" autoFilter="0" insertRows="0" deleteRows="0" deleteColumns="0"/>
  <mergeCells count="147">
    <mergeCell ref="D56:D58"/>
    <mergeCell ref="E56:E58"/>
    <mergeCell ref="O56:BS56"/>
    <mergeCell ref="D60:D62"/>
    <mergeCell ref="E60:E62"/>
    <mergeCell ref="O60:BS60"/>
    <mergeCell ref="D47:D54"/>
    <mergeCell ref="O47:BS47"/>
    <mergeCell ref="E49:E51"/>
    <mergeCell ref="O49:BS49"/>
    <mergeCell ref="E52:E54"/>
    <mergeCell ref="O52:BS52"/>
    <mergeCell ref="AJ7:AJ10"/>
    <mergeCell ref="AK7:AK10"/>
    <mergeCell ref="D34:D36"/>
    <mergeCell ref="E34:E36"/>
    <mergeCell ref="O34:BS34"/>
    <mergeCell ref="D38:D45"/>
    <mergeCell ref="O38:BS38"/>
    <mergeCell ref="E40:E42"/>
    <mergeCell ref="O40:BS40"/>
    <mergeCell ref="E43:E45"/>
    <mergeCell ref="O43:BS43"/>
    <mergeCell ref="BI6:BI10"/>
    <mergeCell ref="BJ6:BJ10"/>
    <mergeCell ref="BK6:BK10"/>
    <mergeCell ref="D22:D32"/>
    <mergeCell ref="O22:BS22"/>
    <mergeCell ref="E24:E26"/>
    <mergeCell ref="O24:BS24"/>
    <mergeCell ref="E27:E29"/>
    <mergeCell ref="O27:BS27"/>
    <mergeCell ref="E30:E32"/>
    <mergeCell ref="O30:BS30"/>
    <mergeCell ref="D14:D16"/>
    <mergeCell ref="E14:E16"/>
    <mergeCell ref="O14:BS14"/>
    <mergeCell ref="D18:D20"/>
    <mergeCell ref="E18:E20"/>
    <mergeCell ref="O18:BS18"/>
    <mergeCell ref="AO7:AO10"/>
    <mergeCell ref="AP7:AP10"/>
    <mergeCell ref="AQ7:AQ10"/>
    <mergeCell ref="AR7:AR10"/>
    <mergeCell ref="AS7:AS10"/>
    <mergeCell ref="AT7:AT10"/>
    <mergeCell ref="AI7:AI10"/>
    <mergeCell ref="AA7:AA10"/>
    <mergeCell ref="AB7:AB10"/>
    <mergeCell ref="AC7:AE7"/>
    <mergeCell ref="AF7:AF10"/>
    <mergeCell ref="AG7:AG10"/>
    <mergeCell ref="AH7:AH10"/>
    <mergeCell ref="AC8:AC10"/>
    <mergeCell ref="AD8:AD10"/>
    <mergeCell ref="AE8:AE10"/>
    <mergeCell ref="BM6:BM10"/>
    <mergeCell ref="BN6:BN10"/>
    <mergeCell ref="BO6:BO10"/>
    <mergeCell ref="BP6:BQ6"/>
    <mergeCell ref="BR6:BS6"/>
    <mergeCell ref="BT6:BT10"/>
    <mergeCell ref="AL7:AL10"/>
    <mergeCell ref="AM7:AM10"/>
    <mergeCell ref="AN7:AN10"/>
    <mergeCell ref="AU7:AU10"/>
    <mergeCell ref="AV7:AV10"/>
    <mergeCell ref="AW7:AY7"/>
    <mergeCell ref="AZ7:AZ10"/>
    <mergeCell ref="BA7:BA10"/>
    <mergeCell ref="BB7:BB10"/>
    <mergeCell ref="AW8:AW10"/>
    <mergeCell ref="AX8:AX10"/>
    <mergeCell ref="AY8:AY10"/>
    <mergeCell ref="BP7:BP10"/>
    <mergeCell ref="BQ7:BQ10"/>
    <mergeCell ref="BR7:BR10"/>
    <mergeCell ref="BS7:BS10"/>
    <mergeCell ref="BG6:BG10"/>
    <mergeCell ref="BH6:BH10"/>
    <mergeCell ref="CX6:CX10"/>
    <mergeCell ref="CY6:CY10"/>
    <mergeCell ref="CZ6:CZ10"/>
    <mergeCell ref="BV6:BV10"/>
    <mergeCell ref="BW6:BW10"/>
    <mergeCell ref="BX6:BX10"/>
    <mergeCell ref="BY6:CB6"/>
    <mergeCell ref="CC6:CC10"/>
    <mergeCell ref="BY7:BY10"/>
    <mergeCell ref="BZ7:BZ10"/>
    <mergeCell ref="CA7:CB7"/>
    <mergeCell ref="CA8:CA10"/>
    <mergeCell ref="CO7:CO10"/>
    <mergeCell ref="CP7:CP10"/>
    <mergeCell ref="CQ7:CQ10"/>
    <mergeCell ref="CR7:CR10"/>
    <mergeCell ref="CS7:CS10"/>
    <mergeCell ref="CT7:CT10"/>
    <mergeCell ref="CB8:CB10"/>
    <mergeCell ref="DA6:DA10"/>
    <mergeCell ref="O7:O10"/>
    <mergeCell ref="P7:P10"/>
    <mergeCell ref="Q7:Q10"/>
    <mergeCell ref="R7:R10"/>
    <mergeCell ref="S7:S10"/>
    <mergeCell ref="T7:T10"/>
    <mergeCell ref="CJ6:CJ10"/>
    <mergeCell ref="CK6:CO6"/>
    <mergeCell ref="CP6:CT6"/>
    <mergeCell ref="CU6:CU10"/>
    <mergeCell ref="CV6:CV10"/>
    <mergeCell ref="CW6:CW10"/>
    <mergeCell ref="CK7:CK10"/>
    <mergeCell ref="CL7:CL10"/>
    <mergeCell ref="CM7:CM10"/>
    <mergeCell ref="CN7:CN10"/>
    <mergeCell ref="CD6:CD10"/>
    <mergeCell ref="CE6:CE10"/>
    <mergeCell ref="CF6:CF10"/>
    <mergeCell ref="CG6:CG10"/>
    <mergeCell ref="CH6:CH10"/>
    <mergeCell ref="CI6:CI10"/>
    <mergeCell ref="BU6:BU10"/>
    <mergeCell ref="J3:BI3"/>
    <mergeCell ref="D4:BI4"/>
    <mergeCell ref="BY4:CB5"/>
    <mergeCell ref="Q5:V5"/>
    <mergeCell ref="X5:AH5"/>
    <mergeCell ref="AK5:AP5"/>
    <mergeCell ref="AR5:BB5"/>
    <mergeCell ref="BL6:BL10"/>
    <mergeCell ref="CK5:CT5"/>
    <mergeCell ref="L6:L10"/>
    <mergeCell ref="M6:M10"/>
    <mergeCell ref="N6:N10"/>
    <mergeCell ref="O6:AH6"/>
    <mergeCell ref="AI6:BB6"/>
    <mergeCell ref="BC6:BC10"/>
    <mergeCell ref="BD6:BD10"/>
    <mergeCell ref="BE6:BE10"/>
    <mergeCell ref="BF6:BF10"/>
    <mergeCell ref="U7:U10"/>
    <mergeCell ref="V7:V10"/>
    <mergeCell ref="W7:W10"/>
    <mergeCell ref="X7:X10"/>
    <mergeCell ref="Y7:Y10"/>
    <mergeCell ref="Z7:Z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F1FCC11E-EF84-48AF-054F-B0C8B57CE263}" mc:Ignorable="x14ac xr xr2 xr3">
  <sheetPr>
    <tabColor rgb="FFFFCC99"/>
  </sheetPr>
  <dimension ref="A1:DB22"/>
  <sheetViews>
    <sheetView topLeftCell="C3" showGridLines="0" zoomScale="90" workbookViewId="0">
      <selection activeCell="A1" sqref="A1"/>
    </sheetView>
  </sheetViews>
  <sheetFormatPr customHeight="1" defaultRowHeight="11.25"/>
  <cols>
    <col min="1" max="2" style="92" width="2.57421875" hidden="1" customWidth="1"/>
    <col min="3" max="3" style="92" width="2.7109375" customWidth="1"/>
    <col min="4" max="4" style="92" width="2.57421875" hidden="1" customWidth="1"/>
    <col min="5" max="5" style="840" width="20.7109375" customWidth="1"/>
    <col min="6" max="11" style="92" width="0.8515625" hidden="1" customWidth="1"/>
    <col min="12" max="12" style="840" width="4.7109375" customWidth="1"/>
    <col min="13" max="13" style="840" width="6.7109375" customWidth="1"/>
    <col min="14" max="15" style="840" width="17.7109375" customWidth="1"/>
    <col min="16" max="16" style="840" width="0.8515625" hidden="1" customWidth="1"/>
    <col min="17" max="18" style="840" width="17.7109375" customWidth="1"/>
    <col min="19" max="19" style="840" width="0.8515625" hidden="1" customWidth="1"/>
    <col min="20" max="20" style="840" width="7.7109375" customWidth="1"/>
    <col min="21" max="21" style="840" width="12.7109375" customWidth="1"/>
    <col min="22" max="27" style="840" width="0.8515625" hidden="1" customWidth="1"/>
    <col min="28" max="28" style="92" width="12.7109375" customWidth="1"/>
    <col min="29" max="30" style="840" width="0.8515625" hidden="1" customWidth="1"/>
    <col min="31" max="32" style="840" width="13.7109375" customWidth="1"/>
    <col min="33" max="34" style="840" width="0.8515625" hidden="1" customWidth="1"/>
    <col min="35" max="36" style="840" width="13.7109375" customWidth="1"/>
    <col min="37" max="54" style="92" width="1.140625" hidden="1" customWidth="1"/>
    <col min="55" max="57" style="92" width="8.7109375" hidden="1" customWidth="1"/>
    <col min="58" max="61" style="92" width="1.140625" hidden="1" customWidth="1"/>
    <col min="62" max="63" style="92" width="0.8515625" hidden="1" customWidth="1"/>
    <col min="64" max="64" style="840" width="13.7109375" customWidth="1"/>
    <col min="65" max="65" style="753" width="13.7109375" customWidth="1"/>
    <col min="66" max="71" style="92" width="0.8515625" hidden="1" customWidth="1"/>
    <col min="72" max="83" style="92" width="3.8515625" hidden="1" customWidth="1"/>
    <col min="84" max="88" style="92" width="0.8515625" hidden="1" customWidth="1"/>
    <col min="89" max="90" style="840" width="23.7109375" customWidth="1"/>
    <col min="91" max="92" style="840" width="24.57421875" customWidth="1"/>
    <col min="93" max="104" style="92" width="0.8515625" hidden="1" customWidth="1"/>
    <col min="105" max="105" style="840" width="30.7109375" customWidth="1"/>
    <col min="106" max="106" style="840" width="2.7109375" customWidth="1"/>
  </cols>
  <sheetData>
    <row customHeight="1" ht="12" hidden="1">
      <c r="AI1" s="153"/>
      <c r="AJ1" s="153"/>
      <c r="BL1" s="153"/>
      <c r="BM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DB1" s="1375" t="s">
        <v>1383</v>
      </c>
    </row>
    <row customHeight="1" ht="12" hidden="1"/>
    <row customHeight="1" ht="3">
      <c r="C3" s="132"/>
      <c r="D3" s="132"/>
      <c r="E3" s="154"/>
      <c r="F3" s="154"/>
      <c r="G3" s="154"/>
      <c r="H3" s="154"/>
      <c r="I3" s="154"/>
      <c r="J3" s="154"/>
      <c r="K3" s="154"/>
      <c r="L3" s="154"/>
      <c r="M3" s="154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59"/>
      <c r="AI3" s="659"/>
      <c r="AJ3" s="659"/>
      <c r="AK3" s="659"/>
      <c r="AL3" s="659"/>
      <c r="AM3" s="659"/>
      <c r="AN3" s="659"/>
      <c r="AO3" s="659"/>
      <c r="AP3" s="659"/>
      <c r="AQ3" s="659"/>
      <c r="AR3" s="659"/>
      <c r="AS3" s="659"/>
      <c r="AT3" s="659"/>
      <c r="AU3" s="659"/>
      <c r="AV3" s="659"/>
      <c r="AW3" s="659"/>
      <c r="AX3" s="659"/>
      <c r="AY3" s="659"/>
      <c r="AZ3" s="659"/>
      <c r="BA3" s="659"/>
      <c r="BB3" s="659"/>
      <c r="BC3" s="659"/>
      <c r="BD3" s="659"/>
      <c r="BE3" s="659"/>
      <c r="BF3" s="659"/>
      <c r="CM3" s="133"/>
      <c r="CN3" s="133"/>
    </row>
    <row customHeight="1" ht="24.75">
      <c r="C4" s="132"/>
      <c r="D4" s="747" t="str">
        <f>"Нормативы потребления КУ по МО: "&amp;IF(B3="","Не определено",B3)&amp;", ОКТМО: "&amp;IF(B4="","Не определено",B4)</f>
        <v>Нормативы потребления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BH4" s="747"/>
      <c r="BI4" s="747"/>
      <c r="CM4" s="157"/>
      <c r="CN4" s="157"/>
    </row>
    <row customHeight="1" ht="24">
      <c r="E5" s="158"/>
      <c r="M5" s="158"/>
      <c r="N5" s="748"/>
      <c r="O5" s="748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BC5" s="158"/>
      <c r="BD5" s="158"/>
      <c r="BE5" s="158"/>
      <c r="BL5" s="213"/>
      <c r="BM5" s="213"/>
      <c r="CK5" s="750" t="s">
        <v>1384</v>
      </c>
      <c r="CL5" s="750"/>
      <c r="CM5" s="750"/>
      <c r="CN5" s="750"/>
    </row>
    <row customHeight="1" ht="24">
      <c r="C6" s="180"/>
      <c r="E6" s="594" t="s">
        <v>1165</v>
      </c>
      <c r="F6" s="751"/>
      <c r="G6" s="751"/>
      <c r="H6" s="751"/>
      <c r="I6" s="751"/>
      <c r="J6" s="751"/>
      <c r="K6" s="751"/>
      <c r="L6" s="665"/>
      <c r="M6" s="752" t="s">
        <v>1023</v>
      </c>
      <c r="N6" s="591" t="s">
        <v>1385</v>
      </c>
      <c r="O6" s="593"/>
      <c r="P6" s="718"/>
      <c r="Q6" s="594" t="s">
        <v>1386</v>
      </c>
      <c r="R6" s="594"/>
      <c r="S6" s="723"/>
      <c r="T6" s="594" t="s">
        <v>1387</v>
      </c>
      <c r="U6" s="594" t="s">
        <v>1388</v>
      </c>
      <c r="V6" s="751"/>
      <c r="W6" s="751"/>
      <c r="X6" s="751"/>
      <c r="Y6" s="751"/>
      <c r="Z6" s="751"/>
      <c r="AA6" s="751"/>
      <c r="AB6" s="614" t="s">
        <v>1389</v>
      </c>
      <c r="AC6" s="751"/>
      <c r="AD6" s="751"/>
      <c r="AE6" s="594" t="s">
        <v>1390</v>
      </c>
      <c r="AF6" s="594"/>
      <c r="AG6" s="751"/>
      <c r="AH6" s="751"/>
      <c r="AI6" s="594" t="s">
        <v>1391</v>
      </c>
      <c r="AJ6" s="594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592" t="s">
        <v>1203</v>
      </c>
      <c r="BD6" s="591" t="s">
        <v>333</v>
      </c>
      <c r="BE6" s="591" t="s">
        <v>1204</v>
      </c>
      <c r="BF6" s="751"/>
      <c r="BG6" s="751"/>
      <c r="BH6" s="751"/>
      <c r="BI6" s="751"/>
      <c r="BJ6" s="751"/>
      <c r="BK6" s="751"/>
      <c r="BL6" s="755" t="s">
        <v>1392</v>
      </c>
      <c r="BM6" s="756"/>
      <c r="BN6" s="751"/>
      <c r="BO6" s="751"/>
      <c r="BP6" s="751"/>
      <c r="BQ6" s="751"/>
      <c r="BR6" s="751"/>
      <c r="BS6" s="760"/>
      <c r="BT6" s="594" t="s">
        <v>1393</v>
      </c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761"/>
      <c r="CG6" s="751"/>
      <c r="CH6" s="751"/>
      <c r="CI6" s="751"/>
      <c r="CJ6" s="751"/>
      <c r="CK6" s="619" t="s">
        <v>1394</v>
      </c>
      <c r="CL6" s="754"/>
      <c r="CM6" s="619" t="s">
        <v>1223</v>
      </c>
      <c r="CN6" s="620"/>
      <c r="CO6" s="751"/>
      <c r="CP6" s="751"/>
      <c r="CQ6" s="751"/>
      <c r="CR6" s="751"/>
      <c r="CS6" s="751"/>
      <c r="CT6" s="751"/>
      <c r="CU6" s="751"/>
      <c r="CV6" s="751"/>
      <c r="CW6" s="751"/>
      <c r="CX6" s="751"/>
      <c r="CY6" s="751"/>
      <c r="CZ6" s="751"/>
      <c r="DA6" s="757" t="s">
        <v>1206</v>
      </c>
    </row>
    <row customHeight="1" ht="12">
      <c r="C7" s="180"/>
      <c r="E7" s="594"/>
      <c r="F7" s="751"/>
      <c r="G7" s="751"/>
      <c r="H7" s="751"/>
      <c r="I7" s="751"/>
      <c r="J7" s="751"/>
      <c r="K7" s="751"/>
      <c r="L7" s="665"/>
      <c r="M7" s="753"/>
      <c r="N7" s="621"/>
      <c r="O7" s="622"/>
      <c r="P7" s="719"/>
      <c r="Q7" s="594"/>
      <c r="R7" s="594"/>
      <c r="S7" s="724"/>
      <c r="T7" s="594"/>
      <c r="U7" s="594"/>
      <c r="V7" s="751"/>
      <c r="W7" s="751"/>
      <c r="X7" s="751"/>
      <c r="Y7" s="751"/>
      <c r="Z7" s="751"/>
      <c r="AA7" s="751"/>
      <c r="AB7" s="614"/>
      <c r="AC7" s="751"/>
      <c r="AD7" s="751"/>
      <c r="AE7" s="594"/>
      <c r="AF7" s="594"/>
      <c r="AG7" s="751"/>
      <c r="AH7" s="751"/>
      <c r="AI7" s="594"/>
      <c r="AJ7" s="594"/>
      <c r="AK7" s="751"/>
      <c r="AL7" s="751"/>
      <c r="AM7" s="751"/>
      <c r="AN7" s="751"/>
      <c r="AO7" s="751"/>
      <c r="AP7" s="751"/>
      <c r="AQ7" s="751"/>
      <c r="AR7" s="751"/>
      <c r="AS7" s="751"/>
      <c r="AT7" s="751"/>
      <c r="AU7" s="751"/>
      <c r="AV7" s="751"/>
      <c r="AW7" s="751"/>
      <c r="AX7" s="751"/>
      <c r="AY7" s="751"/>
      <c r="AZ7" s="751"/>
      <c r="BA7" s="751"/>
      <c r="BB7" s="751"/>
      <c r="BC7" s="754"/>
      <c r="BD7" s="619"/>
      <c r="BE7" s="619"/>
      <c r="BF7" s="751"/>
      <c r="BG7" s="751"/>
      <c r="BH7" s="751"/>
      <c r="BI7" s="751"/>
      <c r="BJ7" s="751"/>
      <c r="BK7" s="751"/>
      <c r="BL7" s="594" t="str">
        <f>base_norm_period</f>
        <v>Декабрь 2025</v>
      </c>
      <c r="BM7" s="594" t="str">
        <f>report_period</f>
        <v>Регулируемый период</v>
      </c>
      <c r="BN7" s="751"/>
      <c r="BO7" s="751"/>
      <c r="BP7" s="751"/>
      <c r="BQ7" s="751"/>
      <c r="BR7" s="751"/>
      <c r="BS7" s="760"/>
      <c r="BT7" s="759" t="s">
        <v>1395</v>
      </c>
      <c r="BU7" s="759" t="s">
        <v>1396</v>
      </c>
      <c r="BV7" s="759" t="s">
        <v>1397</v>
      </c>
      <c r="BW7" s="759" t="s">
        <v>1398</v>
      </c>
      <c r="BX7" s="759" t="s">
        <v>1399</v>
      </c>
      <c r="BY7" s="759" t="s">
        <v>1400</v>
      </c>
      <c r="BZ7" s="759" t="s">
        <v>1401</v>
      </c>
      <c r="CA7" s="759" t="s">
        <v>1402</v>
      </c>
      <c r="CB7" s="759" t="s">
        <v>1403</v>
      </c>
      <c r="CC7" s="759" t="s">
        <v>1404</v>
      </c>
      <c r="CD7" s="759" t="s">
        <v>1405</v>
      </c>
      <c r="CE7" s="759" t="s">
        <v>1406</v>
      </c>
      <c r="CF7" s="761"/>
      <c r="CG7" s="751"/>
      <c r="CH7" s="751"/>
      <c r="CI7" s="751"/>
      <c r="CJ7" s="751"/>
      <c r="CK7" s="594" t="str">
        <f>base_norm_period</f>
        <v>Декабрь 2025</v>
      </c>
      <c r="CL7" s="594" t="str">
        <f>report_period</f>
        <v>Регулируемый период</v>
      </c>
      <c r="CM7" s="594" t="str">
        <f>base_norm_period</f>
        <v>Декабрь 2025</v>
      </c>
      <c r="CN7" s="594" t="str">
        <f>report_period</f>
        <v>Регулируемый период</v>
      </c>
      <c r="CO7" s="751"/>
      <c r="CP7" s="751"/>
      <c r="CQ7" s="751"/>
      <c r="CR7" s="751"/>
      <c r="CS7" s="751"/>
      <c r="CT7" s="751"/>
      <c r="CU7" s="751"/>
      <c r="CV7" s="751"/>
      <c r="CW7" s="751"/>
      <c r="CX7" s="751"/>
      <c r="CY7" s="751"/>
      <c r="CZ7" s="751"/>
      <c r="DA7" s="758"/>
    </row>
    <row customHeight="1" ht="10.5">
      <c r="C8" s="180"/>
      <c r="E8" s="594"/>
      <c r="F8" s="751"/>
      <c r="G8" s="751"/>
      <c r="H8" s="751"/>
      <c r="I8" s="751"/>
      <c r="J8" s="751"/>
      <c r="K8" s="751"/>
      <c r="L8" s="665"/>
      <c r="M8" s="753"/>
      <c r="N8" s="576" t="str">
        <f>report_period</f>
        <v>Регулируемый период</v>
      </c>
      <c r="O8" s="576" t="str">
        <f>base_norm_period</f>
        <v>Декабрь 2025</v>
      </c>
      <c r="P8" s="719"/>
      <c r="Q8" s="594" t="str">
        <f>report_period</f>
        <v>Регулируемый период</v>
      </c>
      <c r="R8" s="594" t="str">
        <f>base_norm_period</f>
        <v>Декабрь 2025</v>
      </c>
      <c r="S8" s="724"/>
      <c r="T8" s="594"/>
      <c r="U8" s="594"/>
      <c r="V8" s="751"/>
      <c r="W8" s="751"/>
      <c r="X8" s="751"/>
      <c r="Y8" s="751"/>
      <c r="Z8" s="751"/>
      <c r="AA8" s="751"/>
      <c r="AB8" s="614"/>
      <c r="AC8" s="751"/>
      <c r="AD8" s="751"/>
      <c r="AE8" s="594" t="str">
        <f>report_period</f>
        <v>Регулируемый период</v>
      </c>
      <c r="AF8" s="594" t="str">
        <f>base_norm_period</f>
        <v>Декабрь 2025</v>
      </c>
      <c r="AG8" s="751"/>
      <c r="AH8" s="751"/>
      <c r="AI8" s="594" t="str">
        <f>report_period</f>
        <v>Регулируемый период</v>
      </c>
      <c r="AJ8" s="594" t="str">
        <f>base_norm_period</f>
        <v>Декабрь 2025</v>
      </c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4"/>
      <c r="BD8" s="619"/>
      <c r="BE8" s="619"/>
      <c r="BF8" s="751"/>
      <c r="BG8" s="751"/>
      <c r="BH8" s="751"/>
      <c r="BI8" s="751"/>
      <c r="BJ8" s="751"/>
      <c r="BK8" s="751"/>
      <c r="BL8" s="594"/>
      <c r="BM8" s="594"/>
      <c r="BN8" s="751"/>
      <c r="BO8" s="751"/>
      <c r="BP8" s="751"/>
      <c r="BQ8" s="751"/>
      <c r="BR8" s="751"/>
      <c r="BS8" s="760"/>
      <c r="BT8" s="759"/>
      <c r="BU8" s="759"/>
      <c r="BV8" s="759"/>
      <c r="BW8" s="759"/>
      <c r="BX8" s="759"/>
      <c r="BY8" s="759"/>
      <c r="BZ8" s="759"/>
      <c r="CA8" s="759"/>
      <c r="CB8" s="759"/>
      <c r="CC8" s="759"/>
      <c r="CD8" s="759"/>
      <c r="CE8" s="759"/>
      <c r="CF8" s="761"/>
      <c r="CG8" s="751"/>
      <c r="CH8" s="751"/>
      <c r="CI8" s="751"/>
      <c r="CJ8" s="751"/>
      <c r="CK8" s="594"/>
      <c r="CL8" s="594"/>
      <c r="CM8" s="594"/>
      <c r="CN8" s="594"/>
      <c r="CO8" s="751"/>
      <c r="CP8" s="751"/>
      <c r="CQ8" s="751"/>
      <c r="CR8" s="751"/>
      <c r="CS8" s="751"/>
      <c r="CT8" s="751"/>
      <c r="CU8" s="751"/>
      <c r="CV8" s="751"/>
      <c r="CW8" s="751"/>
      <c r="CX8" s="751"/>
      <c r="CY8" s="751"/>
      <c r="CZ8" s="751"/>
      <c r="DA8" s="758"/>
    </row>
    <row customHeight="1" ht="10.5">
      <c r="C9" s="180"/>
      <c r="E9" s="594"/>
      <c r="F9" s="751"/>
      <c r="G9" s="751"/>
      <c r="H9" s="751"/>
      <c r="I9" s="751"/>
      <c r="J9" s="751"/>
      <c r="K9" s="751"/>
      <c r="L9" s="665"/>
      <c r="M9" s="753"/>
      <c r="N9" s="577"/>
      <c r="O9" s="577"/>
      <c r="P9" s="719"/>
      <c r="Q9" s="594"/>
      <c r="R9" s="594"/>
      <c r="S9" s="724"/>
      <c r="T9" s="594"/>
      <c r="U9" s="594"/>
      <c r="V9" s="751"/>
      <c r="W9" s="751"/>
      <c r="X9" s="751"/>
      <c r="Y9" s="751"/>
      <c r="Z9" s="751"/>
      <c r="AA9" s="751"/>
      <c r="AB9" s="614"/>
      <c r="AC9" s="751"/>
      <c r="AD9" s="751"/>
      <c r="AE9" s="594"/>
      <c r="AF9" s="594"/>
      <c r="AG9" s="751"/>
      <c r="AH9" s="751"/>
      <c r="AI9" s="594"/>
      <c r="AJ9" s="594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4"/>
      <c r="BD9" s="619"/>
      <c r="BE9" s="619"/>
      <c r="BF9" s="751"/>
      <c r="BG9" s="751"/>
      <c r="BH9" s="751"/>
      <c r="BI9" s="751"/>
      <c r="BJ9" s="751"/>
      <c r="BK9" s="751"/>
      <c r="BL9" s="594"/>
      <c r="BM9" s="594"/>
      <c r="BN9" s="751"/>
      <c r="BO9" s="751"/>
      <c r="BP9" s="751"/>
      <c r="BQ9" s="751"/>
      <c r="BR9" s="751"/>
      <c r="BS9" s="760"/>
      <c r="BT9" s="759"/>
      <c r="BU9" s="759"/>
      <c r="BV9" s="759"/>
      <c r="BW9" s="759"/>
      <c r="BX9" s="759"/>
      <c r="BY9" s="759"/>
      <c r="BZ9" s="759"/>
      <c r="CA9" s="759"/>
      <c r="CB9" s="759"/>
      <c r="CC9" s="759"/>
      <c r="CD9" s="759"/>
      <c r="CE9" s="759"/>
      <c r="CF9" s="761"/>
      <c r="CG9" s="751"/>
      <c r="CH9" s="751"/>
      <c r="CI9" s="751"/>
      <c r="CJ9" s="751"/>
      <c r="CK9" s="594"/>
      <c r="CL9" s="594"/>
      <c r="CM9" s="594"/>
      <c r="CN9" s="594"/>
      <c r="CO9" s="751"/>
      <c r="CP9" s="751"/>
      <c r="CQ9" s="751"/>
      <c r="CR9" s="751"/>
      <c r="CS9" s="751"/>
      <c r="CT9" s="751"/>
      <c r="CU9" s="751"/>
      <c r="CV9" s="751"/>
      <c r="CW9" s="751"/>
      <c r="CX9" s="751"/>
      <c r="CY9" s="751"/>
      <c r="CZ9" s="751"/>
      <c r="DA9" s="758"/>
    </row>
    <row customHeight="1" ht="10.5">
      <c r="C10" s="180"/>
      <c r="E10" s="594"/>
      <c r="F10" s="751"/>
      <c r="G10" s="751"/>
      <c r="H10" s="751"/>
      <c r="I10" s="751"/>
      <c r="J10" s="751"/>
      <c r="K10" s="751"/>
      <c r="L10" s="665"/>
      <c r="M10" s="753"/>
      <c r="N10" s="618"/>
      <c r="O10" s="618"/>
      <c r="P10" s="719"/>
      <c r="Q10" s="594"/>
      <c r="R10" s="594"/>
      <c r="S10" s="724"/>
      <c r="T10" s="594"/>
      <c r="U10" s="594"/>
      <c r="V10" s="751"/>
      <c r="W10" s="751"/>
      <c r="X10" s="751"/>
      <c r="Y10" s="751"/>
      <c r="Z10" s="751"/>
      <c r="AA10" s="751"/>
      <c r="AB10" s="614"/>
      <c r="AC10" s="751"/>
      <c r="AD10" s="751"/>
      <c r="AE10" s="594"/>
      <c r="AF10" s="594"/>
      <c r="AG10" s="751"/>
      <c r="AH10" s="751"/>
      <c r="AI10" s="594"/>
      <c r="AJ10" s="594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4"/>
      <c r="BD10" s="619"/>
      <c r="BE10" s="619"/>
      <c r="BF10" s="751"/>
      <c r="BG10" s="751"/>
      <c r="BH10" s="751"/>
      <c r="BI10" s="751"/>
      <c r="BJ10" s="751"/>
      <c r="BK10" s="751"/>
      <c r="BL10" s="594"/>
      <c r="BM10" s="594"/>
      <c r="BN10" s="751"/>
      <c r="BO10" s="751"/>
      <c r="BP10" s="751"/>
      <c r="BQ10" s="751"/>
      <c r="BR10" s="751"/>
      <c r="BS10" s="760"/>
      <c r="BT10" s="759"/>
      <c r="BU10" s="759"/>
      <c r="BV10" s="759"/>
      <c r="BW10" s="759"/>
      <c r="BX10" s="759"/>
      <c r="BY10" s="759"/>
      <c r="BZ10" s="759"/>
      <c r="CA10" s="759"/>
      <c r="CB10" s="759"/>
      <c r="CC10" s="759"/>
      <c r="CD10" s="759"/>
      <c r="CE10" s="759"/>
      <c r="CF10" s="761"/>
      <c r="CG10" s="751"/>
      <c r="CH10" s="751"/>
      <c r="CI10" s="751"/>
      <c r="CJ10" s="751"/>
      <c r="CK10" s="594"/>
      <c r="CL10" s="594"/>
      <c r="CM10" s="594"/>
      <c r="CN10" s="594"/>
      <c r="CO10" s="751"/>
      <c r="CP10" s="751"/>
      <c r="CQ10" s="751"/>
      <c r="CR10" s="751"/>
      <c r="CS10" s="751"/>
      <c r="CT10" s="751"/>
      <c r="CU10" s="751"/>
      <c r="CV10" s="751"/>
      <c r="CW10" s="751"/>
      <c r="CX10" s="751"/>
      <c r="CY10" s="751"/>
      <c r="CZ10" s="751"/>
      <c r="DA10" s="758"/>
    </row>
    <row customHeight="1" ht="12" hidden="1">
      <c r="D11" s="162"/>
      <c r="E11" s="162" t="s">
        <v>1407</v>
      </c>
      <c r="F11" s="162"/>
      <c r="G11" s="162"/>
      <c r="H11" s="162"/>
      <c r="I11" s="162"/>
      <c r="J11" s="162"/>
      <c r="K11" s="162"/>
      <c r="L11" s="162"/>
      <c r="M11" s="162"/>
      <c r="N11" s="162" t="s">
        <v>1408</v>
      </c>
      <c r="O11" s="162" t="s">
        <v>1409</v>
      </c>
      <c r="P11" s="162"/>
      <c r="Q11" s="162" t="s">
        <v>1410</v>
      </c>
      <c r="R11" s="162" t="s">
        <v>1411</v>
      </c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 t="s">
        <v>1412</v>
      </c>
      <c r="AF11" s="162" t="s">
        <v>1413</v>
      </c>
      <c r="AG11" s="162"/>
      <c r="AH11" s="162"/>
      <c r="AI11" s="162" t="s">
        <v>1414</v>
      </c>
      <c r="AJ11" s="162" t="s">
        <v>1415</v>
      </c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 t="s">
        <v>1416</v>
      </c>
      <c r="BM11" s="162" t="s">
        <v>1417</v>
      </c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 t="s">
        <v>1418</v>
      </c>
      <c r="CL11" s="162" t="s">
        <v>1419</v>
      </c>
      <c r="CM11" s="162" t="s">
        <v>1420</v>
      </c>
      <c r="CN11" s="162" t="s">
        <v>1421</v>
      </c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 t="s">
        <v>1422</v>
      </c>
    </row>
    <row customHeight="1" ht="11.25" hidden="1">
      <c r="D12" s="214"/>
      <c r="E12" s="104"/>
      <c r="F12" s="215"/>
      <c r="G12" s="215"/>
      <c r="H12" s="215"/>
      <c r="I12" s="215"/>
      <c r="J12" s="215"/>
      <c r="K12" s="215"/>
      <c r="L12" s="104"/>
      <c r="M12" s="216"/>
      <c r="N12" s="217"/>
      <c r="O12" s="104"/>
      <c r="P12" s="168"/>
      <c r="Q12" s="104"/>
      <c r="R12" s="104"/>
      <c r="S12" s="168"/>
      <c r="T12" s="104"/>
      <c r="U12" s="104"/>
      <c r="V12" s="168"/>
      <c r="W12" s="168"/>
      <c r="X12" s="168"/>
      <c r="Y12" s="168"/>
      <c r="Z12" s="168"/>
      <c r="AA12" s="168"/>
      <c r="AB12" s="104"/>
      <c r="AC12" s="168"/>
      <c r="AD12" s="168"/>
      <c r="AE12" s="104"/>
      <c r="AF12" s="104"/>
      <c r="AG12" s="168"/>
      <c r="AH12" s="168"/>
      <c r="AI12" s="104"/>
      <c r="AJ12" s="104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168"/>
      <c r="BD12" s="168"/>
      <c r="BE12" s="168"/>
      <c r="BF12" s="215"/>
      <c r="BG12" s="215"/>
      <c r="BH12" s="215"/>
      <c r="BI12" s="215"/>
      <c r="BJ12" s="215"/>
      <c r="BK12" s="215"/>
      <c r="BL12" s="104"/>
      <c r="BM12" s="104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104"/>
      <c r="CL12" s="104"/>
      <c r="CM12" s="218"/>
      <c r="CN12" s="219"/>
      <c r="CO12" s="220"/>
      <c r="CP12" s="220"/>
      <c r="CQ12" s="220"/>
      <c r="CR12" s="220"/>
      <c r="CS12" s="220"/>
      <c r="CT12" s="220"/>
      <c r="CU12" s="220"/>
      <c r="CV12" s="220"/>
      <c r="CW12" s="220"/>
      <c r="CX12" s="220"/>
      <c r="CY12" s="220"/>
      <c r="CZ12" s="220"/>
      <c r="DA12" s="221"/>
    </row>
    <row customHeight="1" ht="11.25" hidden="1">
      <c r="D13" s="222"/>
      <c r="E13" s="186"/>
      <c r="F13" s="187"/>
      <c r="G13" s="187"/>
      <c r="H13" s="187"/>
      <c r="I13" s="187"/>
      <c r="J13" s="187"/>
      <c r="K13" s="187"/>
      <c r="L13" s="187"/>
      <c r="M13" s="223" t="s">
        <v>1423</v>
      </c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4"/>
      <c r="CK13" s="184"/>
      <c r="CL13" s="184"/>
      <c r="CM13" s="184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221"/>
    </row>
    <row customHeight="1" ht="11.25">
      <c r="D14" s="222"/>
      <c r="E14" s="224"/>
      <c r="F14" s="184"/>
      <c r="G14" s="184"/>
      <c r="H14" s="184"/>
      <c r="I14" s="184"/>
      <c r="J14" s="184"/>
      <c r="K14" s="184"/>
      <c r="L14" s="184"/>
      <c r="M14" s="225"/>
      <c r="N14" s="189" t="s">
        <v>1441</v>
      </c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5"/>
    </row>
    <row customHeight="1" ht="11.25">
      <c r="D15" s="222"/>
      <c r="E15" s="206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10"/>
    </row>
    <row customHeight="1" ht="11.25"/>
    <row customHeight="1" ht="11.25">
      <c r="N17" s="226" t="s">
        <v>1442</v>
      </c>
    </row>
    <row customHeight="1" ht="11.25">
      <c r="N18" s="227" t="s">
        <v>1443</v>
      </c>
    </row>
    <row customHeight="1" ht="11.25">
      <c r="N19" s="227" t="s">
        <v>1444</v>
      </c>
    </row>
    <row customHeight="1" ht="11.25">
      <c r="N20" s="227" t="s">
        <v>1445</v>
      </c>
    </row>
    <row customHeight="1" ht="11.25">
      <c r="N21" s="227" t="s">
        <v>1446</v>
      </c>
    </row>
    <row customHeight="1" ht="11.25">
      <c r="N22" s="227" t="s">
        <v>1447</v>
      </c>
    </row>
  </sheetData>
  <sheetProtection formatColumns="0" formatRows="0" sort="0" autoFilter="0" insertRows="0" deleteRows="0" deleteColumns="0"/>
  <mergeCells count="113">
    <mergeCell ref="CA7:CA10"/>
    <mergeCell ref="CB7:CB10"/>
    <mergeCell ref="CC7:CC10"/>
    <mergeCell ref="CD7:CD10"/>
    <mergeCell ref="CE7:CE10"/>
    <mergeCell ref="CK7:CK10"/>
    <mergeCell ref="CW6:CW10"/>
    <mergeCell ref="CX6:CX10"/>
    <mergeCell ref="CY6:CY10"/>
    <mergeCell ref="BT6:CE6"/>
    <mergeCell ref="CF6:CF10"/>
    <mergeCell ref="CG6:CG10"/>
    <mergeCell ref="CH6:CH10"/>
    <mergeCell ref="BW7:BW10"/>
    <mergeCell ref="BX7:BX10"/>
    <mergeCell ref="BY7:BY10"/>
    <mergeCell ref="BZ7:BZ10"/>
    <mergeCell ref="CZ6:CZ10"/>
    <mergeCell ref="DA6:DA10"/>
    <mergeCell ref="BL7:BL10"/>
    <mergeCell ref="BM7:BM10"/>
    <mergeCell ref="BT7:BT10"/>
    <mergeCell ref="BU7:BU10"/>
    <mergeCell ref="BV7:BV10"/>
    <mergeCell ref="CQ6:CQ10"/>
    <mergeCell ref="CR6:CR10"/>
    <mergeCell ref="CS6:CS10"/>
    <mergeCell ref="CT6:CT10"/>
    <mergeCell ref="CU6:CU10"/>
    <mergeCell ref="CV6:CV10"/>
    <mergeCell ref="CI6:CI10"/>
    <mergeCell ref="CJ6:CJ10"/>
    <mergeCell ref="CK6:CL6"/>
    <mergeCell ref="CM6:CN6"/>
    <mergeCell ref="CO6:CO10"/>
    <mergeCell ref="CP6:CP10"/>
    <mergeCell ref="CL7:CL10"/>
    <mergeCell ref="CM7:CM10"/>
    <mergeCell ref="CN7:CN10"/>
    <mergeCell ref="BR6:BR10"/>
    <mergeCell ref="BS6:BS10"/>
    <mergeCell ref="BK6:BK10"/>
    <mergeCell ref="BL6:BM6"/>
    <mergeCell ref="BN6:BN10"/>
    <mergeCell ref="BO6:BO10"/>
    <mergeCell ref="BP6:BP10"/>
    <mergeCell ref="BQ6:BQ10"/>
    <mergeCell ref="BE6:BE10"/>
    <mergeCell ref="BF6:BF10"/>
    <mergeCell ref="BG6:BG10"/>
    <mergeCell ref="BH6:BH10"/>
    <mergeCell ref="BI6:BI10"/>
    <mergeCell ref="BJ6:BJ10"/>
    <mergeCell ref="AY6:AY10"/>
    <mergeCell ref="AZ6:AZ10"/>
    <mergeCell ref="BA6:BA10"/>
    <mergeCell ref="BB6:BB10"/>
    <mergeCell ref="BC6:BC10"/>
    <mergeCell ref="BD6:BD10"/>
    <mergeCell ref="AS6:AS10"/>
    <mergeCell ref="AT6:AT10"/>
    <mergeCell ref="AU6:AU10"/>
    <mergeCell ref="AV6:AV10"/>
    <mergeCell ref="AW6:AW10"/>
    <mergeCell ref="AX6:AX10"/>
    <mergeCell ref="AN6:AN10"/>
    <mergeCell ref="AO6:AO10"/>
    <mergeCell ref="AP6:AP10"/>
    <mergeCell ref="AQ6:AQ10"/>
    <mergeCell ref="AR6:AR10"/>
    <mergeCell ref="AE6:AF7"/>
    <mergeCell ref="AG6:AG10"/>
    <mergeCell ref="AH6:AH10"/>
    <mergeCell ref="AI6:AJ7"/>
    <mergeCell ref="AK6:AK10"/>
    <mergeCell ref="AL6:AL10"/>
    <mergeCell ref="AE8:AE10"/>
    <mergeCell ref="AF8:AF10"/>
    <mergeCell ref="AI8:AI10"/>
    <mergeCell ref="AJ8:AJ10"/>
    <mergeCell ref="AC6:AC10"/>
    <mergeCell ref="AD6:AD10"/>
    <mergeCell ref="S6:S10"/>
    <mergeCell ref="T6:T10"/>
    <mergeCell ref="U6:U10"/>
    <mergeCell ref="V6:V10"/>
    <mergeCell ref="W6:W10"/>
    <mergeCell ref="X6:X10"/>
    <mergeCell ref="AM6:AM10"/>
    <mergeCell ref="N3:BF3"/>
    <mergeCell ref="D4:BI4"/>
    <mergeCell ref="N5:AE5"/>
    <mergeCell ref="CK5:CN5"/>
    <mergeCell ref="E6:E10"/>
    <mergeCell ref="F6:F10"/>
    <mergeCell ref="G6:G10"/>
    <mergeCell ref="H6:H10"/>
    <mergeCell ref="I6:I10"/>
    <mergeCell ref="J6:J10"/>
    <mergeCell ref="K6:K10"/>
    <mergeCell ref="L6:L10"/>
    <mergeCell ref="M6:M10"/>
    <mergeCell ref="N6:O7"/>
    <mergeCell ref="P6:P10"/>
    <mergeCell ref="Q6:R7"/>
    <mergeCell ref="N8:N10"/>
    <mergeCell ref="O8:O10"/>
    <mergeCell ref="Q8:Q10"/>
    <mergeCell ref="R8:R10"/>
    <mergeCell ref="Y6:Y10"/>
    <mergeCell ref="Z6:Z10"/>
    <mergeCell ref="AA6:AA10"/>
    <mergeCell ref="AB6:AB10"/>
  </mergeCell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E2F0508-AED8-BF18-9D68-FF0C625BDD02}" mc:Ignorable="x14ac xr xr2 xr3">
  <sheetPr>
    <tabColor rgb="FFFFCC99"/>
  </sheetPr>
  <dimension ref="A1:LM103"/>
  <sheetViews>
    <sheetView topLeftCell="C2" showGridLines="0" zoomScale="90" workbookViewId="0">
      <selection activeCell="A1" sqref="A1"/>
    </sheetView>
  </sheetViews>
  <sheetFormatPr customHeight="1" defaultRowHeight="11.25"/>
  <cols>
    <col min="1" max="2" style="840" width="2.7109375" hidden="1" customWidth="1"/>
    <col min="3" max="3" style="840" width="2.7109375" customWidth="1"/>
    <col min="4" max="5" style="840" width="22.7109375" hidden="1" customWidth="1"/>
    <col min="6" max="6" style="840" width="2.7109375" hidden="1" customWidth="1"/>
    <col min="7" max="9" style="840" width="4.7109375" hidden="1" customWidth="1"/>
    <col min="10" max="10" style="840" width="2.7109375" hidden="1" customWidth="1"/>
    <col min="11" max="11" style="840" width="6.7109375" customWidth="1"/>
    <col min="12" max="12" style="840" width="4.7109375" customWidth="1"/>
    <col min="13" max="13" style="840" width="6.7109375" customWidth="1"/>
    <col min="14" max="14" style="840" width="25.7109375" customWidth="1"/>
    <col min="15" max="16" style="840" width="0.7109375" hidden="1" customWidth="1"/>
    <col min="17" max="17" style="840" width="17.7109375" customWidth="1"/>
    <col min="18" max="19" style="840" width="0.7109375" hidden="1" customWidth="1"/>
    <col min="20" max="20" style="840" width="7.7109375" customWidth="1"/>
    <col min="21" max="21" style="840" width="7.8515625" customWidth="1"/>
    <col min="22" max="23" style="840" width="0.8515625" hidden="1" customWidth="1"/>
    <col min="24" max="24" style="840" width="7.7109375" customWidth="1"/>
    <col min="25" max="28" style="840" width="0.8515625" hidden="1" customWidth="1"/>
    <col min="29" max="31" style="840" width="8.7109375" hidden="1" customWidth="1"/>
    <col min="32" max="39" style="840" width="0.8515625" hidden="1" customWidth="1"/>
    <col min="40" max="40" style="840" width="7.7109375" customWidth="1"/>
    <col min="41" max="41" style="840" width="15.7109375" customWidth="1"/>
    <col min="42" max="42" style="840" width="0.140625" hidden="1" customWidth="1"/>
    <col min="43" max="44" style="840" width="12.57421875" hidden="1" customWidth="1"/>
    <col min="45" max="45" style="840" width="11.7109375" hidden="1" customWidth="1"/>
    <col min="46" max="47" style="840" width="15.7109375" hidden="1" customWidth="1"/>
    <col min="48" max="48" style="840" width="19.57421875" hidden="1" customWidth="1"/>
    <col min="49" max="49" style="840" width="28.7109375" customWidth="1"/>
    <col min="50" max="50" style="840" width="17.7109375" hidden="1" customWidth="1"/>
    <col min="51" max="54" style="840" width="0.140625" hidden="1" customWidth="1"/>
    <col min="55" max="57" style="840" width="15.57421875" hidden="1" customWidth="1"/>
    <col min="58" max="59" style="840" width="0.140625" customWidth="1"/>
    <col min="60" max="60" style="840" width="8.8515625" hidden="1" customWidth="1"/>
    <col min="61" max="63" style="840" width="0.140625" hidden="1" customWidth="1"/>
    <col min="64" max="64" style="840" width="11.7109375" customWidth="1"/>
    <col min="65" max="65" style="840" width="27.7109375" hidden="1" customWidth="1"/>
    <col min="66" max="67" style="840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840" width="12.7109375" customWidth="1"/>
    <col min="78" max="79" style="840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840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customWidth="1"/>
    <col min="134" max="136" style="753" width="0.8515625" hidden="1" customWidth="1"/>
    <col min="137" max="138" style="753" width="20.7109375" customWidth="1"/>
    <col min="139" max="140" style="840" width="22.7109375" hidden="1" customWidth="1"/>
    <col min="141" max="142" style="840" width="2.7109375" hidden="1" customWidth="1"/>
    <col min="143" max="143" style="840" width="30.7109375" customWidth="1"/>
    <col min="144" max="145" style="840" width="2.7109375" hidden="1" customWidth="1"/>
    <col min="146" max="146" style="840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840" width="0.8515625" hidden="1" customWidth="1"/>
    <col min="208" max="208" style="92" width="0.8515625" hidden="1" customWidth="1"/>
    <col min="209" max="212" style="840" width="10.7109375" customWidth="1"/>
    <col min="213" max="220" style="840" width="12.7109375" customWidth="1"/>
    <col min="221" max="224" style="840" width="14.7109375" customWidth="1"/>
    <col min="225" max="228" style="840" width="10.7109375" customWidth="1"/>
    <col min="229" max="236" style="840" width="12.7109375" customWidth="1"/>
    <col min="237" max="240" style="840" width="14.7109375" customWidth="1"/>
    <col min="241" max="244" style="92" width="0.8515625" hidden="1" customWidth="1"/>
    <col min="245" max="245" style="840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840" width="0.8515625" hidden="1" customWidth="1"/>
    <col min="315" max="316" style="840" width="12.7109375" hidden="1" customWidth="1"/>
    <col min="317" max="317" style="840" width="0.7109375" hidden="1" customWidth="1"/>
    <col min="318" max="318" style="840" width="20.8515625" customWidth="1"/>
    <col min="319" max="325" style="840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/>
    <row customHeight="1" ht="15"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EJ86</f>
        <v>0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160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160"/>
      <c r="FQ3" s="227" t="s">
        <v>1450</v>
      </c>
      <c r="LE3" s="400"/>
    </row>
    <row customHeight="1" ht="24"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160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328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104"/>
      <c r="L12" s="216"/>
      <c r="M12" s="238"/>
      <c r="N12" s="104"/>
      <c r="O12" s="168"/>
      <c r="P12" s="168"/>
      <c r="Q12" s="104"/>
      <c r="R12" s="168"/>
      <c r="S12" s="168"/>
      <c r="T12" s="104"/>
      <c r="U12" s="104"/>
      <c r="V12" s="168"/>
      <c r="W12" s="168"/>
      <c r="X12" s="510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04"/>
      <c r="AO12" s="104"/>
      <c r="AP12" s="168"/>
      <c r="AQ12" s="104"/>
      <c r="AR12" s="104"/>
      <c r="AS12" s="104"/>
      <c r="AT12" s="104"/>
      <c r="AU12" s="104"/>
      <c r="AV12" s="104"/>
      <c r="AW12" s="104"/>
      <c r="AX12" s="104"/>
      <c r="AY12" s="168"/>
      <c r="AZ12" s="168"/>
      <c r="BA12" s="168"/>
      <c r="BB12" s="168"/>
      <c r="BC12" s="104"/>
      <c r="BD12" s="104"/>
      <c r="BE12" s="104"/>
      <c r="BF12" s="168"/>
      <c r="BG12" s="168"/>
      <c r="BH12" s="168"/>
      <c r="BI12" s="168"/>
      <c r="BJ12" s="168"/>
      <c r="BK12" s="168"/>
      <c r="BL12" s="104"/>
      <c r="BM12" s="239"/>
      <c r="BN12" s="168"/>
      <c r="BO12" s="168"/>
      <c r="BP12" s="104"/>
      <c r="BQ12" s="104"/>
      <c r="BR12" s="168"/>
      <c r="BS12" s="168"/>
      <c r="BT12" s="168"/>
      <c r="BU12" s="168"/>
      <c r="BV12" s="168"/>
      <c r="BW12" s="168"/>
      <c r="BX12" s="104"/>
      <c r="BY12" s="104"/>
      <c r="BZ12" s="104"/>
      <c r="CA12" s="104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04"/>
      <c r="CM12" s="104"/>
      <c r="CN12" s="168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04"/>
      <c r="DN12" s="104"/>
      <c r="DO12" s="104"/>
      <c r="DP12" s="104"/>
      <c r="DQ12" s="239"/>
      <c r="DR12" s="168"/>
      <c r="DS12" s="168"/>
      <c r="DT12" s="168"/>
      <c r="DU12" s="104"/>
      <c r="DV12" s="104"/>
      <c r="DW12" s="168"/>
      <c r="DX12" s="168"/>
      <c r="DY12" s="168"/>
      <c r="DZ12" s="104"/>
      <c r="EA12" s="104"/>
      <c r="EB12" s="104"/>
      <c r="EC12" s="239"/>
      <c r="ED12" s="168"/>
      <c r="EE12" s="168"/>
      <c r="EF12" s="168"/>
      <c r="EG12" s="104"/>
      <c r="EH12" s="104"/>
      <c r="EI12" s="239"/>
      <c r="EJ12" s="239"/>
      <c r="EK12" s="240"/>
      <c r="EL12" s="240"/>
      <c r="EM12" s="241"/>
      <c r="EN12" s="240"/>
      <c r="EO12" s="242"/>
      <c r="EP12" s="104"/>
      <c r="EQ12" s="104"/>
      <c r="ER12" s="168"/>
      <c r="ES12" s="104"/>
      <c r="ET12" s="104"/>
      <c r="EU12" s="104"/>
      <c r="EV12" s="104"/>
      <c r="EW12" s="104"/>
      <c r="EX12" s="104"/>
      <c r="EY12" s="168"/>
      <c r="EZ12" s="168"/>
      <c r="FA12" s="168"/>
      <c r="FB12" s="168"/>
      <c r="FC12" s="168"/>
      <c r="FD12" s="168"/>
      <c r="FE12" s="168"/>
      <c r="FF12" s="168"/>
      <c r="FG12" s="104"/>
      <c r="FH12" s="104"/>
      <c r="FI12" s="104"/>
      <c r="FJ12" s="104"/>
      <c r="FK12" s="168"/>
      <c r="FL12" s="104"/>
      <c r="FM12" s="104"/>
      <c r="FN12" s="104"/>
      <c r="FO12" s="104"/>
      <c r="FP12" s="168"/>
      <c r="FQ12" s="104"/>
      <c r="FR12" s="104"/>
      <c r="FS12" s="104"/>
      <c r="FT12" s="104"/>
      <c r="FU12" s="168"/>
      <c r="FV12" s="168"/>
      <c r="FW12" s="168"/>
      <c r="FX12" s="168"/>
      <c r="FY12" s="104"/>
      <c r="FZ12" s="104"/>
      <c r="GA12" s="168"/>
      <c r="GB12" s="168"/>
      <c r="GC12" s="168"/>
      <c r="GD12" s="104"/>
      <c r="GE12" s="104"/>
      <c r="GF12" s="104"/>
      <c r="GG12" s="168"/>
      <c r="GH12" s="168"/>
      <c r="GI12" s="168"/>
      <c r="GJ12" s="168"/>
      <c r="GK12" s="243"/>
      <c r="GL12" s="104"/>
      <c r="GM12" s="168"/>
      <c r="GN12" s="168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168"/>
      <c r="LF12" s="104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95"/>
      <c r="G13" s="95"/>
      <c r="H13" s="95"/>
      <c r="I13" s="95"/>
      <c r="J13" s="9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/>
      <c r="FR13" s="146">
        <f>FQ15+FQ33</f>
        <v>0</v>
      </c>
      <c r="FS13" s="253"/>
      <c r="FT13" s="146">
        <f>FS15+FS33</f>
        <v>0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95"/>
      <c r="G14" s="95"/>
      <c r="H14" s="95"/>
      <c r="I14" s="95"/>
      <c r="J14" s="9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168"/>
      <c r="G15" s="168"/>
      <c r="H15" s="168"/>
      <c r="I15" s="168"/>
      <c r="J15" s="168"/>
      <c r="K15" s="168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 t="str">
        <f>IF(CS15=0,"",DM15/CS15*1000)</f>
        <v/>
      </c>
      <c r="BQ15" s="262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0</v>
      </c>
      <c r="CT15" s="264">
        <f>SUM(HN15,HP15)</f>
        <v>0</v>
      </c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 t="s">
        <v>1692</v>
      </c>
      <c r="DV15" s="268" t="s">
        <v>1693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0</v>
      </c>
      <c r="EX15" s="264">
        <f>SUM(ID15,IF15)</f>
        <v>0</v>
      </c>
      <c r="EY15" s="265"/>
      <c r="EZ15" s="265"/>
      <c r="FA15" s="264">
        <f>SUM(FA16:FA17)</f>
        <v>0</v>
      </c>
      <c r="FB15" s="264">
        <f>SUM(FB16:FB17)</f>
        <v>0</v>
      </c>
      <c r="FC15" s="264">
        <f>SUM(FC16:FC17)</f>
        <v>0</v>
      </c>
      <c r="FD15" s="264">
        <f>SUM(FD16:FD17)</f>
        <v>0</v>
      </c>
      <c r="FE15" s="265"/>
      <c r="FF15" s="265"/>
      <c r="FG15" s="264">
        <f>SUM(FG16:FG17)</f>
        <v>0</v>
      </c>
      <c r="FH15" s="264">
        <f>SUM(FH16:FH17)</f>
        <v>0</v>
      </c>
      <c r="FI15" s="264">
        <f>SUM(FI16:FI17)</f>
        <v>0</v>
      </c>
      <c r="FJ15" s="264">
        <f>SUM(FJ16:FJ17)</f>
        <v>0</v>
      </c>
      <c r="FK15" s="266"/>
      <c r="FL15" s="264">
        <f>SUM(FL16:FL17)</f>
        <v>0</v>
      </c>
      <c r="FM15" s="264">
        <f>SUM(FM16:FM17)</f>
        <v>0</v>
      </c>
      <c r="FN15" s="264">
        <f>SUM(FN16:FN17)</f>
        <v>0</v>
      </c>
      <c r="FO15" s="264">
        <f>SUM(FO16:FO17)</f>
        <v>0</v>
      </c>
      <c r="FP15" s="266"/>
      <c r="FQ15" s="264">
        <f>SUM(FG15,FL15)</f>
        <v>0</v>
      </c>
      <c r="FR15" s="264">
        <f>SUM(FH15,FM15)</f>
        <v>0</v>
      </c>
      <c r="FS15" s="264">
        <f>SUM(FI15,FN15)</f>
        <v>0</v>
      </c>
      <c r="FT15" s="264">
        <f>SUM(FJ15,FO15)</f>
        <v>0</v>
      </c>
      <c r="FU15" s="266"/>
      <c r="FV15" s="267"/>
      <c r="FW15" s="267"/>
      <c r="FX15" s="267"/>
      <c r="FY15" s="268" t="s">
        <v>1694</v>
      </c>
      <c r="FZ15" s="268" t="s">
        <v>1695</v>
      </c>
      <c r="GA15" s="267"/>
      <c r="GB15" s="267"/>
      <c r="GC15" s="267"/>
      <c r="GD15" s="264">
        <f>IF(FH15=0,0,FJ15/FH15*100)</f>
        <v>0</v>
      </c>
      <c r="GE15" s="264">
        <f>IF(FM15=0,0,FO15/FM15*100)</f>
        <v>0</v>
      </c>
      <c r="GF15" s="264">
        <f>IF(FR15=0,0,FT15/FR15*100)</f>
        <v>0</v>
      </c>
      <c r="GG15" s="266"/>
      <c r="GH15" s="266"/>
      <c r="GI15" s="266"/>
      <c r="GJ15" s="266"/>
      <c r="GK15" s="266"/>
      <c r="GL15" s="266"/>
      <c r="GM15" s="265"/>
      <c r="GN15" s="271"/>
      <c r="HA15" s="262" t="str">
        <f>IF(SUM(KD16:KD17)=0,"",SUM(KH16:KH17)/SUM(KD16:KD17))</f>
        <v/>
      </c>
      <c r="HB15" s="262" t="str">
        <f>IF(SUM(KE16:KE17)=0,"",SUM(KI16:KI17)/SUM(KE16:KE17))</f>
        <v/>
      </c>
      <c r="HC15" s="262" t="str">
        <f>IF(SUM(KL16:KL17)=0,"",SUM(KP16:KP17)/SUM(KL16:KL17))</f>
        <v/>
      </c>
      <c r="HD15" s="262" t="str">
        <f>IF(SUM(KM16:KM17)=0,"",SUM(KQ16:KQ17)/SUM(KM16:KM17))</f>
        <v/>
      </c>
      <c r="HE15" s="266"/>
      <c r="HF15" s="266"/>
      <c r="HG15" s="272"/>
      <c r="HH15" s="272"/>
      <c r="HI15" s="273"/>
      <c r="HJ15" s="273"/>
      <c r="HK15" s="273"/>
      <c r="HL15" s="273"/>
      <c r="HM15" s="264">
        <f>SUM(HM16:HM17)</f>
        <v>0</v>
      </c>
      <c r="HN15" s="264">
        <f>SUM(HN16:HN17)</f>
        <v>0</v>
      </c>
      <c r="HO15" s="264">
        <f>SUM(HO16:HO17)</f>
        <v>0</v>
      </c>
      <c r="HP15" s="264">
        <f>SUM(HP16:HP17)</f>
        <v>0</v>
      </c>
      <c r="HQ15" s="262" t="str">
        <f>IF(SUM(KF16:KF17)=0,"",SUM(KJ16:KJ17)/SUM(KF16:KF17))</f>
        <v/>
      </c>
      <c r="HR15" s="262" t="str">
        <f>IF(SUM(KG16:KG17)=0,"",SUM(KK16:KK17)/SUM(KG16:KG17))</f>
        <v/>
      </c>
      <c r="HS15" s="262" t="str">
        <f>IF(SUM(KN16:KN17)=0,"",SUM(KR16:KR17)/SUM(KN16:KN17))</f>
        <v/>
      </c>
      <c r="HT15" s="262" t="str">
        <f>IF(SUM(KO16:KO17)=0,"",SUM(KS16:KS17)/SUM(KO16:KO17))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 t="str">
        <f>IF(LEN(HI15)=0,"",HI15)</f>
        <v/>
      </c>
      <c r="HZ15" s="274" t="str">
        <f>IF(LEN(HJ15)=0,"",HJ15)</f>
        <v/>
      </c>
      <c r="IA15" s="274" t="str">
        <f>IF(LEN(HK15)=0,"",HK15)</f>
        <v/>
      </c>
      <c r="IB15" s="274" t="str">
        <f>IF(LEN(HL15)=0,"",HL15)</f>
        <v/>
      </c>
      <c r="IC15" s="264">
        <f>SUM(IC16:IC17)</f>
        <v>0</v>
      </c>
      <c r="ID15" s="264">
        <f>SUM(ID16:ID17)</f>
        <v>0</v>
      </c>
      <c r="IE15" s="264">
        <f>SUM(IE16:IE17)</f>
        <v>0</v>
      </c>
      <c r="IF15" s="275">
        <f>SUM(IF16:IF17)</f>
        <v>0</v>
      </c>
      <c r="JR15" s="276">
        <f>SUM(JR16:JR17)</f>
        <v>0</v>
      </c>
      <c r="JS15" s="276">
        <f>SUM(JS16:JS17)</f>
        <v>0</v>
      </c>
      <c r="JT15" s="276">
        <f>SUM(JT16:JT17)</f>
        <v>0</v>
      </c>
      <c r="JU15" s="276">
        <f>SUM(JU16:JU17)</f>
        <v>0</v>
      </c>
      <c r="JV15" s="276">
        <f>SUM(JV16:JV17)</f>
        <v>0</v>
      </c>
      <c r="JW15" s="276">
        <f>SUM(JW16:JW17)</f>
        <v>0</v>
      </c>
      <c r="JX15" s="276">
        <f>SUM(JX16:JX17)</f>
        <v>0</v>
      </c>
      <c r="JY15" s="276">
        <f>SUM(JY16:JY17)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168"/>
      <c r="G16" s="168"/>
      <c r="H16" s="168"/>
      <c r="I16" s="168"/>
      <c r="J16" s="168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12">
      <c r="C17" s="161"/>
      <c r="D17" s="704"/>
      <c r="E17" s="690"/>
      <c r="F17" s="168"/>
      <c r="G17" s="168"/>
      <c r="H17" s="168"/>
      <c r="I17" s="168"/>
      <c r="J17" s="168"/>
      <c r="K17" s="184"/>
      <c r="L17" s="184"/>
      <c r="M17" s="184"/>
      <c r="N17" s="189" t="s">
        <v>1581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EM17" s="258"/>
      <c r="EP17" s="259"/>
      <c r="EQ17" s="257"/>
      <c r="ER17" s="257"/>
      <c r="ES17" s="257"/>
      <c r="ET17" s="257"/>
      <c r="EU17" s="257"/>
      <c r="EV17" s="257"/>
      <c r="EW17" s="257"/>
      <c r="EX17" s="257"/>
      <c r="EY17" s="257"/>
      <c r="EZ17" s="257"/>
      <c r="FA17" s="257"/>
      <c r="FB17" s="257"/>
      <c r="FC17" s="257"/>
      <c r="FD17" s="257"/>
      <c r="FE17" s="257"/>
      <c r="FF17" s="257"/>
      <c r="FG17" s="257"/>
      <c r="FH17" s="257"/>
      <c r="FI17" s="257"/>
      <c r="FJ17" s="257"/>
      <c r="FK17" s="257"/>
      <c r="FL17" s="257"/>
      <c r="FM17" s="257"/>
      <c r="FN17" s="257"/>
      <c r="FO17" s="257"/>
      <c r="FP17" s="257"/>
      <c r="FQ17" s="257"/>
      <c r="FR17" s="257"/>
      <c r="FS17" s="257"/>
      <c r="FT17" s="257"/>
      <c r="FU17" s="257"/>
      <c r="FV17" s="257"/>
      <c r="FW17" s="257"/>
      <c r="FX17" s="257"/>
      <c r="FY17" s="257"/>
      <c r="FZ17" s="257"/>
      <c r="GA17" s="257"/>
      <c r="GB17" s="257"/>
      <c r="GC17" s="257"/>
      <c r="GD17" s="257"/>
      <c r="GE17" s="257"/>
      <c r="GF17" s="257"/>
      <c r="GG17" s="257"/>
      <c r="GH17" s="257"/>
      <c r="GI17" s="257"/>
      <c r="GJ17" s="257"/>
      <c r="GK17" s="257"/>
      <c r="GL17" s="257"/>
      <c r="GM17" s="257"/>
      <c r="GN17" s="260"/>
      <c r="HA17" s="259"/>
      <c r="HB17" s="257"/>
      <c r="HC17" s="257"/>
      <c r="HD17" s="257"/>
      <c r="HE17" s="257"/>
      <c r="HF17" s="257"/>
      <c r="HG17" s="257"/>
      <c r="HH17" s="257"/>
      <c r="HI17" s="257"/>
      <c r="HJ17" s="257"/>
      <c r="HK17" s="257"/>
      <c r="HL17" s="257"/>
      <c r="HM17" s="257"/>
      <c r="HN17" s="257"/>
      <c r="HO17" s="257"/>
      <c r="HP17" s="257"/>
      <c r="HQ17" s="257"/>
      <c r="HR17" s="257"/>
      <c r="HS17" s="257"/>
      <c r="HT17" s="257"/>
      <c r="HU17" s="257"/>
      <c r="HV17" s="257"/>
      <c r="HW17" s="257"/>
      <c r="HX17" s="257"/>
      <c r="HY17" s="257"/>
      <c r="HZ17" s="257"/>
      <c r="IA17" s="257"/>
      <c r="IB17" s="257"/>
      <c r="IC17" s="257"/>
      <c r="ID17" s="257"/>
      <c r="IE17" s="257"/>
      <c r="IF17" s="260"/>
      <c r="LC17" s="259"/>
      <c r="LD17" s="257"/>
      <c r="LE17" s="257"/>
      <c r="LF17" s="260"/>
    </row>
    <row customHeight="1" ht="12" hidden="1">
      <c r="C18" s="161"/>
      <c r="E18" s="158"/>
      <c r="F18" s="95"/>
      <c r="G18" s="95"/>
      <c r="H18" s="95"/>
      <c r="I18" s="95"/>
      <c r="J18" s="9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>
      <c r="C19" s="161"/>
      <c r="F19" s="95"/>
      <c r="G19" s="95"/>
      <c r="H19" s="95"/>
      <c r="I19" s="95"/>
      <c r="J19" s="9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EM19" s="258"/>
      <c r="EP19" s="279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3"/>
      <c r="FR19" s="146">
        <f>FQ21</f>
        <v>0</v>
      </c>
      <c r="FS19" s="253"/>
      <c r="FT19" s="146">
        <f>FS21</f>
        <v>0</v>
      </c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6"/>
      <c r="HA19" s="279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6"/>
      <c r="LC19" s="279"/>
      <c r="LD19" s="255"/>
      <c r="LE19" s="255"/>
      <c r="LF19" s="256"/>
    </row>
    <row customHeight="1" ht="12" hidden="1">
      <c r="C20" s="132"/>
      <c r="D20" s="222"/>
      <c r="F20" s="95"/>
      <c r="G20" s="95"/>
      <c r="H20" s="95"/>
      <c r="I20" s="95"/>
      <c r="J20" s="9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EM20" s="258"/>
      <c r="EP20" s="259"/>
      <c r="EQ20" s="257"/>
      <c r="ER20" s="257"/>
      <c r="ES20" s="257"/>
      <c r="ET20" s="257"/>
      <c r="EU20" s="257"/>
      <c r="EV20" s="257"/>
      <c r="EW20" s="257"/>
      <c r="EX20" s="257"/>
      <c r="EY20" s="257"/>
      <c r="EZ20" s="257"/>
      <c r="FA20" s="257"/>
      <c r="FB20" s="257"/>
      <c r="FC20" s="257"/>
      <c r="FD20" s="257"/>
      <c r="FE20" s="257"/>
      <c r="FF20" s="257"/>
      <c r="FG20" s="257"/>
      <c r="FH20" s="257"/>
      <c r="FI20" s="257"/>
      <c r="FJ20" s="257"/>
      <c r="FK20" s="257"/>
      <c r="FL20" s="257"/>
      <c r="FM20" s="257"/>
      <c r="FN20" s="257"/>
      <c r="FO20" s="257"/>
      <c r="FP20" s="257"/>
      <c r="FQ20" s="257"/>
      <c r="FR20" s="257"/>
      <c r="FS20" s="257"/>
      <c r="FT20" s="257"/>
      <c r="FU20" s="257"/>
      <c r="FV20" s="257"/>
      <c r="FW20" s="257"/>
      <c r="FX20" s="257"/>
      <c r="FY20" s="257"/>
      <c r="FZ20" s="257"/>
      <c r="GA20" s="257"/>
      <c r="GB20" s="257"/>
      <c r="GC20" s="257"/>
      <c r="GD20" s="257"/>
      <c r="GE20" s="257"/>
      <c r="GF20" s="257"/>
      <c r="GG20" s="257"/>
      <c r="GH20" s="257"/>
      <c r="GI20" s="257"/>
      <c r="GJ20" s="257"/>
      <c r="GK20" s="257"/>
      <c r="GL20" s="257"/>
      <c r="GM20" s="257"/>
      <c r="GN20" s="260"/>
      <c r="HA20" s="259"/>
      <c r="HB20" s="257"/>
      <c r="HC20" s="257"/>
      <c r="HD20" s="257"/>
      <c r="HE20" s="257"/>
      <c r="HF20" s="257"/>
      <c r="HG20" s="257"/>
      <c r="HH20" s="257"/>
      <c r="HI20" s="257"/>
      <c r="HJ20" s="257"/>
      <c r="HK20" s="257"/>
      <c r="HL20" s="257"/>
      <c r="HM20" s="257"/>
      <c r="HN20" s="257"/>
      <c r="HO20" s="257"/>
      <c r="HP20" s="257"/>
      <c r="HQ20" s="257"/>
      <c r="HR20" s="257"/>
      <c r="HS20" s="257"/>
      <c r="HT20" s="257"/>
      <c r="HU20" s="257"/>
      <c r="HV20" s="257"/>
      <c r="HW20" s="257"/>
      <c r="HX20" s="257"/>
      <c r="HY20" s="257"/>
      <c r="HZ20" s="257"/>
      <c r="IA20" s="257"/>
      <c r="IB20" s="257"/>
      <c r="IC20" s="257"/>
      <c r="ID20" s="257"/>
      <c r="IE20" s="257"/>
      <c r="IF20" s="260"/>
      <c r="LC20" s="259"/>
      <c r="LD20" s="257"/>
      <c r="LE20" s="257"/>
      <c r="LF20" s="260"/>
    </row>
    <row customHeight="1" ht="12">
      <c r="C21" s="161"/>
      <c r="D21" s="671" t="s">
        <v>137</v>
      </c>
      <c r="E21" s="689" t="s">
        <v>137</v>
      </c>
      <c r="F21" s="168"/>
      <c r="G21" s="168"/>
      <c r="H21" s="168"/>
      <c r="I21" s="168"/>
      <c r="J21" s="168"/>
      <c r="K21" s="168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262" t="str">
        <f>IF(CS21=0,"",DM21/CS21*1000)</f>
        <v/>
      </c>
      <c r="BQ21" s="262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4">
        <f>SUM(HM21,HO21)</f>
        <v>0</v>
      </c>
      <c r="CT21" s="264">
        <f>SUM(HN21,HP21)</f>
        <v>0</v>
      </c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 t="s">
        <v>1692</v>
      </c>
      <c r="DV21" s="268" t="s">
        <v>1693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EM21" s="258"/>
      <c r="EP21" s="270"/>
      <c r="EQ21" s="263"/>
      <c r="ER21" s="263"/>
      <c r="ES21" s="263"/>
      <c r="ET21" s="263"/>
      <c r="EU21" s="263"/>
      <c r="EV21" s="263"/>
      <c r="EW21" s="264">
        <f>SUM(IC21,IE21)</f>
        <v>0</v>
      </c>
      <c r="EX21" s="264">
        <f>SUM(ID21,IF21)</f>
        <v>0</v>
      </c>
      <c r="EY21" s="265"/>
      <c r="EZ21" s="265"/>
      <c r="FA21" s="264">
        <f>SUM(FA22:FA23)</f>
        <v>0</v>
      </c>
      <c r="FB21" s="264">
        <f>SUM(FB22:FB23)</f>
        <v>0</v>
      </c>
      <c r="FC21" s="264">
        <f>SUM(FC22:FC23)</f>
        <v>0</v>
      </c>
      <c r="FD21" s="264">
        <f>SUM(FD22:FD23)</f>
        <v>0</v>
      </c>
      <c r="FE21" s="265"/>
      <c r="FF21" s="265"/>
      <c r="FG21" s="264">
        <f>SUM(FG22:FG23)</f>
        <v>0</v>
      </c>
      <c r="FH21" s="264">
        <f>SUM(FH22:FH23)</f>
        <v>0</v>
      </c>
      <c r="FI21" s="264">
        <f>SUM(FI22:FI23)</f>
        <v>0</v>
      </c>
      <c r="FJ21" s="264">
        <f>SUM(FJ22:FJ23)</f>
        <v>0</v>
      </c>
      <c r="FK21" s="266"/>
      <c r="FL21" s="264">
        <f>SUM(FL22:FL23)</f>
        <v>0</v>
      </c>
      <c r="FM21" s="264">
        <f>SUM(FM22:FM23)</f>
        <v>0</v>
      </c>
      <c r="FN21" s="264">
        <f>SUM(FN22:FN23)</f>
        <v>0</v>
      </c>
      <c r="FO21" s="264">
        <f>SUM(FO22:FO23)</f>
        <v>0</v>
      </c>
      <c r="FP21" s="266"/>
      <c r="FQ21" s="264">
        <f>SUM(FG21,FL21)</f>
        <v>0</v>
      </c>
      <c r="FR21" s="264">
        <f>SUM(FH21,FM21)</f>
        <v>0</v>
      </c>
      <c r="FS21" s="264">
        <f>SUM(FI21,FN21)</f>
        <v>0</v>
      </c>
      <c r="FT21" s="264">
        <f>SUM(FJ21,FO21)</f>
        <v>0</v>
      </c>
      <c r="FU21" s="266"/>
      <c r="FV21" s="267"/>
      <c r="FW21" s="267"/>
      <c r="FX21" s="267"/>
      <c r="FY21" s="268" t="s">
        <v>1694</v>
      </c>
      <c r="FZ21" s="268" t="s">
        <v>1695</v>
      </c>
      <c r="GA21" s="267"/>
      <c r="GB21" s="267"/>
      <c r="GC21" s="267"/>
      <c r="GD21" s="264">
        <f>IF(FH21=0,0,FJ21/FH21*100)</f>
        <v>0</v>
      </c>
      <c r="GE21" s="264">
        <f>IF(FM21=0,0,FO21/FM21*100)</f>
        <v>0</v>
      </c>
      <c r="GF21" s="264">
        <f>IF(FR21=0,0,FT21/FR21*100)</f>
        <v>0</v>
      </c>
      <c r="GG21" s="266"/>
      <c r="GH21" s="266"/>
      <c r="GI21" s="266"/>
      <c r="GJ21" s="266"/>
      <c r="GK21" s="266"/>
      <c r="GL21" s="266"/>
      <c r="GM21" s="265"/>
      <c r="GN21" s="271"/>
      <c r="HA21" s="262" t="str">
        <f>IF(SUM(KD22:KD23)=0,"",SUM(KH22:KH23)/SUM(KD22:KD23))</f>
        <v/>
      </c>
      <c r="HB21" s="262" t="str">
        <f>IF(SUM(KE22:KE23)=0,"",SUM(KI22:KI23)/SUM(KE22:KE23))</f>
        <v/>
      </c>
      <c r="HC21" s="262" t="str">
        <f>IF(SUM(KL22:KL23)=0,"",SUM(KP22:KP23)/SUM(KL22:KL23))</f>
        <v/>
      </c>
      <c r="HD21" s="262" t="str">
        <f>IF(SUM(KM22:KM23)=0,"",SUM(KQ22:KQ23)/SUM(KM22:KM23))</f>
        <v/>
      </c>
      <c r="HE21" s="266"/>
      <c r="HF21" s="266"/>
      <c r="HG21" s="272"/>
      <c r="HH21" s="272"/>
      <c r="HI21" s="273"/>
      <c r="HJ21" s="273"/>
      <c r="HK21" s="273"/>
      <c r="HL21" s="273"/>
      <c r="HM21" s="264">
        <f>SUM(HM22:HM23)</f>
        <v>0</v>
      </c>
      <c r="HN21" s="264">
        <f>SUM(HN22:HN23)</f>
        <v>0</v>
      </c>
      <c r="HO21" s="264">
        <f>SUM(HO22:HO23)</f>
        <v>0</v>
      </c>
      <c r="HP21" s="264">
        <f>SUM(HP22:HP23)</f>
        <v>0</v>
      </c>
      <c r="HQ21" s="262" t="str">
        <f>IF(SUM(KF22:KF23)=0,"",SUM(KJ22:KJ23)/SUM(KF22:KF23))</f>
        <v/>
      </c>
      <c r="HR21" s="262" t="str">
        <f>IF(SUM(KG22:KG23)=0,"",SUM(KK22:KK23)/SUM(KG22:KG23))</f>
        <v/>
      </c>
      <c r="HS21" s="262" t="str">
        <f>IF(SUM(KN22:KN23)=0,"",SUM(KR22:KR23)/SUM(KN22:KN23))</f>
        <v/>
      </c>
      <c r="HT21" s="262" t="str">
        <f>IF(SUM(KO22:KO23)=0,"",SUM(KS22:KS23)/SUM(KO22:KO23))</f>
        <v/>
      </c>
      <c r="HU21" s="266"/>
      <c r="HV21" s="266"/>
      <c r="HW21" s="264" t="str">
        <f>IF(LEN(HG21)=0,"",HG21)</f>
        <v/>
      </c>
      <c r="HX21" s="264" t="str">
        <f>IF(LEN(HH21)=0,"",HH21)</f>
        <v/>
      </c>
      <c r="HY21" s="274" t="str">
        <f>IF(LEN(HI21)=0,"",HI21)</f>
        <v/>
      </c>
      <c r="HZ21" s="274" t="str">
        <f>IF(LEN(HJ21)=0,"",HJ21)</f>
        <v/>
      </c>
      <c r="IA21" s="274" t="str">
        <f>IF(LEN(HK21)=0,"",HK21)</f>
        <v/>
      </c>
      <c r="IB21" s="274" t="str">
        <f>IF(LEN(HL21)=0,"",HL21)</f>
        <v/>
      </c>
      <c r="IC21" s="264">
        <f>SUM(IC22:IC23)</f>
        <v>0</v>
      </c>
      <c r="ID21" s="264">
        <f>SUM(ID22:ID23)</f>
        <v>0</v>
      </c>
      <c r="IE21" s="264">
        <f>SUM(IE22:IE23)</f>
        <v>0</v>
      </c>
      <c r="IF21" s="275">
        <f>SUM(IF22:IF23)</f>
        <v>0</v>
      </c>
      <c r="JR21" s="276">
        <f>SUM(JR22:JR23)</f>
        <v>0</v>
      </c>
      <c r="JS21" s="276">
        <f>SUM(JS22:JS23)</f>
        <v>0</v>
      </c>
      <c r="JT21" s="276">
        <f>SUM(JT22:JT23)</f>
        <v>0</v>
      </c>
      <c r="JU21" s="276">
        <f>SUM(JU22:JU23)</f>
        <v>0</v>
      </c>
      <c r="JV21" s="276">
        <f>SUM(JV22:JV23)</f>
        <v>0</v>
      </c>
      <c r="JW21" s="276">
        <f>SUM(JW22:JW23)</f>
        <v>0</v>
      </c>
      <c r="JX21" s="276">
        <f>SUM(JX22:JX23)</f>
        <v>0</v>
      </c>
      <c r="JY21" s="276">
        <f>SUM(JY22:JY23)</f>
        <v>0</v>
      </c>
      <c r="LC21" s="406"/>
      <c r="LD21" s="407"/>
      <c r="LE21" s="407"/>
      <c r="LF21" s="408"/>
    </row>
    <row customHeight="1" ht="12" hidden="1">
      <c r="C22" s="161"/>
      <c r="D22" s="672"/>
      <c r="E22" s="690"/>
      <c r="F22" s="168"/>
      <c r="G22" s="168"/>
      <c r="H22" s="168"/>
      <c r="I22" s="168"/>
      <c r="J22" s="168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EM22" s="258"/>
      <c r="EP22" s="259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7"/>
      <c r="GF22" s="257"/>
      <c r="GG22" s="257"/>
      <c r="GH22" s="257"/>
      <c r="GI22" s="257"/>
      <c r="GJ22" s="257"/>
      <c r="GK22" s="257"/>
      <c r="GL22" s="257"/>
      <c r="GM22" s="257"/>
      <c r="GN22" s="260"/>
      <c r="HA22" s="259"/>
      <c r="HB22" s="257"/>
      <c r="HC22" s="257"/>
      <c r="HD22" s="257"/>
      <c r="HE22" s="257"/>
      <c r="HF22" s="257"/>
      <c r="HG22" s="257"/>
      <c r="HH22" s="257"/>
      <c r="HI22" s="257"/>
      <c r="HJ22" s="257"/>
      <c r="HK22" s="257"/>
      <c r="HL22" s="257"/>
      <c r="HM22" s="257"/>
      <c r="HN22" s="257"/>
      <c r="HO22" s="257"/>
      <c r="HP22" s="257"/>
      <c r="HQ22" s="257"/>
      <c r="HR22" s="257"/>
      <c r="HS22" s="257"/>
      <c r="HT22" s="257"/>
      <c r="HU22" s="257"/>
      <c r="HV22" s="257"/>
      <c r="HW22" s="257"/>
      <c r="HX22" s="257"/>
      <c r="HY22" s="257"/>
      <c r="HZ22" s="257"/>
      <c r="IA22" s="257"/>
      <c r="IB22" s="257"/>
      <c r="IC22" s="257"/>
      <c r="ID22" s="257"/>
      <c r="IE22" s="257"/>
      <c r="IF22" s="260"/>
      <c r="LC22" s="259"/>
      <c r="LD22" s="257"/>
      <c r="LE22" s="257"/>
      <c r="LF22" s="260"/>
    </row>
    <row customHeight="1" ht="12">
      <c r="C23" s="161"/>
      <c r="D23" s="704"/>
      <c r="E23" s="690"/>
      <c r="F23" s="168"/>
      <c r="G23" s="168"/>
      <c r="H23" s="168"/>
      <c r="I23" s="168"/>
      <c r="J23" s="168"/>
      <c r="K23" s="184"/>
      <c r="L23" s="184"/>
      <c r="M23" s="184"/>
      <c r="N23" s="189" t="s">
        <v>1583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 hidden="1">
      <c r="C24" s="161"/>
      <c r="E24" s="158"/>
      <c r="F24" s="95"/>
      <c r="G24" s="95"/>
      <c r="H24" s="95"/>
      <c r="I24" s="95"/>
      <c r="J24" s="9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>
      <c r="C25" s="161"/>
      <c r="F25" s="95"/>
      <c r="G25" s="95"/>
      <c r="H25" s="95"/>
      <c r="I25" s="95"/>
      <c r="J25" s="9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EM25" s="258"/>
      <c r="EP25" s="279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3"/>
      <c r="FR25" s="146">
        <f>FQ29</f>
        <v>0</v>
      </c>
      <c r="FS25" s="253"/>
      <c r="FT25" s="146">
        <f>FS29</f>
        <v>0</v>
      </c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6"/>
      <c r="HA25" s="279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6"/>
      <c r="LC25" s="279"/>
      <c r="LD25" s="255"/>
      <c r="LE25" s="255"/>
      <c r="LF25" s="256"/>
    </row>
    <row customHeight="1" ht="12" hidden="1">
      <c r="C26" s="132"/>
      <c r="D26" s="222"/>
      <c r="F26" s="95"/>
      <c r="G26" s="95"/>
      <c r="H26" s="95"/>
      <c r="I26" s="95"/>
      <c r="J26" s="9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EM26" s="258"/>
      <c r="EP26" s="259"/>
      <c r="EQ26" s="257"/>
      <c r="ER26" s="257"/>
      <c r="ES26" s="257"/>
      <c r="ET26" s="257"/>
      <c r="EU26" s="257"/>
      <c r="EV26" s="257"/>
      <c r="EW26" s="257"/>
      <c r="EX26" s="257"/>
      <c r="EY26" s="257"/>
      <c r="EZ26" s="257"/>
      <c r="FA26" s="257"/>
      <c r="FB26" s="257"/>
      <c r="FC26" s="257"/>
      <c r="FD26" s="257"/>
      <c r="FE26" s="257"/>
      <c r="FF26" s="257"/>
      <c r="FG26" s="257"/>
      <c r="FH26" s="257"/>
      <c r="FI26" s="257"/>
      <c r="FJ26" s="257"/>
      <c r="FK26" s="257"/>
      <c r="FL26" s="257"/>
      <c r="FM26" s="257"/>
      <c r="FN26" s="257"/>
      <c r="FO26" s="257"/>
      <c r="FP26" s="257"/>
      <c r="FQ26" s="257"/>
      <c r="FR26" s="257"/>
      <c r="FS26" s="257"/>
      <c r="FT26" s="257"/>
      <c r="FU26" s="257"/>
      <c r="FV26" s="257"/>
      <c r="FW26" s="257"/>
      <c r="FX26" s="257"/>
      <c r="FY26" s="257"/>
      <c r="FZ26" s="257"/>
      <c r="GA26" s="257"/>
      <c r="GB26" s="257"/>
      <c r="GC26" s="257"/>
      <c r="GD26" s="257"/>
      <c r="GE26" s="257"/>
      <c r="GF26" s="257"/>
      <c r="GG26" s="257"/>
      <c r="GH26" s="257"/>
      <c r="GI26" s="257"/>
      <c r="GJ26" s="257"/>
      <c r="GK26" s="257"/>
      <c r="GL26" s="257"/>
      <c r="GM26" s="257"/>
      <c r="GN26" s="260"/>
      <c r="HA26" s="259"/>
      <c r="HB26" s="257"/>
      <c r="HC26" s="257"/>
      <c r="HD26" s="257"/>
      <c r="HE26" s="257"/>
      <c r="HF26" s="257"/>
      <c r="HG26" s="257"/>
      <c r="HH26" s="257"/>
      <c r="HI26" s="257"/>
      <c r="HJ26" s="257"/>
      <c r="HK26" s="257"/>
      <c r="HL26" s="257"/>
      <c r="HM26" s="257"/>
      <c r="HN26" s="257"/>
      <c r="HO26" s="257"/>
      <c r="HP26" s="257"/>
      <c r="HQ26" s="257"/>
      <c r="HR26" s="257"/>
      <c r="HS26" s="257"/>
      <c r="HT26" s="257"/>
      <c r="HU26" s="257"/>
      <c r="HV26" s="257"/>
      <c r="HW26" s="257"/>
      <c r="HX26" s="257"/>
      <c r="HY26" s="257"/>
      <c r="HZ26" s="257"/>
      <c r="IA26" s="257"/>
      <c r="IB26" s="257"/>
      <c r="IC26" s="257"/>
      <c r="ID26" s="257"/>
      <c r="IE26" s="257"/>
      <c r="IF26" s="260"/>
      <c r="LC26" s="259"/>
      <c r="LD26" s="257"/>
      <c r="LE26" s="257"/>
      <c r="LF26" s="260"/>
    </row>
    <row customHeight="1" ht="12">
      <c r="C27" s="161"/>
      <c r="D27" s="605" t="s">
        <v>144</v>
      </c>
      <c r="E27" s="402" t="s">
        <v>144</v>
      </c>
      <c r="F27" s="168"/>
      <c r="G27" s="168"/>
      <c r="H27" s="168"/>
      <c r="I27" s="168"/>
      <c r="J27" s="168"/>
      <c r="K27" s="168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262" t="str">
        <f>IF(CS27=0,"",DM27/CS27*1000)</f>
        <v/>
      </c>
      <c r="BQ27" s="262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4">
        <f>SUM(CS29,CS33)</f>
        <v>0</v>
      </c>
      <c r="CT27" s="264">
        <f>SUM(CT29,CT33)</f>
        <v>0</v>
      </c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EM27" s="258"/>
      <c r="EP27" s="270"/>
      <c r="EQ27" s="263"/>
      <c r="ER27" s="263"/>
      <c r="ES27" s="263"/>
      <c r="ET27" s="263"/>
      <c r="EU27" s="263"/>
      <c r="EV27" s="263"/>
      <c r="EW27" s="264">
        <f>SUM(EW29,EW33)</f>
        <v>0</v>
      </c>
      <c r="EX27" s="264">
        <f>SUM(EX29,EX33)</f>
        <v>0</v>
      </c>
      <c r="EY27" s="265"/>
      <c r="EZ27" s="265"/>
      <c r="FA27" s="264">
        <f>SUM(FA29,FA33)</f>
        <v>0</v>
      </c>
      <c r="FB27" s="264">
        <f>SUM(FB29,FB33)</f>
        <v>0</v>
      </c>
      <c r="FC27" s="264">
        <f>SUM(FC29,FC33)</f>
        <v>0</v>
      </c>
      <c r="FD27" s="264">
        <f>SUM(FD29,FD33)</f>
        <v>0</v>
      </c>
      <c r="FE27" s="265"/>
      <c r="FF27" s="265"/>
      <c r="FG27" s="264">
        <f>SUM(FG29,FG33,FG37)</f>
        <v>0</v>
      </c>
      <c r="FH27" s="264">
        <f>SUM(FH29,FH33,FH37)</f>
        <v>0</v>
      </c>
      <c r="FI27" s="264">
        <f>SUM(FI29,FI33,FI37)</f>
        <v>0</v>
      </c>
      <c r="FJ27" s="264">
        <f>SUM(FJ29,FJ33,FJ37)</f>
        <v>0</v>
      </c>
      <c r="FK27" s="266"/>
      <c r="FL27" s="264">
        <f>SUM(FL29,FL33,FL37)</f>
        <v>0</v>
      </c>
      <c r="FM27" s="264">
        <f>SUM(FM29,FM33,FM37)</f>
        <v>0</v>
      </c>
      <c r="FN27" s="264">
        <f>SUM(FN29,FN33,FN37)</f>
        <v>0</v>
      </c>
      <c r="FO27" s="264">
        <f>SUM(FO29,FO33,FO37)</f>
        <v>0</v>
      </c>
      <c r="FP27" s="266"/>
      <c r="FQ27" s="264">
        <f>SUM(FG27,FL27)</f>
        <v>0</v>
      </c>
      <c r="FR27" s="264">
        <f>SUM(FH27,FM27)</f>
        <v>0</v>
      </c>
      <c r="FS27" s="264">
        <f>SUM(FI27,FN27)</f>
        <v>0</v>
      </c>
      <c r="FT27" s="264">
        <f>SUM(FJ27,FO27)</f>
        <v>0</v>
      </c>
      <c r="FU27" s="266"/>
      <c r="FV27" s="267"/>
      <c r="FW27" s="267"/>
      <c r="FX27" s="267"/>
      <c r="FY27" s="264">
        <f>SUM(FY29,FY33,FY37)</f>
        <v>0</v>
      </c>
      <c r="FZ27" s="264">
        <f>SUM(FZ29,FZ33,FZ37)</f>
        <v>0</v>
      </c>
      <c r="GA27" s="267"/>
      <c r="GB27" s="267"/>
      <c r="GC27" s="267"/>
      <c r="GD27" s="264">
        <f>IF(FH27=0,0,FJ27/FH27*100)</f>
        <v>0</v>
      </c>
      <c r="GE27" s="264">
        <f>IF(FM27=0,0,FO27/FM27*100)</f>
        <v>0</v>
      </c>
      <c r="GF27" s="264">
        <f>IF(FR27=0,0,FT27/FR27*100)</f>
        <v>0</v>
      </c>
      <c r="GG27" s="266"/>
      <c r="GH27" s="266"/>
      <c r="GI27" s="266"/>
      <c r="GJ27" s="266"/>
      <c r="GK27" s="266"/>
      <c r="GL27" s="266"/>
      <c r="GM27" s="265"/>
      <c r="GN27" s="271"/>
      <c r="HA27" s="409"/>
      <c r="HB27" s="410"/>
      <c r="HC27" s="410"/>
      <c r="HD27" s="410"/>
      <c r="HE27" s="411"/>
      <c r="HF27" s="412"/>
      <c r="HG27" s="413">
        <f>SUM(HG29,HG33)</f>
        <v>0</v>
      </c>
      <c r="HH27" s="414">
        <f>SUM(HH29,HH33)</f>
        <v>0</v>
      </c>
      <c r="HI27" s="274">
        <f>SUM(HI29,HI33)</f>
        <v>0</v>
      </c>
      <c r="HJ27" s="274">
        <f>SUM(HJ29,HJ33)</f>
        <v>0</v>
      </c>
      <c r="HK27" s="274">
        <f>SUM(HK29,HK33)</f>
        <v>0</v>
      </c>
      <c r="HL27" s="274">
        <f>SUM(HL29,HL33)</f>
        <v>0</v>
      </c>
      <c r="HM27" s="264">
        <f>SUM(HM29,HM33)</f>
        <v>0</v>
      </c>
      <c r="HN27" s="264">
        <f>SUM(HN29,HN33)</f>
        <v>0</v>
      </c>
      <c r="HO27" s="264">
        <f>SUM(HO29,HO33)</f>
        <v>0</v>
      </c>
      <c r="HP27" s="264">
        <f>SUM(HP29,HP33)</f>
        <v>0</v>
      </c>
      <c r="HQ27" s="410"/>
      <c r="HR27" s="410"/>
      <c r="HS27" s="410"/>
      <c r="HT27" s="410"/>
      <c r="HU27" s="411"/>
      <c r="HV27" s="412"/>
      <c r="HW27" s="413">
        <f>SUM(HW29,HW33)</f>
        <v>0</v>
      </c>
      <c r="HX27" s="414">
        <f>SUM(HX29,HX33)</f>
        <v>0</v>
      </c>
      <c r="HY27" s="274">
        <f>SUM(HY29,HY33)</f>
        <v>0</v>
      </c>
      <c r="HZ27" s="274">
        <f>SUM(HZ29,HZ33)</f>
        <v>0</v>
      </c>
      <c r="IA27" s="274">
        <f>SUM(IA29,IA33)</f>
        <v>0</v>
      </c>
      <c r="IB27" s="274">
        <f>SUM(IB29,IB33)</f>
        <v>0</v>
      </c>
      <c r="IC27" s="264">
        <f>SUM(IC29,IC33)</f>
        <v>0</v>
      </c>
      <c r="ID27" s="264">
        <f>SUM(ID29,ID33)</f>
        <v>0</v>
      </c>
      <c r="IE27" s="264">
        <f>SUM(IE29,IE33)</f>
        <v>0</v>
      </c>
      <c r="IF27" s="275">
        <f>SUM(IF29,IF33)</f>
        <v>0</v>
      </c>
      <c r="JR27" s="280"/>
      <c r="JS27" s="280"/>
      <c r="JT27" s="280"/>
      <c r="JU27" s="280"/>
      <c r="JV27" s="280"/>
      <c r="JW27" s="280"/>
      <c r="JX27" s="280"/>
      <c r="JY27" s="280"/>
      <c r="LC27" s="406"/>
      <c r="LD27" s="407"/>
      <c r="LE27" s="407"/>
      <c r="LF27" s="408"/>
    </row>
    <row customHeight="1" ht="12" hidden="1">
      <c r="C28" s="161"/>
      <c r="D28" s="673"/>
      <c r="E28" s="281"/>
      <c r="F28" s="95"/>
      <c r="G28" s="95"/>
      <c r="H28" s="95"/>
      <c r="I28" s="95"/>
      <c r="J28" s="9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EM28" s="258"/>
      <c r="EP28" s="259"/>
      <c r="EQ28" s="257"/>
      <c r="ER28" s="257"/>
      <c r="ES28" s="257"/>
      <c r="ET28" s="257"/>
      <c r="EU28" s="257"/>
      <c r="EV28" s="257"/>
      <c r="EW28" s="257"/>
      <c r="EX28" s="257"/>
      <c r="EY28" s="257"/>
      <c r="EZ28" s="257"/>
      <c r="FA28" s="257"/>
      <c r="FB28" s="257"/>
      <c r="FC28" s="257"/>
      <c r="FD28" s="257"/>
      <c r="FE28" s="257"/>
      <c r="FF28" s="257"/>
      <c r="FG28" s="257"/>
      <c r="FH28" s="257"/>
      <c r="FI28" s="257"/>
      <c r="FJ28" s="257"/>
      <c r="FK28" s="257"/>
      <c r="FL28" s="257"/>
      <c r="FM28" s="257"/>
      <c r="FN28" s="257"/>
      <c r="FO28" s="257"/>
      <c r="FP28" s="257"/>
      <c r="FQ28" s="257"/>
      <c r="FR28" s="257"/>
      <c r="FS28" s="257"/>
      <c r="FT28" s="257"/>
      <c r="FU28" s="257"/>
      <c r="FV28" s="257"/>
      <c r="FW28" s="257"/>
      <c r="FX28" s="257"/>
      <c r="FY28" s="257"/>
      <c r="FZ28" s="257"/>
      <c r="GA28" s="257"/>
      <c r="GB28" s="257"/>
      <c r="GC28" s="257"/>
      <c r="GD28" s="257"/>
      <c r="GE28" s="257"/>
      <c r="GF28" s="257"/>
      <c r="GG28" s="257"/>
      <c r="GH28" s="257"/>
      <c r="GI28" s="257"/>
      <c r="GJ28" s="257"/>
      <c r="GK28" s="257"/>
      <c r="GL28" s="257"/>
      <c r="GM28" s="257"/>
      <c r="GN28" s="260"/>
      <c r="HA28" s="259"/>
      <c r="HB28" s="257"/>
      <c r="HC28" s="257"/>
      <c r="HD28" s="257"/>
      <c r="HE28" s="282"/>
      <c r="HF28" s="282"/>
      <c r="HG28" s="282"/>
      <c r="HH28" s="282"/>
      <c r="HI28" s="257"/>
      <c r="HJ28" s="257"/>
      <c r="HK28" s="257"/>
      <c r="HL28" s="257"/>
      <c r="HM28" s="257"/>
      <c r="HN28" s="257"/>
      <c r="HO28" s="257"/>
      <c r="HP28" s="257"/>
      <c r="HQ28" s="257"/>
      <c r="HR28" s="257"/>
      <c r="HS28" s="257"/>
      <c r="HT28" s="257"/>
      <c r="HU28" s="282"/>
      <c r="HV28" s="282"/>
      <c r="HW28" s="282"/>
      <c r="HX28" s="282"/>
      <c r="HY28" s="257"/>
      <c r="HZ28" s="257"/>
      <c r="IA28" s="257"/>
      <c r="IB28" s="257"/>
      <c r="IC28" s="257"/>
      <c r="ID28" s="257"/>
      <c r="IE28" s="257"/>
      <c r="IF28" s="260"/>
      <c r="LC28" s="283"/>
      <c r="LD28" s="282"/>
      <c r="LE28" s="282"/>
      <c r="LF28" s="284"/>
    </row>
    <row customHeight="1" ht="12">
      <c r="C29" s="161"/>
      <c r="D29" s="673"/>
      <c r="E29" s="689" t="s">
        <v>1306</v>
      </c>
      <c r="F29" s="168"/>
      <c r="G29" s="168"/>
      <c r="H29" s="168"/>
      <c r="I29" s="168"/>
      <c r="J29" s="168"/>
      <c r="K29" s="168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262" t="str">
        <f>IF(CS29=0,"",DM29/CS29*1000)</f>
        <v/>
      </c>
      <c r="BQ29" s="262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4">
        <f>SUM(HM29,HO29)</f>
        <v>0</v>
      </c>
      <c r="CT29" s="264">
        <f>SUM(HN29,HP29)</f>
        <v>0</v>
      </c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 t="s">
        <v>1692</v>
      </c>
      <c r="DV29" s="268" t="s">
        <v>1693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EM29" s="258"/>
      <c r="EP29" s="270"/>
      <c r="EQ29" s="263"/>
      <c r="ER29" s="263"/>
      <c r="ES29" s="263"/>
      <c r="ET29" s="263"/>
      <c r="EU29" s="263"/>
      <c r="EV29" s="263"/>
      <c r="EW29" s="264">
        <f>SUM(IC29,IE29)</f>
        <v>0</v>
      </c>
      <c r="EX29" s="264">
        <f>SUM(ID29,IF29)</f>
        <v>0</v>
      </c>
      <c r="EY29" s="265"/>
      <c r="EZ29" s="265"/>
      <c r="FA29" s="264">
        <f>SUM(FA30:FA31)</f>
        <v>0</v>
      </c>
      <c r="FB29" s="264">
        <f>SUM(FB30:FB31)</f>
        <v>0</v>
      </c>
      <c r="FC29" s="264">
        <f>SUM(FC30:FC31)</f>
        <v>0</v>
      </c>
      <c r="FD29" s="264">
        <f>SUM(FD30:FD31)</f>
        <v>0</v>
      </c>
      <c r="FE29" s="265"/>
      <c r="FF29" s="265"/>
      <c r="FG29" s="264">
        <f>SUM(FG30:FG31)</f>
        <v>0</v>
      </c>
      <c r="FH29" s="264">
        <f>SUM(FH30:FH31)</f>
        <v>0</v>
      </c>
      <c r="FI29" s="264">
        <f>SUM(FI30:FI31)</f>
        <v>0</v>
      </c>
      <c r="FJ29" s="264">
        <f>SUM(FJ30:FJ31)</f>
        <v>0</v>
      </c>
      <c r="FK29" s="266"/>
      <c r="FL29" s="264">
        <f>SUM(FL30:FL31)</f>
        <v>0</v>
      </c>
      <c r="FM29" s="264">
        <f>SUM(FM30:FM31)</f>
        <v>0</v>
      </c>
      <c r="FN29" s="264">
        <f>SUM(FN30:FN31)</f>
        <v>0</v>
      </c>
      <c r="FO29" s="264">
        <f>SUM(FO30:FO31)</f>
        <v>0</v>
      </c>
      <c r="FP29" s="266"/>
      <c r="FQ29" s="264">
        <f>SUM(FG29,FL29)</f>
        <v>0</v>
      </c>
      <c r="FR29" s="264">
        <f>SUM(FH29,FM29)</f>
        <v>0</v>
      </c>
      <c r="FS29" s="264">
        <f>SUM(FI29,FN29)</f>
        <v>0</v>
      </c>
      <c r="FT29" s="264">
        <f>SUM(FJ29,FO29)</f>
        <v>0</v>
      </c>
      <c r="FU29" s="266"/>
      <c r="FV29" s="267"/>
      <c r="FW29" s="267"/>
      <c r="FX29" s="267"/>
      <c r="FY29" s="268" t="s">
        <v>1694</v>
      </c>
      <c r="FZ29" s="268" t="s">
        <v>1695</v>
      </c>
      <c r="GA29" s="267"/>
      <c r="GB29" s="267"/>
      <c r="GC29" s="267"/>
      <c r="GD29" s="264">
        <f>IF(FH29=0,0,FJ29/FH29*100)</f>
        <v>0</v>
      </c>
      <c r="GE29" s="264">
        <f>IF(FM29=0,0,FO29/FM29*100)</f>
        <v>0</v>
      </c>
      <c r="GF29" s="264">
        <f>IF(FR29=0,0,FT29/FR29*100)</f>
        <v>0</v>
      </c>
      <c r="GG29" s="266"/>
      <c r="GH29" s="266"/>
      <c r="GI29" s="266"/>
      <c r="GJ29" s="266"/>
      <c r="GK29" s="266"/>
      <c r="GL29" s="266"/>
      <c r="GM29" s="265"/>
      <c r="GN29" s="271"/>
      <c r="HA29" s="262" t="str">
        <f>IF(SUM(KD30:KD31)=0,"",SUM(KH30:KH31)/SUM(KD30:KD31))</f>
        <v/>
      </c>
      <c r="HB29" s="262" t="str">
        <f>IF(SUM(KE30:KE31)=0,"",SUM(KI30:KI31)/SUM(KE30:KE31))</f>
        <v/>
      </c>
      <c r="HC29" s="262" t="str">
        <f>IF(SUM(KL30:KL31)=0,"",SUM(KP30:KP31)/SUM(KL30:KL31))</f>
        <v/>
      </c>
      <c r="HD29" s="262" t="str">
        <f>IF(SUM(KM30:KM31)=0,"",SUM(KQ30:KQ31)/SUM(KM30:KM31))</f>
        <v/>
      </c>
      <c r="HE29" s="266"/>
      <c r="HF29" s="266"/>
      <c r="HG29" s="272"/>
      <c r="HH29" s="272"/>
      <c r="HI29" s="273"/>
      <c r="HJ29" s="273"/>
      <c r="HK29" s="273"/>
      <c r="HL29" s="273"/>
      <c r="HM29" s="264">
        <f>SUM(HM30:HM31)</f>
        <v>0</v>
      </c>
      <c r="HN29" s="264">
        <f>SUM(HN30:HN31)</f>
        <v>0</v>
      </c>
      <c r="HO29" s="264">
        <f>SUM(HO30:HO31)</f>
        <v>0</v>
      </c>
      <c r="HP29" s="264">
        <f>SUM(HP30:HP31)</f>
        <v>0</v>
      </c>
      <c r="HQ29" s="262" t="str">
        <f>IF(SUM(KF30:KF31)=0,"",SUM(KJ30:KJ31)/SUM(KF30:KF31))</f>
        <v/>
      </c>
      <c r="HR29" s="262" t="str">
        <f>IF(SUM(KG30:KG31)=0,"",SUM(KK30:KK31)/SUM(KG30:KG31))</f>
        <v/>
      </c>
      <c r="HS29" s="262" t="str">
        <f>IF(SUM(KN30:KN31)=0,"",SUM(KR30:KR31)/SUM(KN30:KN31))</f>
        <v/>
      </c>
      <c r="HT29" s="262" t="str">
        <f>IF(SUM(KO30:KO31)=0,"",SUM(KS30:KS31)/SUM(KO30:KO31))</f>
        <v/>
      </c>
      <c r="HU29" s="266"/>
      <c r="HV29" s="266"/>
      <c r="HW29" s="264" t="str">
        <f>IF(LEN(HG29)=0,"",HG29)</f>
        <v/>
      </c>
      <c r="HX29" s="264" t="str">
        <f>IF(LEN(HH29)=0,"",HH29)</f>
        <v/>
      </c>
      <c r="HY29" s="274" t="str">
        <f>IF(LEN(HI29)=0,"",HI29)</f>
        <v/>
      </c>
      <c r="HZ29" s="274" t="str">
        <f>IF(LEN(HJ29)=0,"",HJ29)</f>
        <v/>
      </c>
      <c r="IA29" s="274" t="str">
        <f>IF(LEN(HK29)=0,"",HK29)</f>
        <v/>
      </c>
      <c r="IB29" s="274" t="str">
        <f>IF(LEN(HL29)=0,"",HL29)</f>
        <v/>
      </c>
      <c r="IC29" s="264">
        <f>SUM(IC30:IC31)</f>
        <v>0</v>
      </c>
      <c r="ID29" s="264">
        <f>SUM(ID30:ID31)</f>
        <v>0</v>
      </c>
      <c r="IE29" s="264">
        <f>SUM(IE30:IE31)</f>
        <v>0</v>
      </c>
      <c r="IF29" s="275">
        <f>SUM(IF30:IF31)</f>
        <v>0</v>
      </c>
      <c r="JR29" s="276">
        <f>SUM(JR30:JR31)</f>
        <v>0</v>
      </c>
      <c r="JS29" s="276">
        <f>SUM(JS30:JS31)</f>
        <v>0</v>
      </c>
      <c r="JT29" s="276">
        <f>SUM(JT30:JT31)</f>
        <v>0</v>
      </c>
      <c r="JU29" s="276">
        <f>SUM(JU30:JU31)</f>
        <v>0</v>
      </c>
      <c r="JV29" s="276">
        <f>SUM(JV30:JV31)</f>
        <v>0</v>
      </c>
      <c r="JW29" s="276">
        <f>SUM(JW30:JW31)</f>
        <v>0</v>
      </c>
      <c r="JX29" s="276">
        <f>SUM(JX30:JX31)</f>
        <v>0</v>
      </c>
      <c r="JY29" s="276">
        <f>SUM(JY30:JY31)</f>
        <v>0</v>
      </c>
      <c r="LC29" s="406"/>
      <c r="LD29" s="407"/>
      <c r="LE29" s="407"/>
      <c r="LF29" s="408"/>
    </row>
    <row customHeight="1" ht="12" hidden="1">
      <c r="C30" s="161"/>
      <c r="D30" s="673"/>
      <c r="E30" s="690"/>
      <c r="F30" s="168"/>
      <c r="G30" s="168"/>
      <c r="H30" s="168"/>
      <c r="I30" s="168"/>
      <c r="J30" s="168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EM30" s="258"/>
      <c r="EP30" s="259"/>
      <c r="EQ30" s="257"/>
      <c r="ER30" s="257"/>
      <c r="ES30" s="257"/>
      <c r="ET30" s="257"/>
      <c r="EU30" s="257"/>
      <c r="EV30" s="257"/>
      <c r="EW30" s="257"/>
      <c r="EX30" s="257"/>
      <c r="EY30" s="257"/>
      <c r="EZ30" s="257"/>
      <c r="FA30" s="257"/>
      <c r="FB30" s="257"/>
      <c r="FC30" s="257"/>
      <c r="FD30" s="257"/>
      <c r="FE30" s="257"/>
      <c r="FF30" s="257"/>
      <c r="FG30" s="257"/>
      <c r="FH30" s="257"/>
      <c r="FI30" s="257"/>
      <c r="FJ30" s="257"/>
      <c r="FK30" s="257"/>
      <c r="FL30" s="257"/>
      <c r="FM30" s="257"/>
      <c r="FN30" s="257"/>
      <c r="FO30" s="257"/>
      <c r="FP30" s="257"/>
      <c r="FQ30" s="257"/>
      <c r="FR30" s="257"/>
      <c r="FS30" s="257"/>
      <c r="FT30" s="257"/>
      <c r="FU30" s="257"/>
      <c r="FV30" s="257"/>
      <c r="FW30" s="257"/>
      <c r="FX30" s="257"/>
      <c r="FY30" s="257"/>
      <c r="FZ30" s="257"/>
      <c r="GA30" s="257"/>
      <c r="GB30" s="257"/>
      <c r="GC30" s="257"/>
      <c r="GD30" s="257"/>
      <c r="GE30" s="257"/>
      <c r="GF30" s="257"/>
      <c r="GG30" s="257"/>
      <c r="GH30" s="257"/>
      <c r="GI30" s="257"/>
      <c r="GJ30" s="257"/>
      <c r="GK30" s="257"/>
      <c r="GL30" s="257"/>
      <c r="GM30" s="257"/>
      <c r="GN30" s="260"/>
      <c r="HA30" s="259"/>
      <c r="HB30" s="257"/>
      <c r="HC30" s="257"/>
      <c r="HD30" s="257"/>
      <c r="HE30" s="257"/>
      <c r="HF30" s="257"/>
      <c r="HG30" s="257"/>
      <c r="HH30" s="257"/>
      <c r="HI30" s="257"/>
      <c r="HJ30" s="257"/>
      <c r="HK30" s="257"/>
      <c r="HL30" s="257"/>
      <c r="HM30" s="257"/>
      <c r="HN30" s="257"/>
      <c r="HO30" s="257"/>
      <c r="HP30" s="257"/>
      <c r="HQ30" s="257"/>
      <c r="HR30" s="257"/>
      <c r="HS30" s="257"/>
      <c r="HT30" s="257"/>
      <c r="HU30" s="257"/>
      <c r="HV30" s="257"/>
      <c r="HW30" s="257"/>
      <c r="HX30" s="257"/>
      <c r="HY30" s="257"/>
      <c r="HZ30" s="257"/>
      <c r="IA30" s="257"/>
      <c r="IB30" s="257"/>
      <c r="IC30" s="257"/>
      <c r="ID30" s="257"/>
      <c r="IE30" s="257"/>
      <c r="IF30" s="260"/>
      <c r="LC30" s="259"/>
      <c r="LD30" s="257"/>
      <c r="LE30" s="257"/>
      <c r="LF30" s="260"/>
    </row>
    <row customHeight="1" ht="12">
      <c r="C31" s="161"/>
      <c r="D31" s="673"/>
      <c r="E31" s="690"/>
      <c r="F31" s="168"/>
      <c r="G31" s="168"/>
      <c r="H31" s="168"/>
      <c r="I31" s="168"/>
      <c r="J31" s="168"/>
      <c r="K31" s="184"/>
      <c r="L31" s="184"/>
      <c r="M31" s="184"/>
      <c r="N31" s="189" t="s">
        <v>1586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 hidden="1">
      <c r="C32" s="161"/>
      <c r="D32" s="673"/>
      <c r="E32" s="158"/>
      <c r="F32" s="95"/>
      <c r="G32" s="95"/>
      <c r="H32" s="95"/>
      <c r="I32" s="95"/>
      <c r="J32" s="9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>
      <c r="C33" s="161"/>
      <c r="D33" s="673"/>
      <c r="E33" s="689" t="s">
        <v>1309</v>
      </c>
      <c r="F33" s="168"/>
      <c r="G33" s="168"/>
      <c r="H33" s="168"/>
      <c r="I33" s="168"/>
      <c r="J33" s="168"/>
      <c r="K33" s="168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5"/>
      <c r="BQ33" s="265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4">
        <f>SUM(HM33,HO33)</f>
        <v>0</v>
      </c>
      <c r="CT33" s="264">
        <f>SUM(HN33,HP33)</f>
        <v>0</v>
      </c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 t="s">
        <v>1692</v>
      </c>
      <c r="DV33" s="268" t="s">
        <v>1693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EM33" s="258"/>
      <c r="EP33" s="270"/>
      <c r="EQ33" s="263"/>
      <c r="ER33" s="263"/>
      <c r="ES33" s="263"/>
      <c r="ET33" s="263"/>
      <c r="EU33" s="263"/>
      <c r="EV33" s="263"/>
      <c r="EW33" s="264">
        <f>SUM(IC33,IE33)</f>
        <v>0</v>
      </c>
      <c r="EX33" s="264">
        <f>SUM(ID33,IF33)</f>
        <v>0</v>
      </c>
      <c r="EY33" s="265"/>
      <c r="EZ33" s="265"/>
      <c r="FA33" s="264">
        <f>SUM(FA34:FA35)</f>
        <v>0</v>
      </c>
      <c r="FB33" s="264">
        <f>SUM(FB34:FB35)</f>
        <v>0</v>
      </c>
      <c r="FC33" s="264">
        <f>SUM(FC34:FC35)</f>
        <v>0</v>
      </c>
      <c r="FD33" s="264">
        <f>SUM(FD34:FD35)</f>
        <v>0</v>
      </c>
      <c r="FE33" s="265"/>
      <c r="FF33" s="265"/>
      <c r="FG33" s="264">
        <f>SUM(FG34:FG35)</f>
        <v>0</v>
      </c>
      <c r="FH33" s="264">
        <f>SUM(FH34:FH35)</f>
        <v>0</v>
      </c>
      <c r="FI33" s="264">
        <f>SUM(FI34:FI35)</f>
        <v>0</v>
      </c>
      <c r="FJ33" s="264">
        <f>SUM(FJ34:FJ35)</f>
        <v>0</v>
      </c>
      <c r="FK33" s="266"/>
      <c r="FL33" s="264">
        <f>SUM(FL34:FL35)</f>
        <v>0</v>
      </c>
      <c r="FM33" s="264">
        <f>SUM(FM34:FM35)</f>
        <v>0</v>
      </c>
      <c r="FN33" s="264">
        <f>SUM(FN34:FN35)</f>
        <v>0</v>
      </c>
      <c r="FO33" s="264">
        <f>SUM(FO34:FO35)</f>
        <v>0</v>
      </c>
      <c r="FP33" s="266"/>
      <c r="FQ33" s="264">
        <f>SUM(FG33,FL33)</f>
        <v>0</v>
      </c>
      <c r="FR33" s="264">
        <f>SUM(FH33,FM33)</f>
        <v>0</v>
      </c>
      <c r="FS33" s="264">
        <f>SUM(FI33,FN33)</f>
        <v>0</v>
      </c>
      <c r="FT33" s="264">
        <f>SUM(FJ33,FO33)</f>
        <v>0</v>
      </c>
      <c r="FU33" s="266"/>
      <c r="FV33" s="267"/>
      <c r="FW33" s="267"/>
      <c r="FX33" s="267"/>
      <c r="FY33" s="268" t="s">
        <v>1694</v>
      </c>
      <c r="FZ33" s="268" t="s">
        <v>1695</v>
      </c>
      <c r="GA33" s="267"/>
      <c r="GB33" s="267"/>
      <c r="GC33" s="267"/>
      <c r="GD33" s="264">
        <f>IF(FH33=0,0,FJ33/FH33*100)</f>
        <v>0</v>
      </c>
      <c r="GE33" s="264">
        <f>IF(FM33=0,0,FO33/FM33*100)</f>
        <v>0</v>
      </c>
      <c r="GF33" s="264">
        <f>IF(FR33=0,0,FT33/FR33*100)</f>
        <v>0</v>
      </c>
      <c r="GG33" s="266"/>
      <c r="GH33" s="266"/>
      <c r="GI33" s="266"/>
      <c r="GJ33" s="266"/>
      <c r="GK33" s="266"/>
      <c r="GL33" s="266"/>
      <c r="GM33" s="265"/>
      <c r="GN33" s="271"/>
      <c r="HA33" s="285"/>
      <c r="HB33" s="285"/>
      <c r="HC33" s="285"/>
      <c r="HD33" s="285"/>
      <c r="HE33" s="266"/>
      <c r="HF33" s="266"/>
      <c r="HG33" s="272"/>
      <c r="HH33" s="272"/>
      <c r="HI33" s="273"/>
      <c r="HJ33" s="273"/>
      <c r="HK33" s="273"/>
      <c r="HL33" s="273"/>
      <c r="HM33" s="264">
        <f>SUM(HM34:HM35)</f>
        <v>0</v>
      </c>
      <c r="HN33" s="264">
        <f>SUM(HN34:HN35)</f>
        <v>0</v>
      </c>
      <c r="HO33" s="264">
        <f>SUM(HO34:HO35)</f>
        <v>0</v>
      </c>
      <c r="HP33" s="264">
        <f>SUM(HP34:HP35)</f>
        <v>0</v>
      </c>
      <c r="HQ33" s="285"/>
      <c r="HR33" s="285"/>
      <c r="HS33" s="285"/>
      <c r="HT33" s="285"/>
      <c r="HU33" s="266"/>
      <c r="HV33" s="266"/>
      <c r="HW33" s="264" t="str">
        <f>IF(LEN(HG33)=0,"",HG33)</f>
        <v/>
      </c>
      <c r="HX33" s="264" t="str">
        <f>IF(LEN(HH33)=0,"",HH33)</f>
        <v/>
      </c>
      <c r="HY33" s="274" t="str">
        <f>IF(LEN(HI33)=0,"",HI33)</f>
        <v/>
      </c>
      <c r="HZ33" s="274" t="str">
        <f>IF(LEN(HJ33)=0,"",HJ33)</f>
        <v/>
      </c>
      <c r="IA33" s="274" t="str">
        <f>IF(LEN(HK33)=0,"",HK33)</f>
        <v/>
      </c>
      <c r="IB33" s="274" t="str">
        <f>IF(LEN(HL33)=0,"",HL33)</f>
        <v/>
      </c>
      <c r="IC33" s="264">
        <f>SUM(IC34:IC35)</f>
        <v>0</v>
      </c>
      <c r="ID33" s="264">
        <f>SUM(ID34:ID35)</f>
        <v>0</v>
      </c>
      <c r="IE33" s="264">
        <f>SUM(IE34:IE35)</f>
        <v>0</v>
      </c>
      <c r="IF33" s="275">
        <f>SUM(IF34:IF35)</f>
        <v>0</v>
      </c>
      <c r="JR33" s="276">
        <f>SUM(JR34:JR35)</f>
        <v>0</v>
      </c>
      <c r="JS33" s="276">
        <f>SUM(JS34:JS35)</f>
        <v>0</v>
      </c>
      <c r="JT33" s="276">
        <f>SUM(JT34:JT35)</f>
        <v>0</v>
      </c>
      <c r="JU33" s="276">
        <f>SUM(JU34:JU35)</f>
        <v>0</v>
      </c>
      <c r="JV33" s="276">
        <f>SUM(JV34:JV35)</f>
        <v>0</v>
      </c>
      <c r="JW33" s="276">
        <f>SUM(JW34:JW35)</f>
        <v>0</v>
      </c>
      <c r="JX33" s="276">
        <f>SUM(JX34:JX35)</f>
        <v>0</v>
      </c>
      <c r="JY33" s="276">
        <f>SUM(JY34:JY35)</f>
        <v>0</v>
      </c>
      <c r="LC33" s="406"/>
      <c r="LD33" s="407"/>
      <c r="LE33" s="407"/>
      <c r="LF33" s="408"/>
    </row>
    <row customHeight="1" ht="12" hidden="1">
      <c r="C34" s="161"/>
      <c r="D34" s="673"/>
      <c r="E34" s="690"/>
      <c r="F34" s="168"/>
      <c r="G34" s="168"/>
      <c r="H34" s="168"/>
      <c r="I34" s="168"/>
      <c r="J34" s="168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EM34" s="258"/>
      <c r="EP34" s="259"/>
      <c r="EQ34" s="257"/>
      <c r="ER34" s="257"/>
      <c r="ES34" s="257"/>
      <c r="ET34" s="257"/>
      <c r="EU34" s="257"/>
      <c r="EV34" s="257"/>
      <c r="EW34" s="257"/>
      <c r="EX34" s="257"/>
      <c r="EY34" s="257"/>
      <c r="EZ34" s="257"/>
      <c r="FA34" s="257"/>
      <c r="FB34" s="257"/>
      <c r="FC34" s="257"/>
      <c r="FD34" s="257"/>
      <c r="FE34" s="257"/>
      <c r="FF34" s="257"/>
      <c r="FG34" s="257"/>
      <c r="FH34" s="257"/>
      <c r="FI34" s="257"/>
      <c r="FJ34" s="257"/>
      <c r="FK34" s="257"/>
      <c r="FL34" s="257"/>
      <c r="FM34" s="257"/>
      <c r="FN34" s="257"/>
      <c r="FO34" s="257"/>
      <c r="FP34" s="257"/>
      <c r="FQ34" s="257"/>
      <c r="FR34" s="257"/>
      <c r="FS34" s="257"/>
      <c r="FT34" s="257"/>
      <c r="FU34" s="257"/>
      <c r="FV34" s="257"/>
      <c r="FW34" s="257"/>
      <c r="FX34" s="257"/>
      <c r="FY34" s="257"/>
      <c r="FZ34" s="257"/>
      <c r="GA34" s="257"/>
      <c r="GB34" s="257"/>
      <c r="GC34" s="257"/>
      <c r="GD34" s="257"/>
      <c r="GE34" s="257"/>
      <c r="GF34" s="257"/>
      <c r="GG34" s="257"/>
      <c r="GH34" s="257"/>
      <c r="GI34" s="257"/>
      <c r="GJ34" s="257"/>
      <c r="GK34" s="257"/>
      <c r="GL34" s="257"/>
      <c r="GM34" s="257"/>
      <c r="GN34" s="260"/>
      <c r="HA34" s="259"/>
      <c r="HB34" s="257"/>
      <c r="HC34" s="257"/>
      <c r="HD34" s="257"/>
      <c r="HE34" s="257"/>
      <c r="HF34" s="257"/>
      <c r="HG34" s="257"/>
      <c r="HH34" s="257"/>
      <c r="HI34" s="257"/>
      <c r="HJ34" s="257"/>
      <c r="HK34" s="257"/>
      <c r="HL34" s="257"/>
      <c r="HM34" s="257"/>
      <c r="HN34" s="257"/>
      <c r="HO34" s="257"/>
      <c r="HP34" s="257"/>
      <c r="HQ34" s="257"/>
      <c r="HR34" s="257"/>
      <c r="HS34" s="257"/>
      <c r="HT34" s="257"/>
      <c r="HU34" s="257"/>
      <c r="HV34" s="257"/>
      <c r="HW34" s="257"/>
      <c r="HX34" s="257"/>
      <c r="HY34" s="257"/>
      <c r="HZ34" s="257"/>
      <c r="IA34" s="257"/>
      <c r="IB34" s="257"/>
      <c r="IC34" s="257"/>
      <c r="ID34" s="257"/>
      <c r="IE34" s="257"/>
      <c r="IF34" s="260"/>
      <c r="LC34" s="259"/>
      <c r="LD34" s="257"/>
      <c r="LE34" s="257"/>
      <c r="LF34" s="260"/>
    </row>
    <row customHeight="1" ht="12">
      <c r="C35" s="161"/>
      <c r="D35" s="673"/>
      <c r="E35" s="690"/>
      <c r="F35" s="168"/>
      <c r="G35" s="168"/>
      <c r="H35" s="168"/>
      <c r="I35" s="168"/>
      <c r="J35" s="168"/>
      <c r="K35" s="184"/>
      <c r="L35" s="184"/>
      <c r="M35" s="184"/>
      <c r="N35" s="189" t="s">
        <v>1588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 hidden="1">
      <c r="C36" s="161"/>
      <c r="D36" s="673"/>
      <c r="E36" s="158"/>
      <c r="F36" s="95"/>
      <c r="G36" s="95"/>
      <c r="H36" s="95"/>
      <c r="I36" s="95"/>
      <c r="J36" s="9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>
      <c r="C37" s="161"/>
      <c r="D37" s="673"/>
      <c r="E37" s="689" t="s">
        <v>1313</v>
      </c>
      <c r="F37" s="168"/>
      <c r="G37" s="168"/>
      <c r="H37" s="168"/>
      <c r="I37" s="168"/>
      <c r="J37" s="168"/>
      <c r="K37" s="168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5"/>
      <c r="BQ37" s="265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 t="s">
        <v>1692</v>
      </c>
      <c r="DV37" s="268" t="s">
        <v>1693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EM37" s="258"/>
      <c r="EP37" s="270"/>
      <c r="EQ37" s="263"/>
      <c r="ER37" s="263"/>
      <c r="ES37" s="263"/>
      <c r="ET37" s="263"/>
      <c r="EU37" s="263"/>
      <c r="EV37" s="263"/>
      <c r="EW37" s="266"/>
      <c r="EX37" s="266"/>
      <c r="EY37" s="265"/>
      <c r="EZ37" s="265"/>
      <c r="FA37" s="266"/>
      <c r="FB37" s="266"/>
      <c r="FC37" s="266"/>
      <c r="FD37" s="266"/>
      <c r="FE37" s="265"/>
      <c r="FF37" s="265"/>
      <c r="FG37" s="264">
        <f>SUMIF($AD38:$AD39,"да::ACTI",FG38:FG39)</f>
        <v>0</v>
      </c>
      <c r="FH37" s="264">
        <f>SUMIF($AD38:$AD39,"да::ACTI",FH38:FH39)</f>
        <v>0</v>
      </c>
      <c r="FI37" s="264">
        <f>SUMIF($AD38:$AD39,"да::ACTI",FI38:FI39)</f>
        <v>0</v>
      </c>
      <c r="FJ37" s="264">
        <f>SUMIF($AD38:$AD39,"да::ACTI",FJ38:FJ39)</f>
        <v>0</v>
      </c>
      <c r="FK37" s="266"/>
      <c r="FL37" s="264">
        <f>SUMIF($AD38:$AD39,"да::ACTI",FL38:FL39)</f>
        <v>0</v>
      </c>
      <c r="FM37" s="264">
        <f>SUMIF($AD38:$AD39,"да::ACTI",FM38:FM39)</f>
        <v>0</v>
      </c>
      <c r="FN37" s="264">
        <f>SUMIF($AD38:$AD39,"да::ACTI",FN38:FN39)</f>
        <v>0</v>
      </c>
      <c r="FO37" s="264">
        <f>SUMIF($AD38:$AD39,"да::ACTI",FO38:FO39)</f>
        <v>0</v>
      </c>
      <c r="FP37" s="266"/>
      <c r="FQ37" s="264">
        <f>SUM(FG37,FL37)</f>
        <v>0</v>
      </c>
      <c r="FR37" s="264">
        <f>SUM(FH37,FM37)</f>
        <v>0</v>
      </c>
      <c r="FS37" s="264">
        <f>SUM(FI37,FN37)</f>
        <v>0</v>
      </c>
      <c r="FT37" s="264">
        <f>SUM(FJ37,FO37)</f>
        <v>0</v>
      </c>
      <c r="FU37" s="266"/>
      <c r="FV37" s="267"/>
      <c r="FW37" s="267"/>
      <c r="FX37" s="267"/>
      <c r="FY37" s="268" t="s">
        <v>1694</v>
      </c>
      <c r="FZ37" s="268" t="s">
        <v>1695</v>
      </c>
      <c r="GA37" s="267"/>
      <c r="GB37" s="267"/>
      <c r="GC37" s="267"/>
      <c r="GD37" s="264">
        <f>IF(FH37=0,0,FJ37/FH37*100)</f>
        <v>0</v>
      </c>
      <c r="GE37" s="264">
        <f>IF(FM37=0,0,FO37/FM37*100)</f>
        <v>0</v>
      </c>
      <c r="GF37" s="264">
        <f>IF(FR37=0,0,FT37/FR37*100)</f>
        <v>0</v>
      </c>
      <c r="GG37" s="266"/>
      <c r="GH37" s="266"/>
      <c r="GI37" s="266"/>
      <c r="GJ37" s="266"/>
      <c r="GK37" s="266"/>
      <c r="GL37" s="266"/>
      <c r="GM37" s="265"/>
      <c r="GN37" s="271"/>
      <c r="HA37" s="286"/>
      <c r="HB37" s="286"/>
      <c r="HC37" s="286"/>
      <c r="HD37" s="286"/>
      <c r="HE37" s="411"/>
      <c r="HF37" s="411"/>
      <c r="HG37" s="287">
        <f>HG33</f>
        <v>0</v>
      </c>
      <c r="HH37" s="287">
        <f>HH33</f>
        <v>0</v>
      </c>
      <c r="HI37" s="288">
        <f>HI33</f>
        <v>0</v>
      </c>
      <c r="HJ37" s="288">
        <f>HJ33</f>
        <v>0</v>
      </c>
      <c r="HK37" s="288">
        <f>HK33</f>
        <v>0</v>
      </c>
      <c r="HL37" s="288">
        <f>HL33</f>
        <v>0</v>
      </c>
      <c r="HM37" s="266"/>
      <c r="HN37" s="266"/>
      <c r="HO37" s="266"/>
      <c r="HP37" s="266"/>
      <c r="HQ37" s="286"/>
      <c r="HR37" s="286"/>
      <c r="HS37" s="286"/>
      <c r="HT37" s="286"/>
      <c r="HU37" s="411"/>
      <c r="HV37" s="411"/>
      <c r="HW37" s="287" t="str">
        <f>HW33</f>
        <v/>
      </c>
      <c r="HX37" s="287" t="str">
        <f>HX33</f>
        <v/>
      </c>
      <c r="HY37" s="288" t="str">
        <f>HY33</f>
        <v/>
      </c>
      <c r="HZ37" s="288" t="str">
        <f>HZ33</f>
        <v/>
      </c>
      <c r="IA37" s="288" t="str">
        <f>IA33</f>
        <v/>
      </c>
      <c r="IB37" s="288" t="str">
        <f>IB33</f>
        <v/>
      </c>
      <c r="IC37" s="266"/>
      <c r="ID37" s="266"/>
      <c r="IE37" s="266"/>
      <c r="IF37" s="271"/>
      <c r="JR37" s="280"/>
      <c r="JS37" s="280"/>
      <c r="JT37" s="280"/>
      <c r="JU37" s="280"/>
      <c r="JV37" s="280"/>
      <c r="JW37" s="280"/>
      <c r="JX37" s="280"/>
      <c r="JY37" s="280"/>
      <c r="LC37" s="406"/>
      <c r="LD37" s="407"/>
      <c r="LE37" s="407"/>
      <c r="LF37" s="408"/>
    </row>
    <row customHeight="1" ht="12" hidden="1">
      <c r="C38" s="161"/>
      <c r="D38" s="673"/>
      <c r="E38" s="690"/>
      <c r="F38" s="168"/>
      <c r="G38" s="168"/>
      <c r="H38" s="168"/>
      <c r="I38" s="168"/>
      <c r="J38" s="168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EM38" s="258"/>
      <c r="EP38" s="259"/>
      <c r="EQ38" s="257"/>
      <c r="ER38" s="257"/>
      <c r="ES38" s="257"/>
      <c r="ET38" s="257"/>
      <c r="EU38" s="257"/>
      <c r="EV38" s="257"/>
      <c r="EW38" s="257"/>
      <c r="EX38" s="257"/>
      <c r="EY38" s="257"/>
      <c r="EZ38" s="257"/>
      <c r="FA38" s="257"/>
      <c r="FB38" s="257"/>
      <c r="FC38" s="257"/>
      <c r="FD38" s="257"/>
      <c r="FE38" s="257"/>
      <c r="FF38" s="257"/>
      <c r="FG38" s="257"/>
      <c r="FH38" s="257"/>
      <c r="FI38" s="257"/>
      <c r="FJ38" s="257"/>
      <c r="FK38" s="257"/>
      <c r="FL38" s="257"/>
      <c r="FM38" s="257"/>
      <c r="FN38" s="257"/>
      <c r="FO38" s="257"/>
      <c r="FP38" s="257"/>
      <c r="FQ38" s="257"/>
      <c r="FR38" s="257"/>
      <c r="FS38" s="257"/>
      <c r="FT38" s="257"/>
      <c r="FU38" s="257"/>
      <c r="FV38" s="257"/>
      <c r="FW38" s="257"/>
      <c r="FX38" s="257"/>
      <c r="FY38" s="257"/>
      <c r="FZ38" s="257"/>
      <c r="GA38" s="257"/>
      <c r="GB38" s="257"/>
      <c r="GC38" s="257"/>
      <c r="GD38" s="257"/>
      <c r="GE38" s="257"/>
      <c r="GF38" s="257"/>
      <c r="GG38" s="257"/>
      <c r="GH38" s="257"/>
      <c r="GI38" s="257"/>
      <c r="GJ38" s="257"/>
      <c r="GK38" s="257"/>
      <c r="GL38" s="257"/>
      <c r="GM38" s="257"/>
      <c r="GN38" s="260"/>
      <c r="HA38" s="259"/>
      <c r="HB38" s="257"/>
      <c r="HC38" s="257"/>
      <c r="HD38" s="257"/>
      <c r="HE38" s="257"/>
      <c r="HF38" s="257"/>
      <c r="HG38" s="257"/>
      <c r="HH38" s="257"/>
      <c r="HI38" s="257"/>
      <c r="HJ38" s="257"/>
      <c r="HK38" s="257"/>
      <c r="HL38" s="257"/>
      <c r="HM38" s="257"/>
      <c r="HN38" s="257"/>
      <c r="HO38" s="257"/>
      <c r="HP38" s="257"/>
      <c r="HQ38" s="257"/>
      <c r="HR38" s="257"/>
      <c r="HS38" s="257"/>
      <c r="HT38" s="257"/>
      <c r="HU38" s="257"/>
      <c r="HV38" s="257"/>
      <c r="HW38" s="257"/>
      <c r="HX38" s="257"/>
      <c r="HY38" s="257"/>
      <c r="HZ38" s="257"/>
      <c r="IA38" s="257"/>
      <c r="IB38" s="257"/>
      <c r="IC38" s="257"/>
      <c r="ID38" s="257"/>
      <c r="IE38" s="257"/>
      <c r="IF38" s="260"/>
      <c r="LC38" s="259"/>
      <c r="LD38" s="257"/>
      <c r="LE38" s="257"/>
      <c r="LF38" s="260"/>
    </row>
    <row customHeight="1" ht="12">
      <c r="C39" s="161"/>
      <c r="D39" s="673"/>
      <c r="E39" s="690"/>
      <c r="F39" s="168"/>
      <c r="G39" s="168"/>
      <c r="H39" s="168"/>
      <c r="I39" s="168"/>
      <c r="J39" s="168"/>
      <c r="K39" s="184"/>
      <c r="L39" s="184"/>
      <c r="M39" s="184"/>
      <c r="N39" s="189" t="s">
        <v>1590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 hidden="1">
      <c r="C40" s="161"/>
      <c r="E40" s="158"/>
      <c r="F40" s="95"/>
      <c r="G40" s="95"/>
      <c r="H40" s="95"/>
      <c r="I40" s="95"/>
      <c r="J40" s="9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>
      <c r="C41" s="161"/>
      <c r="F41" s="95"/>
      <c r="G41" s="95"/>
      <c r="H41" s="95"/>
      <c r="I41" s="95"/>
      <c r="J41" s="9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EM41" s="258"/>
      <c r="EP41" s="279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3"/>
      <c r="FR41" s="146">
        <f>FQ43+FQ37</f>
        <v>0</v>
      </c>
      <c r="FS41" s="253"/>
      <c r="FT41" s="146">
        <f>FS43+FS37</f>
        <v>0</v>
      </c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6"/>
      <c r="HA41" s="279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6"/>
      <c r="LC41" s="279"/>
      <c r="LD41" s="255"/>
      <c r="LE41" s="255"/>
      <c r="LF41" s="256"/>
    </row>
    <row customHeight="1" ht="12" hidden="1">
      <c r="C42" s="132"/>
      <c r="D42" s="222"/>
      <c r="F42" s="95"/>
      <c r="G42" s="95"/>
      <c r="H42" s="95"/>
      <c r="I42" s="95"/>
      <c r="J42" s="9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EM42" s="258"/>
      <c r="EP42" s="259"/>
      <c r="EQ42" s="257"/>
      <c r="ER42" s="257"/>
      <c r="ES42" s="257"/>
      <c r="ET42" s="257"/>
      <c r="EU42" s="289"/>
      <c r="EV42" s="289"/>
      <c r="EW42" s="257"/>
      <c r="EX42" s="257"/>
      <c r="EY42" s="257"/>
      <c r="EZ42" s="257"/>
      <c r="FA42" s="257"/>
      <c r="FB42" s="257"/>
      <c r="FC42" s="257"/>
      <c r="FD42" s="257"/>
      <c r="FE42" s="257"/>
      <c r="FF42" s="257"/>
      <c r="FG42" s="257"/>
      <c r="FH42" s="257"/>
      <c r="FI42" s="257"/>
      <c r="FJ42" s="257"/>
      <c r="FK42" s="257"/>
      <c r="FL42" s="257"/>
      <c r="FM42" s="257"/>
      <c r="FN42" s="257"/>
      <c r="FO42" s="257"/>
      <c r="FP42" s="257"/>
      <c r="FQ42" s="257"/>
      <c r="FR42" s="257"/>
      <c r="FS42" s="257"/>
      <c r="FT42" s="257"/>
      <c r="FU42" s="257"/>
      <c r="FV42" s="257"/>
      <c r="FW42" s="257"/>
      <c r="FX42" s="257"/>
      <c r="FY42" s="257"/>
      <c r="FZ42" s="257"/>
      <c r="GA42" s="257"/>
      <c r="GB42" s="257"/>
      <c r="GC42" s="257"/>
      <c r="GD42" s="257"/>
      <c r="GE42" s="257"/>
      <c r="GF42" s="257"/>
      <c r="GG42" s="257"/>
      <c r="GH42" s="257"/>
      <c r="GI42" s="257"/>
      <c r="GJ42" s="257"/>
      <c r="GK42" s="257"/>
      <c r="GL42" s="257"/>
      <c r="GM42" s="257"/>
      <c r="GN42" s="260"/>
      <c r="HA42" s="259"/>
      <c r="HB42" s="257"/>
      <c r="HC42" s="257"/>
      <c r="HD42" s="257"/>
      <c r="HE42" s="257"/>
      <c r="HF42" s="257"/>
      <c r="HG42" s="257"/>
      <c r="HH42" s="257"/>
      <c r="HI42" s="289"/>
      <c r="HJ42" s="289"/>
      <c r="HK42" s="289"/>
      <c r="HL42" s="289"/>
      <c r="HM42" s="257"/>
      <c r="HN42" s="257"/>
      <c r="HO42" s="257"/>
      <c r="HP42" s="257"/>
      <c r="HQ42" s="257"/>
      <c r="HR42" s="257"/>
      <c r="HS42" s="257"/>
      <c r="HT42" s="257"/>
      <c r="HU42" s="257"/>
      <c r="HV42" s="257"/>
      <c r="HW42" s="257"/>
      <c r="HX42" s="257"/>
      <c r="HY42" s="289"/>
      <c r="HZ42" s="289"/>
      <c r="IA42" s="289"/>
      <c r="IB42" s="289"/>
      <c r="IC42" s="257"/>
      <c r="ID42" s="257"/>
      <c r="IE42" s="257"/>
      <c r="IF42" s="260"/>
      <c r="LC42" s="259"/>
      <c r="LD42" s="257"/>
      <c r="LE42" s="257"/>
      <c r="LF42" s="260"/>
    </row>
    <row customHeight="1" ht="12">
      <c r="C43" s="161"/>
      <c r="D43" s="671" t="s">
        <v>164</v>
      </c>
      <c r="E43" s="689" t="s">
        <v>164</v>
      </c>
      <c r="F43" s="168"/>
      <c r="G43" s="168"/>
      <c r="H43" s="168"/>
      <c r="I43" s="168"/>
      <c r="J43" s="168"/>
      <c r="K43" s="168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262" t="str">
        <f>IF(CS43=0,"",DM43/CS43*1000)</f>
        <v/>
      </c>
      <c r="BQ43" s="262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4">
        <f>SUM(HM43,HO43)</f>
        <v>0</v>
      </c>
      <c r="CT43" s="264">
        <f>SUM(HN43,HP43)</f>
        <v>0</v>
      </c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 t="s">
        <v>1692</v>
      </c>
      <c r="DV43" s="268" t="s">
        <v>1693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EM43" s="258"/>
      <c r="EP43" s="270"/>
      <c r="EQ43" s="263"/>
      <c r="ER43" s="263"/>
      <c r="ES43" s="263"/>
      <c r="ET43" s="263"/>
      <c r="EU43" s="263"/>
      <c r="EV43" s="263"/>
      <c r="EW43" s="264">
        <f>SUM(IC43,IE43)</f>
        <v>0</v>
      </c>
      <c r="EX43" s="264">
        <f>SUM(ID43,IF43)</f>
        <v>0</v>
      </c>
      <c r="EY43" s="265"/>
      <c r="EZ43" s="265"/>
      <c r="FA43" s="264">
        <f>SUM(FA44:FA45)</f>
        <v>0</v>
      </c>
      <c r="FB43" s="264">
        <f>SUM(FB44:FB45)</f>
        <v>0</v>
      </c>
      <c r="FC43" s="264">
        <f>SUM(FC44:FC45)</f>
        <v>0</v>
      </c>
      <c r="FD43" s="264">
        <f>SUM(FD44:FD45)</f>
        <v>0</v>
      </c>
      <c r="FE43" s="265"/>
      <c r="FF43" s="265"/>
      <c r="FG43" s="264">
        <f>SUM(FG44:FG45)</f>
        <v>0</v>
      </c>
      <c r="FH43" s="264">
        <f>SUM(FH44:FH45)</f>
        <v>0</v>
      </c>
      <c r="FI43" s="264">
        <f>SUM(FI44:FI45)</f>
        <v>0</v>
      </c>
      <c r="FJ43" s="264">
        <f>SUM(FJ44:FJ45)</f>
        <v>0</v>
      </c>
      <c r="FK43" s="266"/>
      <c r="FL43" s="264">
        <f>SUM(FL44:FL45)</f>
        <v>0</v>
      </c>
      <c r="FM43" s="264">
        <f>SUM(FM44:FM45)</f>
        <v>0</v>
      </c>
      <c r="FN43" s="264">
        <f>SUM(FN44:FN45)</f>
        <v>0</v>
      </c>
      <c r="FO43" s="264">
        <f>SUM(FO44:FO45)</f>
        <v>0</v>
      </c>
      <c r="FP43" s="266"/>
      <c r="FQ43" s="264">
        <f>SUM(FG43,FL43)</f>
        <v>0</v>
      </c>
      <c r="FR43" s="264">
        <f>SUM(FH43,FM43)</f>
        <v>0</v>
      </c>
      <c r="FS43" s="264">
        <f>SUM(FI43,FN43)</f>
        <v>0</v>
      </c>
      <c r="FT43" s="264">
        <f>SUM(FJ43,FO43)</f>
        <v>0</v>
      </c>
      <c r="FU43" s="266"/>
      <c r="FV43" s="267"/>
      <c r="FW43" s="267"/>
      <c r="FX43" s="267"/>
      <c r="FY43" s="268" t="s">
        <v>1694</v>
      </c>
      <c r="FZ43" s="268" t="s">
        <v>1695</v>
      </c>
      <c r="GA43" s="267"/>
      <c r="GB43" s="267"/>
      <c r="GC43" s="267"/>
      <c r="GD43" s="264">
        <f>IF(FH43=0,0,FJ43/FH43*100)</f>
        <v>0</v>
      </c>
      <c r="GE43" s="264">
        <f>IF(FM43=0,0,FO43/FM43*100)</f>
        <v>0</v>
      </c>
      <c r="GF43" s="264">
        <f>IF(FR43=0,0,FT43/FR43*100)</f>
        <v>0</v>
      </c>
      <c r="GG43" s="266"/>
      <c r="GH43" s="266"/>
      <c r="GI43" s="266"/>
      <c r="GJ43" s="266"/>
      <c r="GK43" s="266"/>
      <c r="GL43" s="266"/>
      <c r="GM43" s="265"/>
      <c r="GN43" s="271"/>
      <c r="HA43" s="290" t="str">
        <f>IF(SUM(KD44:KD45)=0,"",SUM(KH44:KH45)/SUM(KD44:KD45))</f>
        <v/>
      </c>
      <c r="HB43" s="290" t="str">
        <f>IF(SUM(KE44:KE45)=0,"",SUM(KI44:KI45)/SUM(KE44:KE45))</f>
        <v/>
      </c>
      <c r="HC43" s="290" t="str">
        <f>IF(SUM(KL44:KL45)=0,"",SUM(KP44:KP45)/SUM(KL44:KL45))</f>
        <v/>
      </c>
      <c r="HD43" s="290" t="str">
        <f>IF(SUM(KM44:KM45)=0,"",SUM(KQ44:KQ45)/SUM(KM44:KM45))</f>
        <v/>
      </c>
      <c r="HE43" s="272"/>
      <c r="HF43" s="272"/>
      <c r="HG43" s="272"/>
      <c r="HH43" s="272"/>
      <c r="HI43" s="136"/>
      <c r="HJ43" s="136"/>
      <c r="HK43" s="136"/>
      <c r="HL43" s="136"/>
      <c r="HM43" s="264">
        <f>SUM(HM44:HM45)</f>
        <v>0</v>
      </c>
      <c r="HN43" s="264">
        <f>SUM(HN44:HN45)</f>
        <v>0</v>
      </c>
      <c r="HO43" s="264">
        <f>SUM(HO44:HO45)</f>
        <v>0</v>
      </c>
      <c r="HP43" s="264">
        <f>SUM(HP44:HP45)</f>
        <v>0</v>
      </c>
      <c r="HQ43" s="290" t="str">
        <f>IF(SUM(KF44:KF45)=0,"",SUM(KJ44:KJ45)/SUM(KF44:KF45))</f>
        <v/>
      </c>
      <c r="HR43" s="290" t="str">
        <f>IF(SUM(KG44:KG45)=0,"",SUM(KK44:KK45)/SUM(KG44:KG45))</f>
        <v/>
      </c>
      <c r="HS43" s="290" t="str">
        <f>IF(SUM(KN44:KN45)=0,"",SUM(KR44:KR45)/SUM(KN44:KN45))</f>
        <v/>
      </c>
      <c r="HT43" s="290" t="str">
        <f>IF(SUM(KO44:KO45)=0,"",SUM(KS44:KS45)/SUM(KO44:KO45))</f>
        <v/>
      </c>
      <c r="HU43" s="264" t="str">
        <f>IF(LEN(HE43)=0,"",HE43)</f>
        <v/>
      </c>
      <c r="HV43" s="264" t="str">
        <f>IF(LEN(HF43)=0,"",HF43)</f>
        <v/>
      </c>
      <c r="HW43" s="264" t="str">
        <f>IF(LEN(HG43)=0,"",HG43)</f>
        <v/>
      </c>
      <c r="HX43" s="264" t="str">
        <f>IF(LEN(HH43)=0,"",HH43)</f>
        <v/>
      </c>
      <c r="HY43" s="274" t="str">
        <f>IF(LEN(HI43)=0,"",HI43)</f>
        <v/>
      </c>
      <c r="HZ43" s="274" t="str">
        <f>IF(LEN(HJ43)=0,"",HJ43)</f>
        <v/>
      </c>
      <c r="IA43" s="274" t="str">
        <f>IF(LEN(HK43)=0,"",HK43)</f>
        <v/>
      </c>
      <c r="IB43" s="274" t="str">
        <f>IF(LEN(HL43)=0,"",HL43)</f>
        <v/>
      </c>
      <c r="IC43" s="264">
        <f>SUM(IC44:IC45)</f>
        <v>0</v>
      </c>
      <c r="ID43" s="264">
        <f>SUM(ID44:ID45)</f>
        <v>0</v>
      </c>
      <c r="IE43" s="264">
        <f>SUM(IE44:IE45)</f>
        <v>0</v>
      </c>
      <c r="IF43" s="275">
        <f>SUM(IF44:IF45)</f>
        <v>0</v>
      </c>
      <c r="JR43" s="276">
        <f>SUM(JR44:JR45)</f>
        <v>0</v>
      </c>
      <c r="JS43" s="276">
        <f>SUM(JS44:JS45)</f>
        <v>0</v>
      </c>
      <c r="JT43" s="276">
        <f>SUM(JT44:JT45)</f>
        <v>0</v>
      </c>
      <c r="JU43" s="276">
        <f>SUM(JU44:JU45)</f>
        <v>0</v>
      </c>
      <c r="JV43" s="276">
        <f>SUM(JV44:JV45)</f>
        <v>0</v>
      </c>
      <c r="JW43" s="276">
        <f>SUM(JW44:JW45)</f>
        <v>0</v>
      </c>
      <c r="JX43" s="276">
        <f>SUM(JX44:JX45)</f>
        <v>0</v>
      </c>
      <c r="JY43" s="276">
        <f>SUM(JY44:JY45)</f>
        <v>0</v>
      </c>
      <c r="LC43" s="406"/>
      <c r="LD43" s="407"/>
      <c r="LE43" s="407"/>
      <c r="LF43" s="408"/>
    </row>
    <row customHeight="1" ht="12" hidden="1">
      <c r="C44" s="161"/>
      <c r="D44" s="672"/>
      <c r="E44" s="690"/>
      <c r="F44" s="168"/>
      <c r="G44" s="168"/>
      <c r="H44" s="168"/>
      <c r="I44" s="168"/>
      <c r="J44" s="168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EM44" s="258"/>
      <c r="EP44" s="259"/>
      <c r="EQ44" s="257"/>
      <c r="ER44" s="257"/>
      <c r="ES44" s="257"/>
      <c r="ET44" s="257"/>
      <c r="EU44" s="282"/>
      <c r="EV44" s="282"/>
      <c r="EW44" s="257"/>
      <c r="EX44" s="257"/>
      <c r="EY44" s="257"/>
      <c r="EZ44" s="257"/>
      <c r="FA44" s="257"/>
      <c r="FB44" s="257"/>
      <c r="FC44" s="257"/>
      <c r="FD44" s="257"/>
      <c r="FE44" s="257"/>
      <c r="FF44" s="257"/>
      <c r="FG44" s="257"/>
      <c r="FH44" s="257"/>
      <c r="FI44" s="257"/>
      <c r="FJ44" s="257"/>
      <c r="FK44" s="257"/>
      <c r="FL44" s="257"/>
      <c r="FM44" s="257"/>
      <c r="FN44" s="257"/>
      <c r="FO44" s="257"/>
      <c r="FP44" s="257"/>
      <c r="FQ44" s="257"/>
      <c r="FR44" s="257"/>
      <c r="FS44" s="257"/>
      <c r="FT44" s="257"/>
      <c r="FU44" s="257"/>
      <c r="FV44" s="257"/>
      <c r="FW44" s="257"/>
      <c r="FX44" s="257"/>
      <c r="FY44" s="257"/>
      <c r="FZ44" s="257"/>
      <c r="GA44" s="257"/>
      <c r="GB44" s="257"/>
      <c r="GC44" s="257"/>
      <c r="GD44" s="257"/>
      <c r="GE44" s="257"/>
      <c r="GF44" s="257"/>
      <c r="GG44" s="257"/>
      <c r="GH44" s="257"/>
      <c r="GI44" s="257"/>
      <c r="GJ44" s="257"/>
      <c r="GK44" s="257"/>
      <c r="GL44" s="257"/>
      <c r="GM44" s="257"/>
      <c r="GN44" s="260"/>
      <c r="HA44" s="259"/>
      <c r="HB44" s="257"/>
      <c r="HC44" s="257"/>
      <c r="HD44" s="257"/>
      <c r="HE44" s="257"/>
      <c r="HF44" s="257"/>
      <c r="HG44" s="257"/>
      <c r="HH44" s="257"/>
      <c r="HI44" s="282"/>
      <c r="HJ44" s="282"/>
      <c r="HK44" s="282"/>
      <c r="HL44" s="282"/>
      <c r="HM44" s="257"/>
      <c r="HN44" s="257"/>
      <c r="HO44" s="257"/>
      <c r="HP44" s="257"/>
      <c r="HQ44" s="257"/>
      <c r="HR44" s="257"/>
      <c r="HS44" s="257"/>
      <c r="HT44" s="257"/>
      <c r="HU44" s="257"/>
      <c r="HV44" s="257"/>
      <c r="HW44" s="257"/>
      <c r="HX44" s="257"/>
      <c r="HY44" s="282"/>
      <c r="HZ44" s="282"/>
      <c r="IA44" s="282"/>
      <c r="IB44" s="282"/>
      <c r="IC44" s="257"/>
      <c r="ID44" s="257"/>
      <c r="IE44" s="257"/>
      <c r="IF44" s="260"/>
      <c r="LC44" s="259"/>
      <c r="LD44" s="257"/>
      <c r="LE44" s="257"/>
      <c r="LF44" s="260"/>
    </row>
    <row customHeight="1" ht="12">
      <c r="C45" s="161"/>
      <c r="D45" s="704"/>
      <c r="E45" s="690"/>
      <c r="F45" s="168"/>
      <c r="G45" s="168"/>
      <c r="H45" s="168"/>
      <c r="I45" s="168"/>
      <c r="J45" s="168"/>
      <c r="K45" s="184"/>
      <c r="L45" s="184"/>
      <c r="M45" s="184"/>
      <c r="N45" s="189" t="s">
        <v>1592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57"/>
      <c r="EV45" s="257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57"/>
      <c r="HJ45" s="257"/>
      <c r="HK45" s="257"/>
      <c r="HL45" s="257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57"/>
      <c r="HZ45" s="257"/>
      <c r="IA45" s="257"/>
      <c r="IB45" s="257"/>
      <c r="IC45" s="257"/>
      <c r="ID45" s="257"/>
      <c r="IE45" s="257"/>
      <c r="IF45" s="260"/>
      <c r="LC45" s="259"/>
      <c r="LD45" s="257"/>
      <c r="LE45" s="257"/>
      <c r="LF45" s="260"/>
    </row>
    <row customHeight="1" ht="12" hidden="1">
      <c r="C46" s="161"/>
      <c r="E46" s="158"/>
      <c r="F46" s="95"/>
      <c r="G46" s="95"/>
      <c r="H46" s="95"/>
      <c r="I46" s="95"/>
      <c r="J46" s="9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EM46" s="258"/>
      <c r="EP46" s="259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57"/>
      <c r="FH46" s="257"/>
      <c r="FI46" s="257"/>
      <c r="FJ46" s="257"/>
      <c r="FK46" s="257"/>
      <c r="FL46" s="257"/>
      <c r="FM46" s="257"/>
      <c r="FN46" s="257"/>
      <c r="FO46" s="257"/>
      <c r="FP46" s="257"/>
      <c r="FQ46" s="257"/>
      <c r="FR46" s="257"/>
      <c r="FS46" s="257"/>
      <c r="FT46" s="257"/>
      <c r="FU46" s="257"/>
      <c r="FV46" s="257"/>
      <c r="FW46" s="257"/>
      <c r="FX46" s="257"/>
      <c r="FY46" s="257"/>
      <c r="FZ46" s="257"/>
      <c r="GA46" s="257"/>
      <c r="GB46" s="257"/>
      <c r="GC46" s="257"/>
      <c r="GD46" s="257"/>
      <c r="GE46" s="257"/>
      <c r="GF46" s="257"/>
      <c r="GG46" s="257"/>
      <c r="GH46" s="257"/>
      <c r="GI46" s="257"/>
      <c r="GJ46" s="257"/>
      <c r="GK46" s="257"/>
      <c r="GL46" s="257"/>
      <c r="GM46" s="257"/>
      <c r="GN46" s="260"/>
      <c r="HA46" s="259"/>
      <c r="HB46" s="257"/>
      <c r="HC46" s="257"/>
      <c r="HD46" s="257"/>
      <c r="HE46" s="257"/>
      <c r="HF46" s="257"/>
      <c r="HG46" s="257"/>
      <c r="HH46" s="257"/>
      <c r="HI46" s="257"/>
      <c r="HJ46" s="257"/>
      <c r="HK46" s="257"/>
      <c r="HL46" s="257"/>
      <c r="HM46" s="257"/>
      <c r="HN46" s="257"/>
      <c r="HO46" s="257"/>
      <c r="HP46" s="257"/>
      <c r="HQ46" s="257"/>
      <c r="HR46" s="257"/>
      <c r="HS46" s="257"/>
      <c r="HT46" s="257"/>
      <c r="HU46" s="257"/>
      <c r="HV46" s="257"/>
      <c r="HW46" s="257"/>
      <c r="HX46" s="257"/>
      <c r="HY46" s="257"/>
      <c r="HZ46" s="257"/>
      <c r="IA46" s="257"/>
      <c r="IB46" s="257"/>
      <c r="IC46" s="257"/>
      <c r="ID46" s="257"/>
      <c r="IE46" s="257"/>
      <c r="IF46" s="260"/>
      <c r="LC46" s="259"/>
      <c r="LD46" s="257"/>
      <c r="LE46" s="257"/>
      <c r="LF46" s="260"/>
    </row>
    <row customHeight="1" ht="12">
      <c r="C47" s="161"/>
      <c r="F47" s="95"/>
      <c r="G47" s="95"/>
      <c r="H47" s="95"/>
      <c r="I47" s="95"/>
      <c r="J47" s="9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EM47" s="258"/>
      <c r="EP47" s="279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6"/>
      <c r="HA47" s="279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6"/>
      <c r="LC47" s="279"/>
      <c r="LD47" s="255"/>
      <c r="LE47" s="255"/>
      <c r="LF47" s="256"/>
    </row>
    <row customHeight="1" ht="12" hidden="1">
      <c r="C48" s="132"/>
      <c r="D48" s="222"/>
      <c r="F48" s="95"/>
      <c r="G48" s="95"/>
      <c r="H48" s="95"/>
      <c r="I48" s="95"/>
      <c r="J48" s="9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EM48" s="258"/>
      <c r="EP48" s="259"/>
      <c r="EQ48" s="257"/>
      <c r="ER48" s="257"/>
      <c r="ES48" s="257"/>
      <c r="ET48" s="257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257"/>
      <c r="FL48" s="257"/>
      <c r="FM48" s="257"/>
      <c r="FN48" s="257"/>
      <c r="FO48" s="257"/>
      <c r="FP48" s="257"/>
      <c r="FQ48" s="257"/>
      <c r="FR48" s="257"/>
      <c r="FS48" s="257"/>
      <c r="FT48" s="257"/>
      <c r="FU48" s="257"/>
      <c r="FV48" s="257"/>
      <c r="FW48" s="257"/>
      <c r="FX48" s="257"/>
      <c r="FY48" s="257"/>
      <c r="FZ48" s="257"/>
      <c r="GA48" s="257"/>
      <c r="GB48" s="257"/>
      <c r="GC48" s="257"/>
      <c r="GD48" s="257"/>
      <c r="GE48" s="257"/>
      <c r="GF48" s="257"/>
      <c r="GG48" s="257"/>
      <c r="GH48" s="257"/>
      <c r="GI48" s="257"/>
      <c r="GJ48" s="257"/>
      <c r="GK48" s="257"/>
      <c r="GL48" s="257"/>
      <c r="GM48" s="257"/>
      <c r="GN48" s="260"/>
      <c r="HA48" s="259"/>
      <c r="HB48" s="257"/>
      <c r="HC48" s="257"/>
      <c r="HD48" s="257"/>
      <c r="HE48" s="289"/>
      <c r="HF48" s="289"/>
      <c r="HG48" s="289"/>
      <c r="HH48" s="289"/>
      <c r="HI48" s="257"/>
      <c r="HJ48" s="257"/>
      <c r="HK48" s="257"/>
      <c r="HL48" s="257"/>
      <c r="HM48" s="257"/>
      <c r="HN48" s="257"/>
      <c r="HO48" s="257"/>
      <c r="HP48" s="257"/>
      <c r="HQ48" s="257"/>
      <c r="HR48" s="257"/>
      <c r="HS48" s="257"/>
      <c r="HT48" s="257"/>
      <c r="HU48" s="289"/>
      <c r="HV48" s="289"/>
      <c r="HW48" s="289"/>
      <c r="HX48" s="289"/>
      <c r="HY48" s="257"/>
      <c r="HZ48" s="257"/>
      <c r="IA48" s="257"/>
      <c r="IB48" s="257"/>
      <c r="IC48" s="257"/>
      <c r="ID48" s="257"/>
      <c r="IE48" s="257"/>
      <c r="IF48" s="260"/>
      <c r="LC48" s="291"/>
      <c r="LD48" s="289"/>
      <c r="LE48" s="289"/>
      <c r="LF48" s="292"/>
    </row>
    <row customHeight="1" ht="12">
      <c r="C49" s="161"/>
      <c r="D49" s="671" t="s">
        <v>170</v>
      </c>
      <c r="E49" s="402" t="s">
        <v>170</v>
      </c>
      <c r="F49" s="168"/>
      <c r="G49" s="168"/>
      <c r="H49" s="168"/>
      <c r="I49" s="168"/>
      <c r="J49" s="168"/>
      <c r="K49" s="168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262" t="str">
        <f>IF(CS49=0,"",DM49/CS49*1000)</f>
        <v/>
      </c>
      <c r="BQ49" s="262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4">
        <f>SUM(CS51,CS55)</f>
        <v>0</v>
      </c>
      <c r="CT49" s="264">
        <f>SUM(CT51,CT55)</f>
        <v>0</v>
      </c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EM49" s="258"/>
      <c r="EP49" s="270"/>
      <c r="EQ49" s="263"/>
      <c r="ER49" s="263"/>
      <c r="ES49" s="263"/>
      <c r="ET49" s="263"/>
      <c r="EU49" s="263"/>
      <c r="EV49" s="263"/>
      <c r="EW49" s="264">
        <f>SUM(EW51,EW55)</f>
        <v>0</v>
      </c>
      <c r="EX49" s="264">
        <f>SUM(EX51,EX55)</f>
        <v>0</v>
      </c>
      <c r="EY49" s="265"/>
      <c r="EZ49" s="265"/>
      <c r="FA49" s="264">
        <f>SUM(FA51,FA55)</f>
        <v>0</v>
      </c>
      <c r="FB49" s="264">
        <f>SUM(FB51,FB55)</f>
        <v>0</v>
      </c>
      <c r="FC49" s="264">
        <f>SUM(FC51,FC55)</f>
        <v>0</v>
      </c>
      <c r="FD49" s="264">
        <f>SUM(FD51,FD55)</f>
        <v>0</v>
      </c>
      <c r="FE49" s="265"/>
      <c r="FF49" s="265"/>
      <c r="FG49" s="264">
        <f>SUM(FG51,FG55)</f>
        <v>0</v>
      </c>
      <c r="FH49" s="264">
        <f>SUM(FH51,FH55)</f>
        <v>0</v>
      </c>
      <c r="FI49" s="264">
        <f>SUM(FI51,FI55)</f>
        <v>0</v>
      </c>
      <c r="FJ49" s="264">
        <f>SUM(FJ51,FJ55)</f>
        <v>0</v>
      </c>
      <c r="FK49" s="266"/>
      <c r="FL49" s="264">
        <f>SUM(FL51,FL55)</f>
        <v>0</v>
      </c>
      <c r="FM49" s="264">
        <f>SUM(FM51,FM55)</f>
        <v>0</v>
      </c>
      <c r="FN49" s="264">
        <f>SUM(FN51,FN55)</f>
        <v>0</v>
      </c>
      <c r="FO49" s="264">
        <f>SUM(FO51,FO55)</f>
        <v>0</v>
      </c>
      <c r="FP49" s="266"/>
      <c r="FQ49" s="264">
        <f>SUM(FG49,FL49)</f>
        <v>0</v>
      </c>
      <c r="FR49" s="264">
        <f>SUM(FH49,FM49)</f>
        <v>0</v>
      </c>
      <c r="FS49" s="264">
        <f>SUM(FI49,FN49)</f>
        <v>0</v>
      </c>
      <c r="FT49" s="264">
        <f>SUM(FJ49,FO49)</f>
        <v>0</v>
      </c>
      <c r="FU49" s="266"/>
      <c r="FV49" s="267"/>
      <c r="FW49" s="267"/>
      <c r="FX49" s="267"/>
      <c r="FY49" s="264">
        <f>SUM(FY51,FY55)</f>
        <v>0</v>
      </c>
      <c r="FZ49" s="264">
        <f>SUM(FZ51,FZ55)</f>
        <v>0</v>
      </c>
      <c r="GA49" s="267"/>
      <c r="GB49" s="267"/>
      <c r="GC49" s="267"/>
      <c r="GD49" s="264">
        <f>IF(FH49=0,0,FJ49/FH49*100)</f>
        <v>0</v>
      </c>
      <c r="GE49" s="264">
        <f>IF(FM49=0,0,FO49/FM49*100)</f>
        <v>0</v>
      </c>
      <c r="GF49" s="264">
        <f>IF(FR49=0,0,FT49/FR49*100)</f>
        <v>0</v>
      </c>
      <c r="GG49" s="266"/>
      <c r="GH49" s="266"/>
      <c r="GI49" s="266"/>
      <c r="GJ49" s="266"/>
      <c r="GK49" s="266"/>
      <c r="GL49" s="266"/>
      <c r="GM49" s="265"/>
      <c r="GN49" s="271"/>
      <c r="HA49" s="409"/>
      <c r="HB49" s="410"/>
      <c r="HC49" s="410"/>
      <c r="HD49" s="410"/>
      <c r="HE49" s="411"/>
      <c r="HF49" s="411"/>
      <c r="HG49" s="413">
        <f>SUM(HG51,HG55)</f>
        <v>0</v>
      </c>
      <c r="HH49" s="413">
        <f>SUM(HH51,HH55)</f>
        <v>0</v>
      </c>
      <c r="HI49" s="274">
        <f>SUM(HI51,HI55)</f>
        <v>0</v>
      </c>
      <c r="HJ49" s="274">
        <f>SUM(HJ51,HJ55)</f>
        <v>0</v>
      </c>
      <c r="HK49" s="274">
        <f>SUM(HK51,HK55)</f>
        <v>0</v>
      </c>
      <c r="HL49" s="274">
        <f>SUM(HL51,HL55)</f>
        <v>0</v>
      </c>
      <c r="HM49" s="264">
        <f>SUM(HM51,HM55)</f>
        <v>0</v>
      </c>
      <c r="HN49" s="264">
        <f>SUM(HN51,HN55)</f>
        <v>0</v>
      </c>
      <c r="HO49" s="264">
        <f>SUM(HO51,HO55)</f>
        <v>0</v>
      </c>
      <c r="HP49" s="264">
        <f>SUM(HP51,HP55)</f>
        <v>0</v>
      </c>
      <c r="HQ49" s="410"/>
      <c r="HR49" s="410"/>
      <c r="HS49" s="410"/>
      <c r="HT49" s="410"/>
      <c r="HU49" s="411"/>
      <c r="HV49" s="411"/>
      <c r="HW49" s="413">
        <f>SUM(HW51,HW55)</f>
        <v>0</v>
      </c>
      <c r="HX49" s="413">
        <f>SUM(HX51,HX55)</f>
        <v>0</v>
      </c>
      <c r="HY49" s="274">
        <f>SUM(HY51,HY55)</f>
        <v>0</v>
      </c>
      <c r="HZ49" s="274">
        <f>SUM(HZ51,HZ55)</f>
        <v>0</v>
      </c>
      <c r="IA49" s="274">
        <f>SUM(IA51,IA55)</f>
        <v>0</v>
      </c>
      <c r="IB49" s="274">
        <f>SUM(IB51,IB55)</f>
        <v>0</v>
      </c>
      <c r="IC49" s="264">
        <f>SUM(IC51,IC55)</f>
        <v>0</v>
      </c>
      <c r="ID49" s="264">
        <f>SUM(ID51,ID55)</f>
        <v>0</v>
      </c>
      <c r="IE49" s="264">
        <f>SUM(IE51,IE55)</f>
        <v>0</v>
      </c>
      <c r="IF49" s="275">
        <f>SUM(IF51,IF55)</f>
        <v>0</v>
      </c>
      <c r="JR49" s="280"/>
      <c r="JS49" s="280"/>
      <c r="JT49" s="280"/>
      <c r="JU49" s="280"/>
      <c r="JV49" s="280"/>
      <c r="JW49" s="280"/>
      <c r="JX49" s="280"/>
      <c r="JY49" s="280"/>
      <c r="LC49" s="406"/>
      <c r="LD49" s="407"/>
      <c r="LE49" s="407"/>
      <c r="LF49" s="408"/>
    </row>
    <row customHeight="1" ht="12" hidden="1">
      <c r="C50" s="161"/>
      <c r="D50" s="672"/>
      <c r="E50" s="281"/>
      <c r="F50" s="95"/>
      <c r="G50" s="95"/>
      <c r="H50" s="95"/>
      <c r="I50" s="95"/>
      <c r="J50" s="9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EM50" s="258"/>
      <c r="EP50" s="259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60"/>
      <c r="HA50" s="259"/>
      <c r="HB50" s="257"/>
      <c r="HC50" s="257"/>
      <c r="HD50" s="257"/>
      <c r="HE50" s="282"/>
      <c r="HF50" s="282"/>
      <c r="HG50" s="282"/>
      <c r="HH50" s="282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82"/>
      <c r="HV50" s="282"/>
      <c r="HW50" s="282"/>
      <c r="HX50" s="282"/>
      <c r="HY50" s="257"/>
      <c r="HZ50" s="257"/>
      <c r="IA50" s="257"/>
      <c r="IB50" s="257"/>
      <c r="IC50" s="257"/>
      <c r="ID50" s="257"/>
      <c r="IE50" s="257"/>
      <c r="IF50" s="260"/>
      <c r="LC50" s="283"/>
      <c r="LD50" s="282"/>
      <c r="LE50" s="282"/>
      <c r="LF50" s="284"/>
    </row>
    <row customHeight="1" ht="12">
      <c r="C51" s="161"/>
      <c r="D51" s="672"/>
      <c r="E51" s="689" t="s">
        <v>1328</v>
      </c>
      <c r="F51" s="168"/>
      <c r="G51" s="168"/>
      <c r="H51" s="168"/>
      <c r="I51" s="168"/>
      <c r="J51" s="168"/>
      <c r="K51" s="168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262" t="str">
        <f>IF(CS51=0,"",DM51/CS51*1000)</f>
        <v/>
      </c>
      <c r="BQ51" s="262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4">
        <f>SUM(HM51,HO51)</f>
        <v>0</v>
      </c>
      <c r="CT51" s="264">
        <f>SUM(HN51,HP51)</f>
        <v>0</v>
      </c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 t="s">
        <v>1692</v>
      </c>
      <c r="DV51" s="268" t="s">
        <v>1693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EM51" s="258"/>
      <c r="EP51" s="270"/>
      <c r="EQ51" s="263"/>
      <c r="ER51" s="263"/>
      <c r="ES51" s="263"/>
      <c r="ET51" s="263"/>
      <c r="EU51" s="263"/>
      <c r="EV51" s="263"/>
      <c r="EW51" s="264">
        <f>SUM(IC51,IE51)</f>
        <v>0</v>
      </c>
      <c r="EX51" s="264">
        <f>SUM(ID51,IF51)</f>
        <v>0</v>
      </c>
      <c r="EY51" s="265"/>
      <c r="EZ51" s="265"/>
      <c r="FA51" s="264">
        <f>SUM(FA52:FA53)</f>
        <v>0</v>
      </c>
      <c r="FB51" s="264">
        <f>SUM(FB52:FB53)</f>
        <v>0</v>
      </c>
      <c r="FC51" s="264">
        <f>SUM(FC52:FC53)</f>
        <v>0</v>
      </c>
      <c r="FD51" s="264">
        <f>SUM(FD52:FD53)</f>
        <v>0</v>
      </c>
      <c r="FE51" s="265"/>
      <c r="FF51" s="265"/>
      <c r="FG51" s="264">
        <f>SUM(FG52:FG53)</f>
        <v>0</v>
      </c>
      <c r="FH51" s="264">
        <f>SUM(FH52:FH53)</f>
        <v>0</v>
      </c>
      <c r="FI51" s="264">
        <f>SUM(FI52:FI53)</f>
        <v>0</v>
      </c>
      <c r="FJ51" s="264">
        <f>SUM(FJ52:FJ53)</f>
        <v>0</v>
      </c>
      <c r="FK51" s="266"/>
      <c r="FL51" s="264">
        <f>SUM(FL52:FL53)</f>
        <v>0</v>
      </c>
      <c r="FM51" s="264">
        <f>SUM(FM52:FM53)</f>
        <v>0</v>
      </c>
      <c r="FN51" s="264">
        <f>SUM(FN52:FN53)</f>
        <v>0</v>
      </c>
      <c r="FO51" s="264">
        <f>SUM(FO52:FO53)</f>
        <v>0</v>
      </c>
      <c r="FP51" s="266"/>
      <c r="FQ51" s="264">
        <f>SUM(FG51,FL51)</f>
        <v>0</v>
      </c>
      <c r="FR51" s="264">
        <f>SUM(FH51,FM51)</f>
        <v>0</v>
      </c>
      <c r="FS51" s="264">
        <f>SUM(FI51,FN51)</f>
        <v>0</v>
      </c>
      <c r="FT51" s="264">
        <f>SUM(FJ51,FO51)</f>
        <v>0</v>
      </c>
      <c r="FU51" s="266"/>
      <c r="FV51" s="267"/>
      <c r="FW51" s="267"/>
      <c r="FX51" s="267"/>
      <c r="FY51" s="268" t="s">
        <v>1694</v>
      </c>
      <c r="FZ51" s="268" t="s">
        <v>1695</v>
      </c>
      <c r="GA51" s="267"/>
      <c r="GB51" s="267"/>
      <c r="GC51" s="267"/>
      <c r="GD51" s="264">
        <f>IF(FH51=0,0,FJ51/FH51*100)</f>
        <v>0</v>
      </c>
      <c r="GE51" s="264">
        <f>IF(FM51=0,0,FO51/FM51*100)</f>
        <v>0</v>
      </c>
      <c r="GF51" s="264">
        <f>IF(FR51=0,0,FT51/FR51*100)</f>
        <v>0</v>
      </c>
      <c r="GG51" s="266"/>
      <c r="GH51" s="266"/>
      <c r="GI51" s="266"/>
      <c r="GJ51" s="266"/>
      <c r="GK51" s="266"/>
      <c r="GL51" s="266"/>
      <c r="GM51" s="265"/>
      <c r="GN51" s="271"/>
      <c r="HA51" s="262" t="str">
        <f>IF(SUM(KD52:KD53)=0,"",SUM(KH52:KH53)/SUM(KD52:KD53))</f>
        <v/>
      </c>
      <c r="HB51" s="262" t="str">
        <f>IF(SUM(KE52:KE53)=0,"",SUM(KI52:KI53)/SUM(KE52:KE53))</f>
        <v/>
      </c>
      <c r="HC51" s="262" t="str">
        <f>IF(SUM(KL52:KL53)=0,"",SUM(KP52:KP53)/SUM(KL52:KL53))</f>
        <v/>
      </c>
      <c r="HD51" s="262" t="str">
        <f>IF(SUM(KM52:KM53)=0,"",SUM(KQ52:KQ53)/SUM(KM52:KM53))</f>
        <v/>
      </c>
      <c r="HE51" s="266"/>
      <c r="HF51" s="266"/>
      <c r="HG51" s="272"/>
      <c r="HH51" s="272"/>
      <c r="HI51" s="273"/>
      <c r="HJ51" s="273"/>
      <c r="HK51" s="273"/>
      <c r="HL51" s="273"/>
      <c r="HM51" s="264">
        <f>SUM(HM52:HM53)</f>
        <v>0</v>
      </c>
      <c r="HN51" s="264">
        <f>SUM(HN52:HN53)</f>
        <v>0</v>
      </c>
      <c r="HO51" s="264">
        <f>SUM(HO52:HO53)</f>
        <v>0</v>
      </c>
      <c r="HP51" s="264">
        <f>SUM(HP52:HP53)</f>
        <v>0</v>
      </c>
      <c r="HQ51" s="262" t="str">
        <f>IF(SUM(KF52:KF53)=0,"",SUM(KJ52:KJ53)/SUM(KF52:KF53))</f>
        <v/>
      </c>
      <c r="HR51" s="262" t="str">
        <f>IF(SUM(KG52:KG53)=0,"",SUM(KK52:KK53)/SUM(KG52:KG53))</f>
        <v/>
      </c>
      <c r="HS51" s="262" t="str">
        <f>IF(SUM(KN52:KN53)=0,"",SUM(KR52:KR53)/SUM(KN52:KN53))</f>
        <v/>
      </c>
      <c r="HT51" s="262" t="str">
        <f>IF(SUM(KO52:KO53)=0,"",SUM(KS52:KS53)/SUM(KO52:KO53))</f>
        <v/>
      </c>
      <c r="HU51" s="266"/>
      <c r="HV51" s="266"/>
      <c r="HW51" s="264" t="str">
        <f>IF(LEN(HG51)=0,"",HG51)</f>
        <v/>
      </c>
      <c r="HX51" s="264" t="str">
        <f>IF(LEN(HH51)=0,"",HH51)</f>
        <v/>
      </c>
      <c r="HY51" s="274" t="str">
        <f>IF(LEN(HI51)=0,"",HI51)</f>
        <v/>
      </c>
      <c r="HZ51" s="274" t="str">
        <f>IF(LEN(HJ51)=0,"",HJ51)</f>
        <v/>
      </c>
      <c r="IA51" s="274" t="str">
        <f>IF(LEN(HK51)=0,"",HK51)</f>
        <v/>
      </c>
      <c r="IB51" s="274" t="str">
        <f>IF(LEN(HL51)=0,"",HL51)</f>
        <v/>
      </c>
      <c r="IC51" s="264">
        <f>SUM(IC52:IC53)</f>
        <v>0</v>
      </c>
      <c r="ID51" s="264">
        <f>SUM(ID52:ID53)</f>
        <v>0</v>
      </c>
      <c r="IE51" s="264">
        <f>SUM(IE52:IE53)</f>
        <v>0</v>
      </c>
      <c r="IF51" s="275">
        <f>SUM(IF52:IF53)</f>
        <v>0</v>
      </c>
      <c r="JR51" s="276">
        <f>SUM(JR52:JR53)</f>
        <v>0</v>
      </c>
      <c r="JS51" s="276">
        <f>SUM(JS52:JS53)</f>
        <v>0</v>
      </c>
      <c r="JT51" s="276">
        <f>SUM(JT52:JT53)</f>
        <v>0</v>
      </c>
      <c r="JU51" s="276">
        <f>SUM(JU52:JU53)</f>
        <v>0</v>
      </c>
      <c r="JV51" s="276">
        <f>SUM(JV52:JV53)</f>
        <v>0</v>
      </c>
      <c r="JW51" s="276">
        <f>SUM(JW52:JW53)</f>
        <v>0</v>
      </c>
      <c r="JX51" s="276">
        <f>SUM(JX52:JX53)</f>
        <v>0</v>
      </c>
      <c r="JY51" s="276">
        <f>SUM(JY52:JY53)</f>
        <v>0</v>
      </c>
      <c r="LC51" s="406"/>
      <c r="LD51" s="407"/>
      <c r="LE51" s="407"/>
      <c r="LF51" s="408"/>
    </row>
    <row customHeight="1" ht="12" hidden="1">
      <c r="C52" s="161"/>
      <c r="D52" s="672"/>
      <c r="E52" s="690"/>
      <c r="F52" s="168"/>
      <c r="G52" s="168"/>
      <c r="H52" s="168"/>
      <c r="I52" s="168"/>
      <c r="J52" s="168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>
      <c r="C53" s="161"/>
      <c r="D53" s="672"/>
      <c r="E53" s="690"/>
      <c r="F53" s="168"/>
      <c r="G53" s="168"/>
      <c r="H53" s="168"/>
      <c r="I53" s="168"/>
      <c r="J53" s="168"/>
      <c r="K53" s="184"/>
      <c r="L53" s="184"/>
      <c r="M53" s="184"/>
      <c r="N53" s="189" t="s">
        <v>1595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 hidden="1">
      <c r="C54" s="161"/>
      <c r="D54" s="672"/>
      <c r="E54" s="281"/>
      <c r="F54" s="95"/>
      <c r="G54" s="95"/>
      <c r="H54" s="95"/>
      <c r="I54" s="95"/>
      <c r="J54" s="9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EM54" s="258"/>
      <c r="EP54" s="259"/>
      <c r="EQ54" s="257"/>
      <c r="ER54" s="257"/>
      <c r="ES54" s="257"/>
      <c r="ET54" s="257"/>
      <c r="EU54" s="257"/>
      <c r="EV54" s="257"/>
      <c r="EW54" s="257"/>
      <c r="EX54" s="257"/>
      <c r="EY54" s="257"/>
      <c r="EZ54" s="257"/>
      <c r="FA54" s="257"/>
      <c r="FB54" s="257"/>
      <c r="FC54" s="257"/>
      <c r="FD54" s="257"/>
      <c r="FE54" s="257"/>
      <c r="FF54" s="257"/>
      <c r="FG54" s="257"/>
      <c r="FH54" s="257"/>
      <c r="FI54" s="257"/>
      <c r="FJ54" s="257"/>
      <c r="FK54" s="257"/>
      <c r="FL54" s="257"/>
      <c r="FM54" s="257"/>
      <c r="FN54" s="257"/>
      <c r="FO54" s="257"/>
      <c r="FP54" s="257"/>
      <c r="FQ54" s="257"/>
      <c r="FR54" s="257"/>
      <c r="FS54" s="257"/>
      <c r="FT54" s="257"/>
      <c r="FU54" s="257"/>
      <c r="FV54" s="257"/>
      <c r="FW54" s="257"/>
      <c r="FX54" s="257"/>
      <c r="FY54" s="257"/>
      <c r="FZ54" s="257"/>
      <c r="GA54" s="257"/>
      <c r="GB54" s="257"/>
      <c r="GC54" s="257"/>
      <c r="GD54" s="257"/>
      <c r="GE54" s="257"/>
      <c r="GF54" s="257"/>
      <c r="GG54" s="257"/>
      <c r="GH54" s="257"/>
      <c r="GI54" s="257"/>
      <c r="GJ54" s="257"/>
      <c r="GK54" s="257"/>
      <c r="GL54" s="257"/>
      <c r="GM54" s="257"/>
      <c r="GN54" s="260"/>
      <c r="HA54" s="259"/>
      <c r="HB54" s="257"/>
      <c r="HC54" s="257"/>
      <c r="HD54" s="257"/>
      <c r="HE54" s="257"/>
      <c r="HF54" s="257"/>
      <c r="HG54" s="257"/>
      <c r="HH54" s="257"/>
      <c r="HI54" s="257"/>
      <c r="HJ54" s="257"/>
      <c r="HK54" s="257"/>
      <c r="HL54" s="257"/>
      <c r="HM54" s="257"/>
      <c r="HN54" s="257"/>
      <c r="HO54" s="257"/>
      <c r="HP54" s="257"/>
      <c r="HQ54" s="257"/>
      <c r="HR54" s="257"/>
      <c r="HS54" s="257"/>
      <c r="HT54" s="257"/>
      <c r="HU54" s="257"/>
      <c r="HV54" s="257"/>
      <c r="HW54" s="257"/>
      <c r="HX54" s="257"/>
      <c r="HY54" s="257"/>
      <c r="HZ54" s="257"/>
      <c r="IA54" s="257"/>
      <c r="IB54" s="257"/>
      <c r="IC54" s="257"/>
      <c r="ID54" s="257"/>
      <c r="IE54" s="257"/>
      <c r="IF54" s="260"/>
      <c r="LC54" s="259"/>
      <c r="LD54" s="257"/>
      <c r="LE54" s="257"/>
      <c r="LF54" s="260"/>
    </row>
    <row customHeight="1" ht="12">
      <c r="C55" s="161"/>
      <c r="D55" s="672"/>
      <c r="E55" s="689" t="s">
        <v>1342</v>
      </c>
      <c r="F55" s="168"/>
      <c r="G55" s="168"/>
      <c r="H55" s="168"/>
      <c r="I55" s="168"/>
      <c r="J55" s="168"/>
      <c r="K55" s="168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262" t="str">
        <f>IF(CS55=0,"",DM55/CS55*1000)</f>
        <v/>
      </c>
      <c r="BQ55" s="262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4">
        <f>SUM(HM55,HO55)</f>
        <v>0</v>
      </c>
      <c r="CT55" s="264">
        <f>SUM(HN55,HP55)</f>
        <v>0</v>
      </c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 t="s">
        <v>1692</v>
      </c>
      <c r="DV55" s="268" t="s">
        <v>1693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EM55" s="258"/>
      <c r="EP55" s="270"/>
      <c r="EQ55" s="263"/>
      <c r="ER55" s="263"/>
      <c r="ES55" s="263"/>
      <c r="ET55" s="263"/>
      <c r="EU55" s="263"/>
      <c r="EV55" s="263"/>
      <c r="EW55" s="264">
        <f>SUM(IC55,IE55)</f>
        <v>0</v>
      </c>
      <c r="EX55" s="264">
        <f>SUM(ID55,IF55)</f>
        <v>0</v>
      </c>
      <c r="EY55" s="265"/>
      <c r="EZ55" s="265"/>
      <c r="FA55" s="264">
        <f>SUM(FA56:FA57)</f>
        <v>0</v>
      </c>
      <c r="FB55" s="264">
        <f>SUM(FB56:FB57)</f>
        <v>0</v>
      </c>
      <c r="FC55" s="264">
        <f>SUM(FC56:FC57)</f>
        <v>0</v>
      </c>
      <c r="FD55" s="264">
        <f>SUM(FD56:FD57)</f>
        <v>0</v>
      </c>
      <c r="FE55" s="265"/>
      <c r="FF55" s="265"/>
      <c r="FG55" s="264">
        <f>SUM(FG56:FG57)</f>
        <v>0</v>
      </c>
      <c r="FH55" s="264">
        <f>SUM(FH56:FH57)</f>
        <v>0</v>
      </c>
      <c r="FI55" s="264">
        <f>SUM(FI56:FI57)</f>
        <v>0</v>
      </c>
      <c r="FJ55" s="264">
        <f>SUM(FJ56:FJ57)</f>
        <v>0</v>
      </c>
      <c r="FK55" s="266"/>
      <c r="FL55" s="264">
        <f>SUM(FL56:FL57)</f>
        <v>0</v>
      </c>
      <c r="FM55" s="264">
        <f>SUM(FM56:FM57)</f>
        <v>0</v>
      </c>
      <c r="FN55" s="264">
        <f>SUM(FN56:FN57)</f>
        <v>0</v>
      </c>
      <c r="FO55" s="264">
        <f>SUM(FO56:FO57)</f>
        <v>0</v>
      </c>
      <c r="FP55" s="266"/>
      <c r="FQ55" s="264">
        <f>SUM(FG55,FL55)</f>
        <v>0</v>
      </c>
      <c r="FR55" s="264">
        <f>SUM(FH55,FM55)</f>
        <v>0</v>
      </c>
      <c r="FS55" s="264">
        <f>SUM(FI55,FN55)</f>
        <v>0</v>
      </c>
      <c r="FT55" s="264">
        <f>SUM(FJ55,FO55)</f>
        <v>0</v>
      </c>
      <c r="FU55" s="266"/>
      <c r="FV55" s="267"/>
      <c r="FW55" s="267"/>
      <c r="FX55" s="267"/>
      <c r="FY55" s="268" t="s">
        <v>1694</v>
      </c>
      <c r="FZ55" s="268" t="s">
        <v>1695</v>
      </c>
      <c r="GA55" s="267"/>
      <c r="GB55" s="267"/>
      <c r="GC55" s="267"/>
      <c r="GD55" s="264">
        <f>IF(FH55=0,0,FJ55/FH55*100)</f>
        <v>0</v>
      </c>
      <c r="GE55" s="264">
        <f>IF(FM55=0,0,FO55/FM55*100)</f>
        <v>0</v>
      </c>
      <c r="GF55" s="264">
        <f>IF(FR55=0,0,FT55/FR55*100)</f>
        <v>0</v>
      </c>
      <c r="GG55" s="266"/>
      <c r="GH55" s="266"/>
      <c r="GI55" s="266"/>
      <c r="GJ55" s="266"/>
      <c r="GK55" s="266"/>
      <c r="GL55" s="266"/>
      <c r="GM55" s="265"/>
      <c r="GN55" s="271"/>
      <c r="HA55" s="409"/>
      <c r="HB55" s="410"/>
      <c r="HC55" s="410"/>
      <c r="HD55" s="410"/>
      <c r="HE55" s="266"/>
      <c r="HF55" s="266"/>
      <c r="HG55" s="272"/>
      <c r="HH55" s="272"/>
      <c r="HI55" s="273"/>
      <c r="HJ55" s="273"/>
      <c r="HK55" s="273"/>
      <c r="HL55" s="273"/>
      <c r="HM55" s="264">
        <f>SUM(HM56:HM57)</f>
        <v>0</v>
      </c>
      <c r="HN55" s="264">
        <f>SUM(HN56:HN57)</f>
        <v>0</v>
      </c>
      <c r="HO55" s="264">
        <f>SUM(HO56:HO57)</f>
        <v>0</v>
      </c>
      <c r="HP55" s="264">
        <f>SUM(HP56:HP57)</f>
        <v>0</v>
      </c>
      <c r="HQ55" s="410"/>
      <c r="HR55" s="410"/>
      <c r="HS55" s="410"/>
      <c r="HT55" s="410"/>
      <c r="HU55" s="266"/>
      <c r="HV55" s="266"/>
      <c r="HW55" s="264" t="str">
        <f>IF(LEN(HG55)=0,"",HG55)</f>
        <v/>
      </c>
      <c r="HX55" s="264" t="str">
        <f>IF(LEN(HH55)=0,"",HH55)</f>
        <v/>
      </c>
      <c r="HY55" s="274" t="str">
        <f>IF(LEN(HI55)=0,"",HI55)</f>
        <v/>
      </c>
      <c r="HZ55" s="274" t="str">
        <f>IF(LEN(HJ55)=0,"",HJ55)</f>
        <v/>
      </c>
      <c r="IA55" s="274" t="str">
        <f>IF(LEN(HK55)=0,"",HK55)</f>
        <v/>
      </c>
      <c r="IB55" s="274" t="str">
        <f>IF(LEN(HL55)=0,"",HL55)</f>
        <v/>
      </c>
      <c r="IC55" s="264">
        <f>SUM(IC56:IC57)</f>
        <v>0</v>
      </c>
      <c r="ID55" s="264">
        <f>SUM(ID56:ID57)</f>
        <v>0</v>
      </c>
      <c r="IE55" s="264">
        <f>SUM(IE56:IE57)</f>
        <v>0</v>
      </c>
      <c r="IF55" s="275">
        <f>SUM(IF56:IF57)</f>
        <v>0</v>
      </c>
      <c r="JR55" s="280"/>
      <c r="JS55" s="280"/>
      <c r="JT55" s="280"/>
      <c r="JU55" s="280"/>
      <c r="JV55" s="280"/>
      <c r="JW55" s="280"/>
      <c r="JX55" s="280"/>
      <c r="JY55" s="280"/>
      <c r="LC55" s="406"/>
      <c r="LD55" s="407"/>
      <c r="LE55" s="407"/>
      <c r="LF55" s="408"/>
    </row>
    <row customHeight="1" ht="12" hidden="1">
      <c r="C56" s="161"/>
      <c r="D56" s="672"/>
      <c r="E56" s="690"/>
      <c r="F56" s="168"/>
      <c r="G56" s="168"/>
      <c r="H56" s="168"/>
      <c r="I56" s="168"/>
      <c r="J56" s="168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EM56" s="258"/>
      <c r="EP56" s="259"/>
      <c r="EQ56" s="257"/>
      <c r="ER56" s="257"/>
      <c r="ES56" s="257"/>
      <c r="ET56" s="257"/>
      <c r="EU56" s="257"/>
      <c r="EV56" s="257"/>
      <c r="EW56" s="257"/>
      <c r="EX56" s="257"/>
      <c r="EY56" s="257"/>
      <c r="EZ56" s="257"/>
      <c r="FA56" s="257"/>
      <c r="FB56" s="257"/>
      <c r="FC56" s="257"/>
      <c r="FD56" s="257"/>
      <c r="FE56" s="257"/>
      <c r="FF56" s="257"/>
      <c r="FG56" s="257"/>
      <c r="FH56" s="257"/>
      <c r="FI56" s="257"/>
      <c r="FJ56" s="257"/>
      <c r="FK56" s="257"/>
      <c r="FL56" s="257"/>
      <c r="FM56" s="257"/>
      <c r="FN56" s="257"/>
      <c r="FO56" s="257"/>
      <c r="FP56" s="257"/>
      <c r="FQ56" s="257"/>
      <c r="FR56" s="257"/>
      <c r="FS56" s="257"/>
      <c r="FT56" s="257"/>
      <c r="FU56" s="257"/>
      <c r="FV56" s="257"/>
      <c r="FW56" s="257"/>
      <c r="FX56" s="257"/>
      <c r="FY56" s="257"/>
      <c r="FZ56" s="257"/>
      <c r="GA56" s="257"/>
      <c r="GB56" s="257"/>
      <c r="GC56" s="257"/>
      <c r="GD56" s="257"/>
      <c r="GE56" s="257"/>
      <c r="GF56" s="257"/>
      <c r="GG56" s="257"/>
      <c r="GH56" s="257"/>
      <c r="GI56" s="257"/>
      <c r="GJ56" s="257"/>
      <c r="GK56" s="257"/>
      <c r="GL56" s="257"/>
      <c r="GM56" s="257"/>
      <c r="GN56" s="260"/>
      <c r="HA56" s="259"/>
      <c r="HB56" s="257"/>
      <c r="HC56" s="257"/>
      <c r="HD56" s="257"/>
      <c r="HE56" s="257"/>
      <c r="HF56" s="257"/>
      <c r="HG56" s="257"/>
      <c r="HH56" s="257"/>
      <c r="HI56" s="257"/>
      <c r="HJ56" s="257"/>
      <c r="HK56" s="257"/>
      <c r="HL56" s="257"/>
      <c r="HM56" s="257"/>
      <c r="HN56" s="257"/>
      <c r="HO56" s="257"/>
      <c r="HP56" s="257"/>
      <c r="HQ56" s="257"/>
      <c r="HR56" s="257"/>
      <c r="HS56" s="257"/>
      <c r="HT56" s="257"/>
      <c r="HU56" s="257"/>
      <c r="HV56" s="257"/>
      <c r="HW56" s="257"/>
      <c r="HX56" s="257"/>
      <c r="HY56" s="257"/>
      <c r="HZ56" s="257"/>
      <c r="IA56" s="257"/>
      <c r="IB56" s="257"/>
      <c r="IC56" s="257"/>
      <c r="ID56" s="257"/>
      <c r="IE56" s="257"/>
      <c r="IF56" s="260"/>
      <c r="LC56" s="259"/>
      <c r="LD56" s="257"/>
      <c r="LE56" s="257"/>
      <c r="LF56" s="260"/>
    </row>
    <row customHeight="1" ht="12">
      <c r="C57" s="161"/>
      <c r="D57" s="704"/>
      <c r="E57" s="690"/>
      <c r="F57" s="168"/>
      <c r="G57" s="168"/>
      <c r="H57" s="168"/>
      <c r="I57" s="168"/>
      <c r="J57" s="168"/>
      <c r="K57" s="184"/>
      <c r="L57" s="184"/>
      <c r="M57" s="184"/>
      <c r="N57" s="189" t="s">
        <v>1597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57"/>
      <c r="HF57" s="257"/>
      <c r="HG57" s="257"/>
      <c r="HH57" s="257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57"/>
      <c r="HV57" s="257"/>
      <c r="HW57" s="257"/>
      <c r="HX57" s="257"/>
      <c r="HY57" s="257"/>
      <c r="HZ57" s="257"/>
      <c r="IA57" s="257"/>
      <c r="IB57" s="257"/>
      <c r="IC57" s="257"/>
      <c r="ID57" s="257"/>
      <c r="IE57" s="257"/>
      <c r="IF57" s="260"/>
      <c r="LC57" s="259"/>
      <c r="LD57" s="257"/>
      <c r="LE57" s="257"/>
      <c r="LF57" s="260"/>
    </row>
    <row customHeight="1" ht="12" hidden="1">
      <c r="C58" s="161"/>
      <c r="E58" s="158"/>
      <c r="F58" s="95"/>
      <c r="G58" s="95"/>
      <c r="H58" s="95"/>
      <c r="I58" s="95"/>
      <c r="J58" s="9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EM58" s="258"/>
      <c r="EP58" s="259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60"/>
      <c r="HA58" s="259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60"/>
      <c r="LC58" s="259"/>
      <c r="LD58" s="257"/>
      <c r="LE58" s="257"/>
      <c r="LF58" s="260"/>
    </row>
    <row customHeight="1" ht="12">
      <c r="C59" s="161"/>
      <c r="F59" s="95"/>
      <c r="G59" s="95"/>
      <c r="H59" s="95"/>
      <c r="I59" s="95"/>
      <c r="J59" s="9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EM59" s="258"/>
      <c r="EP59" s="279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6"/>
      <c r="HA59" s="279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6"/>
      <c r="LC59" s="279"/>
      <c r="LD59" s="255"/>
      <c r="LE59" s="255"/>
      <c r="LF59" s="256"/>
    </row>
    <row customHeight="1" ht="12" hidden="1">
      <c r="C60" s="132"/>
      <c r="D60" s="222"/>
      <c r="F60" s="95"/>
      <c r="G60" s="95"/>
      <c r="H60" s="95"/>
      <c r="I60" s="95"/>
      <c r="J60" s="9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EM60" s="258"/>
      <c r="EP60" s="259"/>
      <c r="EQ60" s="257"/>
      <c r="ER60" s="257"/>
      <c r="ES60" s="257"/>
      <c r="ET60" s="257"/>
      <c r="EU60" s="257"/>
      <c r="EV60" s="257"/>
      <c r="EW60" s="257"/>
      <c r="EX60" s="257"/>
      <c r="EY60" s="257"/>
      <c r="EZ60" s="257"/>
      <c r="FA60" s="257"/>
      <c r="FB60" s="257"/>
      <c r="FC60" s="257"/>
      <c r="FD60" s="257"/>
      <c r="FE60" s="257"/>
      <c r="FF60" s="257"/>
      <c r="FG60" s="257"/>
      <c r="FH60" s="257"/>
      <c r="FI60" s="257"/>
      <c r="FJ60" s="257"/>
      <c r="FK60" s="257"/>
      <c r="FL60" s="257"/>
      <c r="FM60" s="257"/>
      <c r="FN60" s="257"/>
      <c r="FO60" s="257"/>
      <c r="FP60" s="257"/>
      <c r="FQ60" s="257"/>
      <c r="FR60" s="257"/>
      <c r="FS60" s="257"/>
      <c r="FT60" s="257"/>
      <c r="FU60" s="257"/>
      <c r="FV60" s="257"/>
      <c r="FW60" s="257"/>
      <c r="FX60" s="257"/>
      <c r="FY60" s="257"/>
      <c r="FZ60" s="257"/>
      <c r="GA60" s="257"/>
      <c r="GB60" s="257"/>
      <c r="GC60" s="257"/>
      <c r="GD60" s="257"/>
      <c r="GE60" s="257"/>
      <c r="GF60" s="257"/>
      <c r="GG60" s="257"/>
      <c r="GH60" s="257"/>
      <c r="GI60" s="257"/>
      <c r="GJ60" s="257"/>
      <c r="GK60" s="257"/>
      <c r="GL60" s="257"/>
      <c r="GM60" s="257"/>
      <c r="GN60" s="260"/>
      <c r="HA60" s="259"/>
      <c r="HB60" s="257"/>
      <c r="HC60" s="257"/>
      <c r="HD60" s="257"/>
      <c r="HE60" s="257"/>
      <c r="HF60" s="257"/>
      <c r="HG60" s="257"/>
      <c r="HH60" s="257"/>
      <c r="HI60" s="257"/>
      <c r="HJ60" s="257"/>
      <c r="HK60" s="257"/>
      <c r="HL60" s="257"/>
      <c r="HM60" s="257"/>
      <c r="HN60" s="257"/>
      <c r="HO60" s="257"/>
      <c r="HP60" s="257"/>
      <c r="HQ60" s="257"/>
      <c r="HR60" s="257"/>
      <c r="HS60" s="257"/>
      <c r="HT60" s="257"/>
      <c r="HU60" s="257"/>
      <c r="HV60" s="257"/>
      <c r="HW60" s="257"/>
      <c r="HX60" s="257"/>
      <c r="HY60" s="257"/>
      <c r="HZ60" s="257"/>
      <c r="IA60" s="257"/>
      <c r="IB60" s="257"/>
      <c r="IC60" s="257"/>
      <c r="ID60" s="257"/>
      <c r="IE60" s="257"/>
      <c r="IF60" s="260"/>
      <c r="LC60" s="259"/>
      <c r="LD60" s="257"/>
      <c r="LE60" s="257"/>
      <c r="LF60" s="260"/>
    </row>
    <row customHeight="1" ht="12">
      <c r="C61" s="161"/>
      <c r="D61" s="671" t="s">
        <v>176</v>
      </c>
      <c r="E61" s="402" t="s">
        <v>176</v>
      </c>
      <c r="F61" s="168"/>
      <c r="G61" s="168"/>
      <c r="H61" s="168"/>
      <c r="I61" s="168"/>
      <c r="J61" s="168"/>
      <c r="K61" s="168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285"/>
      <c r="BQ61" s="285"/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EM61" s="258"/>
      <c r="EP61" s="270"/>
      <c r="EQ61" s="263"/>
      <c r="ER61" s="263"/>
      <c r="ES61" s="263"/>
      <c r="ET61" s="263"/>
      <c r="EU61" s="263"/>
      <c r="EV61" s="263"/>
      <c r="EW61" s="265"/>
      <c r="EX61" s="265"/>
      <c r="EY61" s="265"/>
      <c r="EZ61" s="265"/>
      <c r="FA61" s="265"/>
      <c r="FB61" s="265"/>
      <c r="FC61" s="265"/>
      <c r="FD61" s="265"/>
      <c r="FE61" s="265"/>
      <c r="FF61" s="265"/>
      <c r="FG61" s="264">
        <f>SUM(FG63,FG67)</f>
        <v>0</v>
      </c>
      <c r="FH61" s="264">
        <f>SUM(FH63,FH67)</f>
        <v>0</v>
      </c>
      <c r="FI61" s="264">
        <f>SUM(FI63,FI67)</f>
        <v>0</v>
      </c>
      <c r="FJ61" s="264">
        <f>SUM(FJ63,FJ67)</f>
        <v>0</v>
      </c>
      <c r="FK61" s="266"/>
      <c r="FL61" s="264">
        <f>SUM(FL63,FL67)</f>
        <v>0</v>
      </c>
      <c r="FM61" s="264">
        <f>SUM(FM63,FM67)</f>
        <v>0</v>
      </c>
      <c r="FN61" s="264">
        <f>SUM(FN63,FN67)</f>
        <v>0</v>
      </c>
      <c r="FO61" s="264">
        <f>SUM(FO63,FO67)</f>
        <v>0</v>
      </c>
      <c r="FP61" s="266"/>
      <c r="FQ61" s="264">
        <f>SUM(FG61,FL61)</f>
        <v>0</v>
      </c>
      <c r="FR61" s="264">
        <f>SUM(FH61,FM61)</f>
        <v>0</v>
      </c>
      <c r="FS61" s="264">
        <f>SUM(FI61,FN61)</f>
        <v>0</v>
      </c>
      <c r="FT61" s="264">
        <f>SUM(FJ61,FO61)</f>
        <v>0</v>
      </c>
      <c r="FU61" s="266"/>
      <c r="FV61" s="267"/>
      <c r="FW61" s="267"/>
      <c r="FX61" s="267"/>
      <c r="FY61" s="264">
        <f>SUM(FY63,FY67)</f>
        <v>0</v>
      </c>
      <c r="FZ61" s="264">
        <f>SUM(FZ63,FZ67)</f>
        <v>0</v>
      </c>
      <c r="GA61" s="267"/>
      <c r="GB61" s="267"/>
      <c r="GC61" s="267"/>
      <c r="GD61" s="264">
        <f>IF(FH61=0,0,FJ61/FH61*100)</f>
        <v>0</v>
      </c>
      <c r="GE61" s="264">
        <f>IF(FM61=0,0,FO61/FM61*100)</f>
        <v>0</v>
      </c>
      <c r="GF61" s="264">
        <f>IF(FR61=0,0,FT61/FR61*100)</f>
        <v>0</v>
      </c>
      <c r="GG61" s="266"/>
      <c r="GH61" s="266"/>
      <c r="GI61" s="266"/>
      <c r="GJ61" s="266"/>
      <c r="GK61" s="266"/>
      <c r="GL61" s="266"/>
      <c r="GM61" s="265"/>
      <c r="GN61" s="271"/>
      <c r="HA61" s="409"/>
      <c r="HB61" s="410"/>
      <c r="HC61" s="410"/>
      <c r="HD61" s="410"/>
      <c r="HE61" s="264">
        <f>SUM(HE63,HE67)</f>
        <v>0</v>
      </c>
      <c r="HF61" s="264">
        <f>SUM(HF63,HF67)</f>
        <v>0</v>
      </c>
      <c r="HG61" s="264">
        <f>SUM(HG63,HG67)</f>
        <v>0</v>
      </c>
      <c r="HH61" s="264">
        <f>SUM(HH63,HH67)</f>
        <v>0</v>
      </c>
      <c r="HI61" s="274">
        <f>SUM(HI63,HI67)</f>
        <v>0</v>
      </c>
      <c r="HJ61" s="274">
        <f>SUM(HJ63,HJ67)</f>
        <v>0</v>
      </c>
      <c r="HK61" s="274">
        <f>SUM(HK63,HK67)</f>
        <v>0</v>
      </c>
      <c r="HL61" s="274">
        <f>SUM(HL63,HL67)</f>
        <v>0</v>
      </c>
      <c r="HM61" s="265"/>
      <c r="HN61" s="265"/>
      <c r="HO61" s="265"/>
      <c r="HP61" s="265"/>
      <c r="HQ61" s="410"/>
      <c r="HR61" s="410"/>
      <c r="HS61" s="410"/>
      <c r="HT61" s="410"/>
      <c r="HU61" s="264">
        <f>SUM(HU63,HU67)</f>
        <v>0</v>
      </c>
      <c r="HV61" s="264">
        <f>SUM(HV63,HV67)</f>
        <v>0</v>
      </c>
      <c r="HW61" s="264">
        <f>SUM(HW63,HW67)</f>
        <v>0</v>
      </c>
      <c r="HX61" s="264">
        <f>SUM(HX63,HX67)</f>
        <v>0</v>
      </c>
      <c r="HY61" s="274">
        <f>SUM(HY63,HY67)</f>
        <v>0</v>
      </c>
      <c r="HZ61" s="274">
        <f>SUM(HZ63,HZ67)</f>
        <v>0</v>
      </c>
      <c r="IA61" s="274">
        <f>SUM(IA63,IA67)</f>
        <v>0</v>
      </c>
      <c r="IB61" s="274">
        <f>SUM(IB63,IB67)</f>
        <v>0</v>
      </c>
      <c r="IC61" s="265"/>
      <c r="ID61" s="265"/>
      <c r="IE61" s="265"/>
      <c r="IF61" s="293"/>
      <c r="JR61" s="280"/>
      <c r="JS61" s="280"/>
      <c r="JT61" s="280"/>
      <c r="JU61" s="280"/>
      <c r="JV61" s="280"/>
      <c r="JW61" s="280"/>
      <c r="JX61" s="280"/>
      <c r="JY61" s="280"/>
      <c r="LC61" s="406"/>
      <c r="LD61" s="407"/>
      <c r="LE61" s="407"/>
      <c r="LF61" s="408"/>
    </row>
    <row customHeight="1" ht="12" hidden="1">
      <c r="C62" s="161"/>
      <c r="D62" s="672"/>
      <c r="E62" s="281"/>
      <c r="F62" s="95"/>
      <c r="G62" s="95"/>
      <c r="H62" s="95"/>
      <c r="I62" s="95"/>
      <c r="J62" s="9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1346</v>
      </c>
      <c r="F63" s="168"/>
      <c r="G63" s="168"/>
      <c r="H63" s="168"/>
      <c r="I63" s="168"/>
      <c r="J63" s="168"/>
      <c r="K63" s="168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 t="s">
        <v>1692</v>
      </c>
      <c r="DV63" s="268" t="s">
        <v>1693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 t="s">
        <v>1694</v>
      </c>
      <c r="FZ63" s="268" t="s">
        <v>1695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262" t="str">
        <f>IF(SUM(KD64:KD65)=0,"",SUM(KH64:KH65)/SUM(KD64:KD65))</f>
        <v/>
      </c>
      <c r="HB63" s="262" t="str">
        <f>IF(SUM(KE64:KE65)=0,"",SUM(KI64:KI65)/SUM(KE64:KE65))</f>
        <v/>
      </c>
      <c r="HC63" s="262" t="str">
        <f>IF(SUM(KL64:KL65)=0,"",SUM(KP64:KP65)/SUM(KL64:KL65))</f>
        <v/>
      </c>
      <c r="HD63" s="262" t="str">
        <f>IF(SUM(KM64:KM65)=0,"",SUM(KQ64:KQ65)/SUM(KM64:KM65))</f>
        <v/>
      </c>
      <c r="HE63" s="272"/>
      <c r="HF63" s="272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262" t="str">
        <f>IF(SUM(KF64:KF65)=0,"",SUM(KJ64:KJ65)/SUM(KF64:KF65))</f>
        <v/>
      </c>
      <c r="HR63" s="262" t="str">
        <f>IF(SUM(KG64:KG65)=0,"",SUM(KK64:KK65)/SUM(KG64:KG65))</f>
        <v/>
      </c>
      <c r="HS63" s="262" t="str">
        <f>IF(SUM(KN64:KN65)=0,"",SUM(KR64:KR65)/SUM(KN64:KN65))</f>
        <v/>
      </c>
      <c r="HT63" s="262" t="str">
        <f>IF(SUM(KO64:KO65)=0,"",SUM(KS64:KS65)/SUM(KO64:KO65))</f>
        <v/>
      </c>
      <c r="HU63" s="264" t="str">
        <f>IF(LEN(HE63)=0,"",HE63)</f>
        <v/>
      </c>
      <c r="HV63" s="264" t="str">
        <f>IF(LEN(HF63)=0,"",HF63)</f>
        <v/>
      </c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76">
        <f>SUM(JR64:JR65)</f>
        <v>0</v>
      </c>
      <c r="JS63" s="276">
        <f>SUM(JS64:JS65)</f>
        <v>0</v>
      </c>
      <c r="JT63" s="276">
        <f>SUM(JT64:JT65)</f>
        <v>0</v>
      </c>
      <c r="JU63" s="276">
        <f>SUM(JU64:JU65)</f>
        <v>0</v>
      </c>
      <c r="JV63" s="276">
        <f>SUM(JV64:JV65)</f>
        <v>0</v>
      </c>
      <c r="JW63" s="276">
        <f>SUM(JW64:JW65)</f>
        <v>0</v>
      </c>
      <c r="JX63" s="276">
        <f>SUM(JX64:JX65)</f>
        <v>0</v>
      </c>
      <c r="JY63" s="276">
        <f>SUM(JY64:JY65)</f>
        <v>0</v>
      </c>
      <c r="LC63" s="406"/>
      <c r="LD63" s="407"/>
      <c r="LE63" s="407"/>
      <c r="LF63" s="408"/>
    </row>
    <row customHeight="1" ht="12" hidden="1">
      <c r="C64" s="161"/>
      <c r="D64" s="672"/>
      <c r="E64" s="690"/>
      <c r="F64" s="168"/>
      <c r="G64" s="168"/>
      <c r="H64" s="168"/>
      <c r="I64" s="168"/>
      <c r="J64" s="168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672"/>
      <c r="E65" s="690"/>
      <c r="F65" s="168"/>
      <c r="G65" s="168"/>
      <c r="H65" s="168"/>
      <c r="I65" s="168"/>
      <c r="J65" s="168"/>
      <c r="K65" s="184"/>
      <c r="L65" s="184"/>
      <c r="M65" s="184"/>
      <c r="N65" s="189" t="s">
        <v>1600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D66" s="672"/>
      <c r="E66" s="281"/>
      <c r="F66" s="95"/>
      <c r="G66" s="95"/>
      <c r="H66" s="95"/>
      <c r="I66" s="95"/>
      <c r="J66" s="9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D67" s="672"/>
      <c r="E67" s="689" t="s">
        <v>1350</v>
      </c>
      <c r="F67" s="168"/>
      <c r="G67" s="168"/>
      <c r="H67" s="168"/>
      <c r="I67" s="168"/>
      <c r="J67" s="168"/>
      <c r="K67" s="168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262" t="str">
        <f>IF(CS67=0,"",DM67/CS67*1000)</f>
        <v/>
      </c>
      <c r="BQ67" s="262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4">
        <f>SUM(HM67,HO67)</f>
        <v>0</v>
      </c>
      <c r="CT67" s="264">
        <f>SUM(HN67,HP67)</f>
        <v>0</v>
      </c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 t="s">
        <v>1692</v>
      </c>
      <c r="DV67" s="268" t="s">
        <v>1693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EM67" s="258"/>
      <c r="EP67" s="270"/>
      <c r="EQ67" s="263"/>
      <c r="ER67" s="263"/>
      <c r="ES67" s="263"/>
      <c r="ET67" s="263"/>
      <c r="EU67" s="263"/>
      <c r="EV67" s="263"/>
      <c r="EW67" s="264">
        <f>SUM(IC67,IE67)</f>
        <v>0</v>
      </c>
      <c r="EX67" s="264">
        <f>SUM(ID67,IF67)</f>
        <v>0</v>
      </c>
      <c r="EY67" s="265"/>
      <c r="EZ67" s="265"/>
      <c r="FA67" s="266"/>
      <c r="FB67" s="266"/>
      <c r="FC67" s="266"/>
      <c r="FD67" s="266"/>
      <c r="FE67" s="265"/>
      <c r="FF67" s="265"/>
      <c r="FG67" s="264">
        <f>SUM(FG68:FG69)</f>
        <v>0</v>
      </c>
      <c r="FH67" s="264">
        <f>SUM(FH68:FH69)</f>
        <v>0</v>
      </c>
      <c r="FI67" s="264">
        <f>SUM(FI68:FI69)</f>
        <v>0</v>
      </c>
      <c r="FJ67" s="264">
        <f>SUM(FJ68:FJ69)</f>
        <v>0</v>
      </c>
      <c r="FK67" s="266"/>
      <c r="FL67" s="264">
        <f>SUM(FL68:FL69)</f>
        <v>0</v>
      </c>
      <c r="FM67" s="264">
        <f>SUM(FM68:FM69)</f>
        <v>0</v>
      </c>
      <c r="FN67" s="264">
        <f>SUM(FN68:FN69)</f>
        <v>0</v>
      </c>
      <c r="FO67" s="264">
        <f>SUM(FO68:FO69)</f>
        <v>0</v>
      </c>
      <c r="FP67" s="266"/>
      <c r="FQ67" s="264">
        <f>SUM(FG67,FL67)</f>
        <v>0</v>
      </c>
      <c r="FR67" s="264">
        <f>SUM(FH67,FM67)</f>
        <v>0</v>
      </c>
      <c r="FS67" s="264">
        <f>SUM(FI67,FN67)</f>
        <v>0</v>
      </c>
      <c r="FT67" s="264">
        <f>SUM(FJ67,FO67)</f>
        <v>0</v>
      </c>
      <c r="FU67" s="266"/>
      <c r="FV67" s="267"/>
      <c r="FW67" s="267"/>
      <c r="FX67" s="267"/>
      <c r="FY67" s="268" t="s">
        <v>1694</v>
      </c>
      <c r="FZ67" s="268" t="s">
        <v>1695</v>
      </c>
      <c r="GA67" s="267"/>
      <c r="GB67" s="267"/>
      <c r="GC67" s="267"/>
      <c r="GD67" s="264">
        <f>IF(FH67=0,0,FJ67/FH67*100)</f>
        <v>0</v>
      </c>
      <c r="GE67" s="264">
        <f>IF(FM67=0,0,FO67/FM67*100)</f>
        <v>0</v>
      </c>
      <c r="GF67" s="264">
        <f>IF(FR67=0,0,FT67/FR67*100)</f>
        <v>0</v>
      </c>
      <c r="GG67" s="266"/>
      <c r="GH67" s="266"/>
      <c r="GI67" s="266"/>
      <c r="GJ67" s="266"/>
      <c r="GK67" s="266"/>
      <c r="GL67" s="266"/>
      <c r="GM67" s="265"/>
      <c r="GN67" s="271"/>
      <c r="HA67" s="262" t="str">
        <f>IF(SUM(KD68:KD69)=0,"",SUM(KH68:KH69)/SUM(KD68:KD69))</f>
        <v/>
      </c>
      <c r="HB67" s="262" t="str">
        <f>IF(SUM(KE68:KE69)=0,"",SUM(KI68:KI69)/SUM(KE68:KE69))</f>
        <v/>
      </c>
      <c r="HC67" s="262" t="str">
        <f>IF(SUM(KL68:KL69)=0,"",SUM(KP68:KP69)/SUM(KL68:KL69))</f>
        <v/>
      </c>
      <c r="HD67" s="262" t="str">
        <f>IF(SUM(KM68:KM69)=0,"",SUM(KQ68:KQ69)/SUM(KM68:KM69))</f>
        <v/>
      </c>
      <c r="HE67" s="272"/>
      <c r="HF67" s="272"/>
      <c r="HG67" s="272"/>
      <c r="HH67" s="272"/>
      <c r="HI67" s="273"/>
      <c r="HJ67" s="273"/>
      <c r="HK67" s="273"/>
      <c r="HL67" s="273"/>
      <c r="HM67" s="264">
        <f>SUM(HM68:HM69)</f>
        <v>0</v>
      </c>
      <c r="HN67" s="264">
        <f>SUM(HN68:HN69)</f>
        <v>0</v>
      </c>
      <c r="HO67" s="264">
        <f>SUM(HO68:HO69)</f>
        <v>0</v>
      </c>
      <c r="HP67" s="264">
        <f>SUM(HP68:HP69)</f>
        <v>0</v>
      </c>
      <c r="HQ67" s="262" t="str">
        <f>IF(SUM(KF68:KF69)=0,"",SUM(KJ68:KJ69)/SUM(KF68:KF69))</f>
        <v/>
      </c>
      <c r="HR67" s="262" t="str">
        <f>IF(SUM(KG68:KG69)=0,"",SUM(KK68:KK69)/SUM(KG68:KG69))</f>
        <v/>
      </c>
      <c r="HS67" s="262" t="str">
        <f>IF(SUM(KN68:KN69)=0,"",SUM(KR68:KR69)/SUM(KN68:KN69))</f>
        <v/>
      </c>
      <c r="HT67" s="262" t="str">
        <f>IF(SUM(KO68:KO69)=0,"",SUM(KS68:KS69)/SUM(KO68:KO69))</f>
        <v/>
      </c>
      <c r="HU67" s="264" t="str">
        <f>IF(LEN(HE67)=0,"",HE67)</f>
        <v/>
      </c>
      <c r="HV67" s="264" t="str">
        <f>IF(LEN(HF67)=0,"",HF67)</f>
        <v/>
      </c>
      <c r="HW67" s="264" t="str">
        <f>IF(LEN(HG67)=0,"",HG67)</f>
        <v/>
      </c>
      <c r="HX67" s="264" t="str">
        <f>IF(LEN(HH67)=0,"",HH67)</f>
        <v/>
      </c>
      <c r="HY67" s="274" t="str">
        <f>IF(LEN(HI67)=0,"",HI67)</f>
        <v/>
      </c>
      <c r="HZ67" s="274" t="str">
        <f>IF(LEN(HJ67)=0,"",HJ67)</f>
        <v/>
      </c>
      <c r="IA67" s="274" t="str">
        <f>IF(LEN(HK67)=0,"",HK67)</f>
        <v/>
      </c>
      <c r="IB67" s="274" t="str">
        <f>IF(LEN(HL67)=0,"",HL67)</f>
        <v/>
      </c>
      <c r="IC67" s="264">
        <f>SUM(IC68:IC69)</f>
        <v>0</v>
      </c>
      <c r="ID67" s="264">
        <f>SUM(ID68:ID69)</f>
        <v>0</v>
      </c>
      <c r="IE67" s="264">
        <f>SUM(IE68:IE69)</f>
        <v>0</v>
      </c>
      <c r="IF67" s="275">
        <f>SUM(IF68:IF69)</f>
        <v>0</v>
      </c>
      <c r="JR67" s="276">
        <f>SUM(JR68:JR69)</f>
        <v>0</v>
      </c>
      <c r="JS67" s="276">
        <f>SUM(JS68:JS69)</f>
        <v>0</v>
      </c>
      <c r="JT67" s="276">
        <f>SUM(JT68:JT69)</f>
        <v>0</v>
      </c>
      <c r="JU67" s="276">
        <f>SUM(JU68:JU69)</f>
        <v>0</v>
      </c>
      <c r="JV67" s="276">
        <f>SUM(JV68:JV69)</f>
        <v>0</v>
      </c>
      <c r="JW67" s="276">
        <f>SUM(JW68:JW69)</f>
        <v>0</v>
      </c>
      <c r="JX67" s="276">
        <f>SUM(JX68:JX69)</f>
        <v>0</v>
      </c>
      <c r="JY67" s="276">
        <f>SUM(JY68:JY69)</f>
        <v>0</v>
      </c>
      <c r="LC67" s="406"/>
      <c r="LD67" s="407"/>
      <c r="LE67" s="407"/>
      <c r="LF67" s="408"/>
    </row>
    <row customHeight="1" ht="12" hidden="1">
      <c r="C68" s="161"/>
      <c r="D68" s="672"/>
      <c r="E68" s="690"/>
      <c r="F68" s="168"/>
      <c r="G68" s="168"/>
      <c r="H68" s="168"/>
      <c r="I68" s="168"/>
      <c r="J68" s="168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704"/>
      <c r="E69" s="690"/>
      <c r="F69" s="168"/>
      <c r="G69" s="168"/>
      <c r="H69" s="168"/>
      <c r="I69" s="168"/>
      <c r="J69" s="168"/>
      <c r="K69" s="184"/>
      <c r="L69" s="184"/>
      <c r="M69" s="184"/>
      <c r="N69" s="189" t="s">
        <v>1602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EM69" s="258"/>
      <c r="EP69" s="259"/>
      <c r="EQ69" s="257"/>
      <c r="ER69" s="257"/>
      <c r="ES69" s="257"/>
      <c r="ET69" s="257"/>
      <c r="EU69" s="257"/>
      <c r="EV69" s="257"/>
      <c r="EW69" s="257"/>
      <c r="EX69" s="257"/>
      <c r="EY69" s="257"/>
      <c r="EZ69" s="257"/>
      <c r="FA69" s="257"/>
      <c r="FB69" s="257"/>
      <c r="FC69" s="257"/>
      <c r="FD69" s="257"/>
      <c r="FE69" s="257"/>
      <c r="FF69" s="257"/>
      <c r="FG69" s="257"/>
      <c r="FH69" s="257"/>
      <c r="FI69" s="257"/>
      <c r="FJ69" s="257"/>
      <c r="FK69" s="257"/>
      <c r="FL69" s="257"/>
      <c r="FM69" s="257"/>
      <c r="FN69" s="257"/>
      <c r="FO69" s="257"/>
      <c r="FP69" s="257"/>
      <c r="FQ69" s="257"/>
      <c r="FR69" s="257"/>
      <c r="FS69" s="257"/>
      <c r="FT69" s="257"/>
      <c r="FU69" s="257"/>
      <c r="FV69" s="257"/>
      <c r="FW69" s="257"/>
      <c r="FX69" s="257"/>
      <c r="FY69" s="257"/>
      <c r="FZ69" s="257"/>
      <c r="GA69" s="257"/>
      <c r="GB69" s="257"/>
      <c r="GC69" s="257"/>
      <c r="GD69" s="257"/>
      <c r="GE69" s="257"/>
      <c r="GF69" s="257"/>
      <c r="GG69" s="257"/>
      <c r="GH69" s="257"/>
      <c r="GI69" s="257"/>
      <c r="GJ69" s="257"/>
      <c r="GK69" s="257"/>
      <c r="GL69" s="257"/>
      <c r="GM69" s="257"/>
      <c r="GN69" s="260"/>
      <c r="HA69" s="259"/>
      <c r="HB69" s="257"/>
      <c r="HC69" s="257"/>
      <c r="HD69" s="257"/>
      <c r="HE69" s="257"/>
      <c r="HF69" s="257"/>
      <c r="HG69" s="257"/>
      <c r="HH69" s="257"/>
      <c r="HI69" s="257"/>
      <c r="HJ69" s="257"/>
      <c r="HK69" s="257"/>
      <c r="HL69" s="257"/>
      <c r="HM69" s="257"/>
      <c r="HN69" s="257"/>
      <c r="HO69" s="257"/>
      <c r="HP69" s="257"/>
      <c r="HQ69" s="257"/>
      <c r="HR69" s="257"/>
      <c r="HS69" s="257"/>
      <c r="HT69" s="257"/>
      <c r="HU69" s="257"/>
      <c r="HV69" s="257"/>
      <c r="HW69" s="257"/>
      <c r="HX69" s="257"/>
      <c r="HY69" s="257"/>
      <c r="HZ69" s="257"/>
      <c r="IA69" s="257"/>
      <c r="IB69" s="257"/>
      <c r="IC69" s="257"/>
      <c r="ID69" s="257"/>
      <c r="IE69" s="257"/>
      <c r="IF69" s="260"/>
      <c r="LC69" s="259"/>
      <c r="LD69" s="257"/>
      <c r="LE69" s="257"/>
      <c r="LF69" s="260"/>
    </row>
    <row customHeight="1" ht="12" hidden="1">
      <c r="C70" s="161"/>
      <c r="E70" s="158"/>
      <c r="F70" s="95"/>
      <c r="G70" s="95"/>
      <c r="H70" s="95"/>
      <c r="I70" s="95"/>
      <c r="J70" s="9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F71" s="95"/>
      <c r="G71" s="95"/>
      <c r="H71" s="95"/>
      <c r="I71" s="95"/>
      <c r="J71" s="9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EM71" s="258"/>
      <c r="EP71" s="279"/>
      <c r="EQ71" s="255"/>
      <c r="ER71" s="255"/>
      <c r="ES71" s="255"/>
      <c r="ET71" s="255"/>
      <c r="EU71" s="255"/>
      <c r="EV71" s="255"/>
      <c r="EW71" s="255"/>
      <c r="EX71" s="255"/>
      <c r="EY71" s="255"/>
      <c r="EZ71" s="255"/>
      <c r="FA71" s="255"/>
      <c r="FB71" s="255"/>
      <c r="FC71" s="255"/>
      <c r="FD71" s="255"/>
      <c r="FE71" s="255"/>
      <c r="FF71" s="255"/>
      <c r="FG71" s="255"/>
      <c r="FH71" s="255"/>
      <c r="FI71" s="255"/>
      <c r="FJ71" s="255"/>
      <c r="FK71" s="255"/>
      <c r="FL71" s="255"/>
      <c r="FM71" s="255"/>
      <c r="FN71" s="255"/>
      <c r="FO71" s="255"/>
      <c r="FP71" s="255"/>
      <c r="FQ71" s="255"/>
      <c r="FR71" s="255"/>
      <c r="FS71" s="255"/>
      <c r="FT71" s="255"/>
      <c r="FU71" s="255"/>
      <c r="FV71" s="255"/>
      <c r="FW71" s="255"/>
      <c r="FX71" s="255"/>
      <c r="FY71" s="255"/>
      <c r="FZ71" s="255"/>
      <c r="GA71" s="255"/>
      <c r="GB71" s="255"/>
      <c r="GC71" s="255"/>
      <c r="GD71" s="255"/>
      <c r="GE71" s="255"/>
      <c r="GF71" s="255"/>
      <c r="GG71" s="255"/>
      <c r="GH71" s="255"/>
      <c r="GI71" s="255"/>
      <c r="GJ71" s="255"/>
      <c r="GK71" s="255"/>
      <c r="GL71" s="255"/>
      <c r="GM71" s="255"/>
      <c r="GN71" s="256"/>
      <c r="HA71" s="279"/>
      <c r="HB71" s="255"/>
      <c r="HC71" s="255"/>
      <c r="HD71" s="255"/>
      <c r="HE71" s="255"/>
      <c r="HF71" s="255"/>
      <c r="HG71" s="255"/>
      <c r="HH71" s="255"/>
      <c r="HI71" s="255"/>
      <c r="HJ71" s="255"/>
      <c r="HK71" s="255"/>
      <c r="HL71" s="255"/>
      <c r="HM71" s="255"/>
      <c r="HN71" s="255"/>
      <c r="HO71" s="255"/>
      <c r="HP71" s="255"/>
      <c r="HQ71" s="255"/>
      <c r="HR71" s="255"/>
      <c r="HS71" s="255"/>
      <c r="HT71" s="255"/>
      <c r="HU71" s="255"/>
      <c r="HV71" s="255"/>
      <c r="HW71" s="255"/>
      <c r="HX71" s="255"/>
      <c r="HY71" s="255"/>
      <c r="HZ71" s="255"/>
      <c r="IA71" s="255"/>
      <c r="IB71" s="255"/>
      <c r="IC71" s="255"/>
      <c r="ID71" s="255"/>
      <c r="IE71" s="255"/>
      <c r="IF71" s="256"/>
      <c r="LC71" s="279"/>
      <c r="LD71" s="255"/>
      <c r="LE71" s="255"/>
      <c r="LF71" s="256"/>
    </row>
    <row customHeight="1" ht="12" hidden="1">
      <c r="C72" s="132"/>
      <c r="D72" s="222"/>
      <c r="F72" s="95"/>
      <c r="G72" s="95"/>
      <c r="H72" s="95"/>
      <c r="I72" s="95"/>
      <c r="J72" s="9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1" t="s">
        <v>183</v>
      </c>
      <c r="E73" s="689" t="s">
        <v>183</v>
      </c>
      <c r="F73" s="168"/>
      <c r="G73" s="168"/>
      <c r="H73" s="168"/>
      <c r="I73" s="168"/>
      <c r="J73" s="168"/>
      <c r="K73" s="168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262" t="str">
        <f>IF(CS73=0,"",DM73/CS73*1000)</f>
        <v/>
      </c>
      <c r="BQ73" s="262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4">
        <f>SUM(HM73,HO73)</f>
        <v>0</v>
      </c>
      <c r="CT73" s="264">
        <f>SUM(HN73,HP73)</f>
        <v>0</v>
      </c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 t="s">
        <v>1692</v>
      </c>
      <c r="DV73" s="268" t="s">
        <v>1693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EM73" s="258"/>
      <c r="EP73" s="270"/>
      <c r="EQ73" s="263"/>
      <c r="ER73" s="263"/>
      <c r="ES73" s="263"/>
      <c r="ET73" s="263"/>
      <c r="EU73" s="263"/>
      <c r="EV73" s="263"/>
      <c r="EW73" s="264">
        <f>SUM(IC73,IE73)</f>
        <v>0</v>
      </c>
      <c r="EX73" s="264">
        <f>SUM(ID73,IF73)</f>
        <v>0</v>
      </c>
      <c r="EY73" s="265"/>
      <c r="EZ73" s="265"/>
      <c r="FA73" s="266"/>
      <c r="FB73" s="266"/>
      <c r="FC73" s="266"/>
      <c r="FD73" s="266"/>
      <c r="FE73" s="265"/>
      <c r="FF73" s="265"/>
      <c r="FG73" s="264">
        <f>SUM(FG74:FG75)</f>
        <v>0</v>
      </c>
      <c r="FH73" s="264">
        <f>SUM(FH74:FH75)</f>
        <v>0</v>
      </c>
      <c r="FI73" s="264">
        <f>SUM(FI74:FI75)</f>
        <v>0</v>
      </c>
      <c r="FJ73" s="264">
        <f>SUM(FJ74:FJ75)</f>
        <v>0</v>
      </c>
      <c r="FK73" s="266"/>
      <c r="FL73" s="264">
        <f>SUM(FL74:FL75)</f>
        <v>0</v>
      </c>
      <c r="FM73" s="264">
        <f>SUM(FM74:FM75)</f>
        <v>0</v>
      </c>
      <c r="FN73" s="264">
        <f>SUM(FN74:FN75)</f>
        <v>0</v>
      </c>
      <c r="FO73" s="264">
        <f>SUM(FO74:FO75)</f>
        <v>0</v>
      </c>
      <c r="FP73" s="266"/>
      <c r="FQ73" s="264">
        <f>SUM(FG73,FL73)</f>
        <v>0</v>
      </c>
      <c r="FR73" s="264">
        <f>SUM(FH73,FM73)</f>
        <v>0</v>
      </c>
      <c r="FS73" s="264">
        <f>SUM(FI73,FN73)</f>
        <v>0</v>
      </c>
      <c r="FT73" s="264">
        <f>SUM(FJ73,FO73)</f>
        <v>0</v>
      </c>
      <c r="FU73" s="266"/>
      <c r="FV73" s="267"/>
      <c r="FW73" s="267"/>
      <c r="FX73" s="267"/>
      <c r="FY73" s="268" t="s">
        <v>1694</v>
      </c>
      <c r="FZ73" s="268" t="s">
        <v>1695</v>
      </c>
      <c r="GA73" s="267"/>
      <c r="GB73" s="267"/>
      <c r="GC73" s="267"/>
      <c r="GD73" s="264">
        <f>IF(FH73=0,0,FJ73/FH73*100)</f>
        <v>0</v>
      </c>
      <c r="GE73" s="264">
        <f>IF(FM73=0,0,FO73/FM73*100)</f>
        <v>0</v>
      </c>
      <c r="GF73" s="264">
        <f>IF(FR73=0,0,FT73/FR73*100)</f>
        <v>0</v>
      </c>
      <c r="GG73" s="266"/>
      <c r="GH73" s="266"/>
      <c r="GI73" s="266"/>
      <c r="GJ73" s="266"/>
      <c r="GK73" s="266"/>
      <c r="GL73" s="266"/>
      <c r="GM73" s="265"/>
      <c r="GN73" s="271"/>
      <c r="HA73" s="409"/>
      <c r="HB73" s="410"/>
      <c r="HC73" s="410"/>
      <c r="HD73" s="410"/>
      <c r="HE73" s="272"/>
      <c r="HF73" s="272"/>
      <c r="HG73" s="272"/>
      <c r="HH73" s="272"/>
      <c r="HI73" s="273"/>
      <c r="HJ73" s="273"/>
      <c r="HK73" s="273"/>
      <c r="HL73" s="273"/>
      <c r="HM73" s="264">
        <f>SUM(HM74:HM75)</f>
        <v>0</v>
      </c>
      <c r="HN73" s="264">
        <f>SUM(HN74:HN75)</f>
        <v>0</v>
      </c>
      <c r="HO73" s="264">
        <f>SUM(HO74:HO75)</f>
        <v>0</v>
      </c>
      <c r="HP73" s="264">
        <f>SUM(HP74:HP75)</f>
        <v>0</v>
      </c>
      <c r="HQ73" s="410"/>
      <c r="HR73" s="410"/>
      <c r="HS73" s="410"/>
      <c r="HT73" s="410"/>
      <c r="HU73" s="264" t="str">
        <f>IF(LEN(HE73)=0,"",HE73)</f>
        <v/>
      </c>
      <c r="HV73" s="264" t="str">
        <f>IF(LEN(HF73)=0,"",HF73)</f>
        <v/>
      </c>
      <c r="HW73" s="264" t="str">
        <f>IF(LEN(HG73)=0,"",HG73)</f>
        <v/>
      </c>
      <c r="HX73" s="264" t="str">
        <f>IF(LEN(HH73)=0,"",HH73)</f>
        <v/>
      </c>
      <c r="HY73" s="274" t="str">
        <f>IF(LEN(HI73)=0,"",HI73)</f>
        <v/>
      </c>
      <c r="HZ73" s="274" t="str">
        <f>IF(LEN(HJ73)=0,"",HJ73)</f>
        <v/>
      </c>
      <c r="IA73" s="274" t="str">
        <f>IF(LEN(HK73)=0,"",HK73)</f>
        <v/>
      </c>
      <c r="IB73" s="274" t="str">
        <f>IF(LEN(HL73)=0,"",HL73)</f>
        <v/>
      </c>
      <c r="IC73" s="264">
        <f>SUM(IC74:IC75)</f>
        <v>0</v>
      </c>
      <c r="ID73" s="264">
        <f>SUM(ID74:ID75)</f>
        <v>0</v>
      </c>
      <c r="IE73" s="264">
        <f>SUM(IE74:IE75)</f>
        <v>0</v>
      </c>
      <c r="IF73" s="275">
        <f>SUM(IF74:IF75)</f>
        <v>0</v>
      </c>
      <c r="JR73" s="280"/>
      <c r="JS73" s="280"/>
      <c r="JT73" s="280"/>
      <c r="JU73" s="280"/>
      <c r="JV73" s="280"/>
      <c r="JW73" s="280"/>
      <c r="JX73" s="280"/>
      <c r="JY73" s="280"/>
      <c r="LC73" s="406"/>
      <c r="LD73" s="407"/>
      <c r="LE73" s="407"/>
      <c r="LF73" s="408"/>
    </row>
    <row customHeight="1" ht="12" hidden="1">
      <c r="C74" s="161"/>
      <c r="D74" s="672"/>
      <c r="E74" s="690"/>
      <c r="F74" s="168"/>
      <c r="G74" s="168"/>
      <c r="H74" s="168"/>
      <c r="I74" s="168"/>
      <c r="J74" s="168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704"/>
      <c r="E75" s="690"/>
      <c r="F75" s="168"/>
      <c r="G75" s="168"/>
      <c r="H75" s="168"/>
      <c r="I75" s="168"/>
      <c r="J75" s="168"/>
      <c r="K75" s="184"/>
      <c r="L75" s="184"/>
      <c r="M75" s="184"/>
      <c r="N75" s="189" t="s">
        <v>1604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EM75" s="258"/>
      <c r="EP75" s="259"/>
      <c r="EQ75" s="257"/>
      <c r="ER75" s="257"/>
      <c r="ES75" s="257"/>
      <c r="ET75" s="257"/>
      <c r="EU75" s="257"/>
      <c r="EV75" s="257"/>
      <c r="EW75" s="257"/>
      <c r="EX75" s="257"/>
      <c r="EY75" s="257"/>
      <c r="EZ75" s="257"/>
      <c r="FA75" s="257"/>
      <c r="FB75" s="257"/>
      <c r="FC75" s="257"/>
      <c r="FD75" s="257"/>
      <c r="FE75" s="257"/>
      <c r="FF75" s="257"/>
      <c r="FG75" s="257"/>
      <c r="FH75" s="257"/>
      <c r="FI75" s="257"/>
      <c r="FJ75" s="257"/>
      <c r="FK75" s="257"/>
      <c r="FL75" s="257"/>
      <c r="FM75" s="257"/>
      <c r="FN75" s="257"/>
      <c r="FO75" s="257"/>
      <c r="FP75" s="257"/>
      <c r="FQ75" s="257"/>
      <c r="FR75" s="257"/>
      <c r="FS75" s="257"/>
      <c r="FT75" s="257"/>
      <c r="FU75" s="257"/>
      <c r="FV75" s="257"/>
      <c r="FW75" s="257"/>
      <c r="FX75" s="257"/>
      <c r="FY75" s="257"/>
      <c r="FZ75" s="257"/>
      <c r="GA75" s="257"/>
      <c r="GB75" s="257"/>
      <c r="GC75" s="257"/>
      <c r="GD75" s="257"/>
      <c r="GE75" s="257"/>
      <c r="GF75" s="257"/>
      <c r="GG75" s="257"/>
      <c r="GH75" s="257"/>
      <c r="GI75" s="257"/>
      <c r="GJ75" s="257"/>
      <c r="GK75" s="257"/>
      <c r="GL75" s="257"/>
      <c r="GM75" s="257"/>
      <c r="GN75" s="260"/>
      <c r="HA75" s="259"/>
      <c r="HB75" s="257"/>
      <c r="HC75" s="257"/>
      <c r="HD75" s="257"/>
      <c r="HE75" s="257"/>
      <c r="HF75" s="257"/>
      <c r="HG75" s="257"/>
      <c r="HH75" s="257"/>
      <c r="HI75" s="257"/>
      <c r="HJ75" s="257"/>
      <c r="HK75" s="257"/>
      <c r="HL75" s="257"/>
      <c r="HM75" s="257"/>
      <c r="HN75" s="257"/>
      <c r="HO75" s="257"/>
      <c r="HP75" s="257"/>
      <c r="HQ75" s="257"/>
      <c r="HR75" s="257"/>
      <c r="HS75" s="257"/>
      <c r="HT75" s="257"/>
      <c r="HU75" s="257"/>
      <c r="HV75" s="257"/>
      <c r="HW75" s="257"/>
      <c r="HX75" s="257"/>
      <c r="HY75" s="257"/>
      <c r="HZ75" s="257"/>
      <c r="IA75" s="257"/>
      <c r="IB75" s="257"/>
      <c r="IC75" s="257"/>
      <c r="ID75" s="257"/>
      <c r="IE75" s="257"/>
      <c r="IF75" s="260"/>
      <c r="LC75" s="259"/>
      <c r="LD75" s="257"/>
      <c r="LE75" s="257"/>
      <c r="LF75" s="260"/>
    </row>
    <row customHeight="1" ht="12" hidden="1">
      <c r="C76" s="161"/>
      <c r="E76" s="158"/>
      <c r="F76" s="95"/>
      <c r="G76" s="95"/>
      <c r="H76" s="95"/>
      <c r="I76" s="95"/>
      <c r="J76" s="9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F77" s="95"/>
      <c r="G77" s="95"/>
      <c r="H77" s="95"/>
      <c r="I77" s="95"/>
      <c r="J77" s="9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EM77" s="258"/>
      <c r="EP77" s="279"/>
      <c r="EQ77" s="255"/>
      <c r="ER77" s="255"/>
      <c r="ES77" s="255"/>
      <c r="ET77" s="255"/>
      <c r="EU77" s="255"/>
      <c r="EV77" s="255"/>
      <c r="EW77" s="255"/>
      <c r="EX77" s="255"/>
      <c r="EY77" s="255"/>
      <c r="EZ77" s="255"/>
      <c r="FA77" s="255"/>
      <c r="FB77" s="255"/>
      <c r="FC77" s="255"/>
      <c r="FD77" s="255"/>
      <c r="FE77" s="255"/>
      <c r="FF77" s="255"/>
      <c r="FG77" s="255"/>
      <c r="FH77" s="255"/>
      <c r="FI77" s="255"/>
      <c r="FJ77" s="255"/>
      <c r="FK77" s="255"/>
      <c r="FL77" s="255"/>
      <c r="FM77" s="255"/>
      <c r="FN77" s="255"/>
      <c r="FO77" s="255"/>
      <c r="FP77" s="255"/>
      <c r="FQ77" s="255"/>
      <c r="FR77" s="255"/>
      <c r="FS77" s="255"/>
      <c r="FT77" s="255"/>
      <c r="FU77" s="255"/>
      <c r="FV77" s="255"/>
      <c r="FW77" s="255"/>
      <c r="FX77" s="255"/>
      <c r="FY77" s="255"/>
      <c r="FZ77" s="255"/>
      <c r="GA77" s="255"/>
      <c r="GB77" s="255"/>
      <c r="GC77" s="255"/>
      <c r="GD77" s="255"/>
      <c r="GE77" s="255"/>
      <c r="GF77" s="255"/>
      <c r="GG77" s="255"/>
      <c r="GH77" s="255"/>
      <c r="GI77" s="255"/>
      <c r="GJ77" s="255"/>
      <c r="GK77" s="255"/>
      <c r="GL77" s="255"/>
      <c r="GM77" s="255"/>
      <c r="GN77" s="256"/>
      <c r="HA77" s="279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  <c r="HQ77" s="255"/>
      <c r="HR77" s="255"/>
      <c r="HS77" s="255"/>
      <c r="HT77" s="255"/>
      <c r="HU77" s="255"/>
      <c r="HV77" s="255"/>
      <c r="HW77" s="255"/>
      <c r="HX77" s="255"/>
      <c r="HY77" s="255"/>
      <c r="HZ77" s="255"/>
      <c r="IA77" s="255"/>
      <c r="IB77" s="255"/>
      <c r="IC77" s="255"/>
      <c r="ID77" s="255"/>
      <c r="IE77" s="255"/>
      <c r="IF77" s="256"/>
      <c r="LC77" s="279"/>
      <c r="LD77" s="255"/>
      <c r="LE77" s="255"/>
      <c r="LF77" s="256"/>
    </row>
    <row customHeight="1" ht="12" hidden="1">
      <c r="C78" s="132"/>
      <c r="D78" s="222"/>
      <c r="F78" s="95"/>
      <c r="G78" s="95"/>
      <c r="H78" s="95"/>
      <c r="I78" s="95"/>
      <c r="J78" s="9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D79" s="671" t="s">
        <v>189</v>
      </c>
      <c r="E79" s="689" t="s">
        <v>189</v>
      </c>
      <c r="F79" s="168"/>
      <c r="G79" s="168"/>
      <c r="H79" s="168"/>
      <c r="I79" s="168"/>
      <c r="J79" s="168"/>
      <c r="K79" s="168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262" t="str">
        <f>IF(CS79=0,"",DM79/CS79*1000)</f>
        <v/>
      </c>
      <c r="BQ79" s="262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4">
        <f>SUM(HM79,HO79)</f>
        <v>0</v>
      </c>
      <c r="CT79" s="264">
        <f>SUM(HN79,HP79)</f>
        <v>0</v>
      </c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 t="s">
        <v>1692</v>
      </c>
      <c r="DV79" s="268" t="s">
        <v>1693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EM79" s="258"/>
      <c r="EP79" s="270"/>
      <c r="EQ79" s="263"/>
      <c r="ER79" s="263"/>
      <c r="ES79" s="263"/>
      <c r="ET79" s="263"/>
      <c r="EU79" s="263"/>
      <c r="EV79" s="263"/>
      <c r="EW79" s="264">
        <f>SUM(IC79,IE79)</f>
        <v>0</v>
      </c>
      <c r="EX79" s="264">
        <f>SUM(ID79,IF79)</f>
        <v>0</v>
      </c>
      <c r="EY79" s="265"/>
      <c r="EZ79" s="265"/>
      <c r="FA79" s="266"/>
      <c r="FB79" s="266"/>
      <c r="FC79" s="266"/>
      <c r="FD79" s="266"/>
      <c r="FE79" s="265"/>
      <c r="FF79" s="265"/>
      <c r="FG79" s="264">
        <f>SUM(FG80:FG81)</f>
        <v>0</v>
      </c>
      <c r="FH79" s="264">
        <f>SUM(FH80:FH81)</f>
        <v>0</v>
      </c>
      <c r="FI79" s="264">
        <f>SUM(FI80:FI81)</f>
        <v>0</v>
      </c>
      <c r="FJ79" s="264">
        <f>SUM(FJ80:FJ81)</f>
        <v>0</v>
      </c>
      <c r="FK79" s="266"/>
      <c r="FL79" s="264">
        <f>SUM(FL80:FL81)</f>
        <v>0</v>
      </c>
      <c r="FM79" s="264">
        <f>SUM(FM80:FM81)</f>
        <v>0</v>
      </c>
      <c r="FN79" s="264">
        <f>SUM(FN80:FN81)</f>
        <v>0</v>
      </c>
      <c r="FO79" s="264">
        <f>SUM(FO80:FO81)</f>
        <v>0</v>
      </c>
      <c r="FP79" s="266"/>
      <c r="FQ79" s="264">
        <f>SUM(FG79,FL79)</f>
        <v>0</v>
      </c>
      <c r="FR79" s="264">
        <f>SUM(FH79,FM79)</f>
        <v>0</v>
      </c>
      <c r="FS79" s="264">
        <f>SUM(FI79,FN79)</f>
        <v>0</v>
      </c>
      <c r="FT79" s="264">
        <f>SUM(FJ79,FO79)</f>
        <v>0</v>
      </c>
      <c r="FU79" s="266"/>
      <c r="FV79" s="267"/>
      <c r="FW79" s="267"/>
      <c r="FX79" s="267"/>
      <c r="FY79" s="268" t="s">
        <v>1694</v>
      </c>
      <c r="FZ79" s="268" t="s">
        <v>1695</v>
      </c>
      <c r="GA79" s="267"/>
      <c r="GB79" s="267"/>
      <c r="GC79" s="267"/>
      <c r="GD79" s="264">
        <f>IF(FH79=0,0,FJ79/FH79*100)</f>
        <v>0</v>
      </c>
      <c r="GE79" s="264">
        <f>IF(FM79=0,0,FO79/FM79*100)</f>
        <v>0</v>
      </c>
      <c r="GF79" s="264">
        <f>IF(FR79=0,0,FT79/FR79*100)</f>
        <v>0</v>
      </c>
      <c r="GG79" s="266"/>
      <c r="GH79" s="266"/>
      <c r="GI79" s="266"/>
      <c r="GJ79" s="266"/>
      <c r="GK79" s="266"/>
      <c r="GL79" s="266"/>
      <c r="GM79" s="265"/>
      <c r="GN79" s="271"/>
      <c r="HA79" s="290" t="str">
        <f>IF(SUM(KD80:KD81)=0,"",SUM(KH80:KH81)/SUM(KD80:KD81))</f>
        <v/>
      </c>
      <c r="HB79" s="290" t="str">
        <f>IF(SUM(KE80:KE81)=0,"",SUM(KI80:KI81)/SUM(KE80:KE81))</f>
        <v/>
      </c>
      <c r="HC79" s="262" t="str">
        <f>IF(SUM(KL80:KL81)=0,"",SUM(KP80:KP81)/SUM(KL80:KL81))</f>
        <v/>
      </c>
      <c r="HD79" s="262" t="str">
        <f>IF(SUM(KM80:KM81)=0,"",SUM(KQ80:KQ81)/SUM(KM80:KM81))</f>
        <v/>
      </c>
      <c r="HE79" s="272"/>
      <c r="HF79" s="272"/>
      <c r="HG79" s="272"/>
      <c r="HH79" s="272"/>
      <c r="HI79" s="273"/>
      <c r="HJ79" s="273"/>
      <c r="HK79" s="273"/>
      <c r="HL79" s="273"/>
      <c r="HM79" s="264">
        <f>SUM(HM80:HM81)</f>
        <v>0</v>
      </c>
      <c r="HN79" s="264">
        <f>SUM(HN80:HN81)</f>
        <v>0</v>
      </c>
      <c r="HO79" s="264">
        <f>SUM(HO80:HO81)</f>
        <v>0</v>
      </c>
      <c r="HP79" s="264">
        <f>SUM(HP80:HP81)</f>
        <v>0</v>
      </c>
      <c r="HQ79" s="290" t="str">
        <f>IF(SUM(KF80:KF81)=0,"",SUM(KJ80:KJ81)/SUM(KF80:KF81))</f>
        <v/>
      </c>
      <c r="HR79" s="290" t="str">
        <f>IF(SUM(KG80:KG81)=0,"",SUM(KK80:KK81)/SUM(KG80:KG81))</f>
        <v/>
      </c>
      <c r="HS79" s="262" t="str">
        <f>IF(SUM(KN80:KN81)=0,"",SUM(KR80:KR81)/SUM(KN80:KN81))</f>
        <v/>
      </c>
      <c r="HT79" s="262" t="str">
        <f>IF(SUM(KO80:KO81)=0,"",SUM(KS80:KS81)/SUM(KO80:KO81))</f>
        <v/>
      </c>
      <c r="HU79" s="264" t="str">
        <f>IF(LEN(HE79)=0,"",HE79)</f>
        <v/>
      </c>
      <c r="HV79" s="264" t="str">
        <f>IF(LEN(HF79)=0,"",HF79)</f>
        <v/>
      </c>
      <c r="HW79" s="264" t="str">
        <f>IF(LEN(HG79)=0,"",HG79)</f>
        <v/>
      </c>
      <c r="HX79" s="264" t="str">
        <f>IF(LEN(HH79)=0,"",HH79)</f>
        <v/>
      </c>
      <c r="HY79" s="274" t="str">
        <f>IF(LEN(HI79)=0,"",HI79)</f>
        <v/>
      </c>
      <c r="HZ79" s="274" t="str">
        <f>IF(LEN(HJ79)=0,"",HJ79)</f>
        <v/>
      </c>
      <c r="IA79" s="274" t="str">
        <f>IF(LEN(HK79)=0,"",HK79)</f>
        <v/>
      </c>
      <c r="IB79" s="274" t="str">
        <f>IF(LEN(HL79)=0,"",HL79)</f>
        <v/>
      </c>
      <c r="IC79" s="294">
        <f>SUM(IC80:IC81)</f>
        <v>0</v>
      </c>
      <c r="ID79" s="294">
        <f>SUM(ID80:ID81)</f>
        <v>0</v>
      </c>
      <c r="IE79" s="294">
        <f>SUM(IE80:IE81)</f>
        <v>0</v>
      </c>
      <c r="IF79" s="144">
        <f>SUM(IF80:IF81)</f>
        <v>0</v>
      </c>
      <c r="JR79" s="276">
        <f>SUM(JR80:JR81)</f>
        <v>0</v>
      </c>
      <c r="JS79" s="276">
        <f>SUM(JS80:JS81)</f>
        <v>0</v>
      </c>
      <c r="JT79" s="276">
        <f>SUM(JT80:JT81)</f>
        <v>0</v>
      </c>
      <c r="JU79" s="276">
        <f>SUM(JU80:JU81)</f>
        <v>0</v>
      </c>
      <c r="JV79" s="276">
        <f>SUM(JV80:JV81)</f>
        <v>0</v>
      </c>
      <c r="JW79" s="276">
        <f>SUM(JW80:JW81)</f>
        <v>0</v>
      </c>
      <c r="JX79" s="276">
        <f>SUM(JX80:JX81)</f>
        <v>0</v>
      </c>
      <c r="JY79" s="276">
        <f>SUM(JY80:JY81)</f>
        <v>0</v>
      </c>
      <c r="LC79" s="406"/>
      <c r="LD79" s="407"/>
      <c r="LE79" s="407"/>
      <c r="LF79" s="408"/>
    </row>
    <row customHeight="1" ht="12" hidden="1">
      <c r="C80" s="161"/>
      <c r="D80" s="672"/>
      <c r="E80" s="690"/>
      <c r="F80" s="168"/>
      <c r="G80" s="168"/>
      <c r="H80" s="168"/>
      <c r="I80" s="168"/>
      <c r="J80" s="168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704"/>
      <c r="E81" s="690"/>
      <c r="F81" s="168"/>
      <c r="G81" s="168"/>
      <c r="H81" s="168"/>
      <c r="I81" s="168"/>
      <c r="J81" s="168"/>
      <c r="K81" s="184"/>
      <c r="L81" s="184"/>
      <c r="M81" s="184"/>
      <c r="N81" s="189" t="s">
        <v>1606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EM81" s="258"/>
      <c r="EP81" s="259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60"/>
      <c r="HA81" s="259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60"/>
      <c r="LC81" s="259"/>
      <c r="LD81" s="257"/>
      <c r="LE81" s="257"/>
      <c r="LF81" s="260"/>
    </row>
    <row customHeight="1" ht="11.25" hidden="1">
      <c r="C82" s="161"/>
      <c r="E82" s="158"/>
      <c r="F82" s="95"/>
      <c r="G82" s="95"/>
      <c r="H82" s="95"/>
      <c r="I82" s="95"/>
      <c r="J82" s="9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12">
      <c r="C83" s="161"/>
      <c r="F83" s="95"/>
      <c r="G83" s="95"/>
      <c r="H83" s="95"/>
      <c r="I83" s="95"/>
      <c r="J83" s="9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EM83" s="258"/>
      <c r="EP83" s="279"/>
      <c r="EQ83" s="255"/>
      <c r="ER83" s="255"/>
      <c r="ES83" s="255"/>
      <c r="ET83" s="255"/>
      <c r="EU83" s="255"/>
      <c r="EV83" s="255"/>
      <c r="EW83" s="255"/>
      <c r="EX83" s="255"/>
      <c r="EY83" s="255"/>
      <c r="EZ83" s="255"/>
      <c r="FA83" s="255"/>
      <c r="FB83" s="255"/>
      <c r="FC83" s="255"/>
      <c r="FD83" s="255"/>
      <c r="FE83" s="255"/>
      <c r="FF83" s="255"/>
      <c r="FG83" s="255"/>
      <c r="FH83" s="255"/>
      <c r="FI83" s="255"/>
      <c r="FJ83" s="255"/>
      <c r="FK83" s="255"/>
      <c r="FL83" s="255"/>
      <c r="FM83" s="255"/>
      <c r="FN83" s="255"/>
      <c r="FO83" s="255"/>
      <c r="FP83" s="255"/>
      <c r="FQ83" s="255"/>
      <c r="FR83" s="255"/>
      <c r="FS83" s="255"/>
      <c r="FT83" s="255"/>
      <c r="FU83" s="255"/>
      <c r="FV83" s="255"/>
      <c r="FW83" s="255"/>
      <c r="FX83" s="255"/>
      <c r="FY83" s="255"/>
      <c r="FZ83" s="255"/>
      <c r="GA83" s="255"/>
      <c r="GB83" s="255"/>
      <c r="GC83" s="255"/>
      <c r="GD83" s="255"/>
      <c r="GE83" s="255"/>
      <c r="GF83" s="255"/>
      <c r="GG83" s="255"/>
      <c r="GH83" s="255"/>
      <c r="GI83" s="255"/>
      <c r="GJ83" s="255"/>
      <c r="GK83" s="255"/>
      <c r="GL83" s="255"/>
      <c r="GM83" s="255"/>
      <c r="GN83" s="256"/>
      <c r="HA83" s="279"/>
      <c r="HB83" s="255"/>
      <c r="HC83" s="255"/>
      <c r="HD83" s="255"/>
      <c r="HE83" s="255"/>
      <c r="HF83" s="255"/>
      <c r="HG83" s="255"/>
      <c r="HH83" s="255"/>
      <c r="HI83" s="255"/>
      <c r="HJ83" s="255"/>
      <c r="HK83" s="255"/>
      <c r="HL83" s="255"/>
      <c r="HM83" s="255"/>
      <c r="HN83" s="255"/>
      <c r="HO83" s="255"/>
      <c r="HP83" s="255"/>
      <c r="HQ83" s="255"/>
      <c r="HR83" s="255"/>
      <c r="HS83" s="255"/>
      <c r="HT83" s="255"/>
      <c r="HU83" s="255"/>
      <c r="HV83" s="255"/>
      <c r="HW83" s="255"/>
      <c r="HX83" s="255"/>
      <c r="HY83" s="255"/>
      <c r="HZ83" s="255"/>
      <c r="IA83" s="255"/>
      <c r="IB83" s="255"/>
      <c r="IC83" s="255"/>
      <c r="ID83" s="255"/>
      <c r="IE83" s="255"/>
      <c r="IF83" s="256"/>
      <c r="LC83" s="279"/>
      <c r="LD83" s="255"/>
      <c r="LE83" s="255"/>
      <c r="LF83" s="256"/>
    </row>
    <row customHeight="1" ht="12" hidden="1">
      <c r="C84" s="161"/>
      <c r="F84" s="95"/>
      <c r="G84" s="95"/>
      <c r="H84" s="95"/>
      <c r="I84" s="95"/>
      <c r="J84" s="9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EM84" s="258"/>
      <c r="EP84" s="259"/>
      <c r="EQ84" s="257"/>
      <c r="ER84" s="257"/>
      <c r="ES84" s="257"/>
      <c r="ET84" s="257"/>
      <c r="EU84" s="257"/>
      <c r="EV84" s="257"/>
      <c r="EW84" s="257"/>
      <c r="EX84" s="257"/>
      <c r="EY84" s="257"/>
      <c r="EZ84" s="257"/>
      <c r="FA84" s="257"/>
      <c r="FB84" s="257"/>
      <c r="FC84" s="257"/>
      <c r="FD84" s="257"/>
      <c r="FE84" s="257"/>
      <c r="FF84" s="257"/>
      <c r="FG84" s="257"/>
      <c r="FH84" s="257"/>
      <c r="FI84" s="257"/>
      <c r="FJ84" s="257"/>
      <c r="FK84" s="257"/>
      <c r="FL84" s="257"/>
      <c r="FM84" s="257"/>
      <c r="FN84" s="257"/>
      <c r="FO84" s="257"/>
      <c r="FP84" s="257"/>
      <c r="FQ84" s="257"/>
      <c r="FR84" s="257"/>
      <c r="FS84" s="257"/>
      <c r="FT84" s="257"/>
      <c r="FU84" s="257"/>
      <c r="FV84" s="257"/>
      <c r="FW84" s="257"/>
      <c r="FX84" s="257"/>
      <c r="FY84" s="257"/>
      <c r="FZ84" s="257"/>
      <c r="GA84" s="257"/>
      <c r="GB84" s="257"/>
      <c r="GC84" s="257"/>
      <c r="GD84" s="257"/>
      <c r="GE84" s="257"/>
      <c r="GF84" s="257"/>
      <c r="GG84" s="257"/>
      <c r="GH84" s="257"/>
      <c r="GI84" s="257"/>
      <c r="GJ84" s="257"/>
      <c r="GK84" s="257"/>
      <c r="GL84" s="257"/>
      <c r="GM84" s="257"/>
      <c r="GN84" s="260"/>
      <c r="HA84" s="259"/>
      <c r="HB84" s="257"/>
      <c r="HC84" s="257"/>
      <c r="HD84" s="257"/>
      <c r="HE84" s="257"/>
      <c r="HF84" s="257"/>
      <c r="HG84" s="257"/>
      <c r="HH84" s="257"/>
      <c r="HI84" s="257"/>
      <c r="HJ84" s="257"/>
      <c r="HK84" s="257"/>
      <c r="HL84" s="257"/>
      <c r="HM84" s="257"/>
      <c r="HN84" s="257"/>
      <c r="HO84" s="257"/>
      <c r="HP84" s="257"/>
      <c r="HQ84" s="257"/>
      <c r="HR84" s="257"/>
      <c r="HS84" s="257"/>
      <c r="HT84" s="257"/>
      <c r="HU84" s="257"/>
      <c r="HV84" s="257"/>
      <c r="HW84" s="257"/>
      <c r="HX84" s="257"/>
      <c r="HY84" s="257"/>
      <c r="HZ84" s="257"/>
      <c r="IA84" s="257"/>
      <c r="IB84" s="257"/>
      <c r="IC84" s="257"/>
      <c r="ID84" s="257"/>
      <c r="IE84" s="257"/>
      <c r="IF84" s="260"/>
      <c r="LC84" s="259"/>
      <c r="LD84" s="257"/>
      <c r="LE84" s="257"/>
      <c r="LF84" s="260"/>
    </row>
    <row customHeight="1" ht="12">
      <c r="C85" s="161"/>
      <c r="F85" s="95"/>
      <c r="G85" s="95"/>
      <c r="H85" s="95"/>
      <c r="I85" s="95"/>
      <c r="J85" s="9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9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9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146">
        <f>IF((DN85-DU85)=0,0,(DQ85-DV85)/(DN85-DU85)*100)</f>
        <v>0</v>
      </c>
      <c r="EJ85" s="298">
        <f>IF(EC85&gt;EI85,EI85,EC85)</f>
        <v>0</v>
      </c>
      <c r="EM85" s="258"/>
      <c r="EP85" s="266"/>
      <c r="EQ85" s="265"/>
      <c r="ER85" s="265"/>
      <c r="ES85" s="265"/>
      <c r="ET85" s="265"/>
      <c r="EU85" s="265"/>
      <c r="EV85" s="265"/>
      <c r="EW85" s="265"/>
      <c r="EX85" s="265"/>
      <c r="EY85" s="265"/>
      <c r="EZ85" s="265"/>
      <c r="FA85" s="265"/>
      <c r="FB85" s="265"/>
      <c r="FC85" s="265"/>
      <c r="FD85" s="265"/>
      <c r="FE85" s="265"/>
      <c r="FF85" s="265"/>
      <c r="FG85" s="264">
        <f>SUM(FG15,FG21,FG27,FG43,FG49,FG61,FG73)</f>
        <v>0</v>
      </c>
      <c r="FH85" s="264">
        <f>SUM(FH15,FH21,FH27,FH43,FH49,FH61,FH73)</f>
        <v>0</v>
      </c>
      <c r="FI85" s="264">
        <f>SUM(FI15,FI21,FI27,FI43,FI49,FI61,FI73)</f>
        <v>0</v>
      </c>
      <c r="FJ85" s="264">
        <f>SUM(FJ15,FJ21,FJ27,FJ43,FJ49,FJ61,FJ73)</f>
        <v>0</v>
      </c>
      <c r="FK85" s="266"/>
      <c r="FL85" s="264">
        <f>SUM(FL15,FL21,FL27,FL43,FL49,FL61,FL73)</f>
        <v>0</v>
      </c>
      <c r="FM85" s="264">
        <f>SUM(FM15,FM21,FM27,FM43,FM49,FM61,FM73)</f>
        <v>0</v>
      </c>
      <c r="FN85" s="264">
        <f>SUM(FN15,FN21,FN27,FN43,FN49,FN61,FN73)</f>
        <v>0</v>
      </c>
      <c r="FO85" s="264">
        <f>SUM(FO15,FO21,FO27,FO43,FO49,FO61,FO73)</f>
        <v>0</v>
      </c>
      <c r="FP85" s="266"/>
      <c r="FQ85" s="264">
        <f>SUM(FG85,FL85)</f>
        <v>0</v>
      </c>
      <c r="FR85" s="264">
        <f>SUM(FH85,FM85)</f>
        <v>0</v>
      </c>
      <c r="FS85" s="264">
        <f>SUM(FI85,FN85)</f>
        <v>0</v>
      </c>
      <c r="FT85" s="264">
        <f>SUM(FJ85,FO85)</f>
        <v>0</v>
      </c>
      <c r="FU85" s="266"/>
      <c r="FV85" s="267"/>
      <c r="FW85" s="267"/>
      <c r="FX85" s="267"/>
      <c r="FY85" s="264">
        <f>SUM(FY15,FY21,FY27,FY43,FY49,FY61,FY73)</f>
        <v>0</v>
      </c>
      <c r="FZ85" s="264">
        <f>SUM(FZ15,FZ21,FZ27,FZ43,FZ49,FZ61,FZ73)</f>
        <v>0</v>
      </c>
      <c r="GA85" s="267"/>
      <c r="GB85" s="267"/>
      <c r="GC85" s="267"/>
      <c r="GD85" s="264">
        <f>IF(FH85=0,0,FJ85/FH85*100)</f>
        <v>0</v>
      </c>
      <c r="GE85" s="264">
        <f>IF(FM85=0,0,FO85/FM85*100)</f>
        <v>0</v>
      </c>
      <c r="GF85" s="264">
        <f>IF(FR85=0,0,FT85/FR85*100)</f>
        <v>0</v>
      </c>
      <c r="GG85" s="266"/>
      <c r="GH85" s="266"/>
      <c r="GI85" s="266"/>
      <c r="GJ85" s="266"/>
      <c r="GK85" s="264">
        <f>IF((FR85-FY85)=0,0,(FT85-FZ85)/(FR85-FY85)*100)</f>
        <v>0</v>
      </c>
      <c r="GL85" s="299">
        <f>IF(GF85&gt;GK85,GK85,GF85)</f>
        <v>0</v>
      </c>
      <c r="GM85" s="265"/>
      <c r="GN85" s="271"/>
      <c r="HA85" s="409"/>
      <c r="HB85" s="410"/>
      <c r="HC85" s="410"/>
      <c r="HD85" s="410"/>
      <c r="HE85" s="410"/>
      <c r="HF85" s="410"/>
      <c r="HG85" s="410"/>
      <c r="HH85" s="410"/>
      <c r="HI85" s="410"/>
      <c r="HJ85" s="410"/>
      <c r="HK85" s="410"/>
      <c r="HL85" s="410"/>
      <c r="HM85" s="410"/>
      <c r="HN85" s="410"/>
      <c r="HO85" s="410"/>
      <c r="HP85" s="410"/>
      <c r="HQ85" s="410"/>
      <c r="HR85" s="410"/>
      <c r="HS85" s="410"/>
      <c r="HT85" s="410"/>
      <c r="HU85" s="410"/>
      <c r="HV85" s="410"/>
      <c r="HW85" s="410"/>
      <c r="HX85" s="410"/>
      <c r="HY85" s="410"/>
      <c r="HZ85" s="410"/>
      <c r="IA85" s="410"/>
      <c r="IB85" s="410"/>
      <c r="IC85" s="410"/>
      <c r="ID85" s="410"/>
      <c r="IE85" s="410"/>
      <c r="IF85" s="415"/>
      <c r="LC85" s="409"/>
      <c r="LD85" s="410"/>
      <c r="LE85" s="410"/>
      <c r="LF85" s="415"/>
    </row>
    <row customHeight="1" ht="12">
      <c r="C86" s="161"/>
      <c r="F86" s="95"/>
      <c r="G86" s="95"/>
      <c r="H86" s="95"/>
      <c r="I86" s="95"/>
      <c r="J86" s="9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9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9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146">
        <f>IF((DN86-DU86)=0,0,(DQ86-DV86)/(DN86-DU86)*100)</f>
        <v>0</v>
      </c>
      <c r="EJ86" s="298">
        <f>IF(EC86&gt;EI86,EI86,EC86)</f>
        <v>0</v>
      </c>
      <c r="EM86" s="258"/>
      <c r="EP86" s="266"/>
      <c r="EQ86" s="265"/>
      <c r="ER86" s="265"/>
      <c r="ES86" s="265"/>
      <c r="ET86" s="265"/>
      <c r="EU86" s="265"/>
      <c r="EV86" s="265"/>
      <c r="EW86" s="265"/>
      <c r="EX86" s="265"/>
      <c r="EY86" s="265"/>
      <c r="EZ86" s="265"/>
      <c r="FA86" s="265"/>
      <c r="FB86" s="265"/>
      <c r="FC86" s="265"/>
      <c r="FD86" s="265"/>
      <c r="FE86" s="265"/>
      <c r="FF86" s="265"/>
      <c r="FG86" s="264">
        <f>SUM(FG85,FG79)</f>
        <v>0</v>
      </c>
      <c r="FH86" s="264">
        <f>SUM(FH85,FH79)</f>
        <v>0</v>
      </c>
      <c r="FI86" s="264">
        <f>SUM(FI85,FI79)</f>
        <v>0</v>
      </c>
      <c r="FJ86" s="264">
        <f>SUM(FJ85,FJ79)</f>
        <v>0</v>
      </c>
      <c r="FK86" s="266"/>
      <c r="FL86" s="264">
        <f>SUM(FL85,FL79)</f>
        <v>0</v>
      </c>
      <c r="FM86" s="264">
        <f>SUM(FM85,FM79)</f>
        <v>0</v>
      </c>
      <c r="FN86" s="264">
        <f>SUM(FN85,FN79)</f>
        <v>0</v>
      </c>
      <c r="FO86" s="264">
        <f>SUM(FO85,FO79)</f>
        <v>0</v>
      </c>
      <c r="FP86" s="266"/>
      <c r="FQ86" s="264">
        <f>SUM(FG86,FL86)</f>
        <v>0</v>
      </c>
      <c r="FR86" s="264">
        <f>SUM(FH86,FM86)</f>
        <v>0</v>
      </c>
      <c r="FS86" s="264">
        <f>SUM(FI86,FN86)</f>
        <v>0</v>
      </c>
      <c r="FT86" s="264">
        <f>SUM(FJ86,FO86)</f>
        <v>0</v>
      </c>
      <c r="FU86" s="266"/>
      <c r="FV86" s="267"/>
      <c r="FW86" s="267"/>
      <c r="FX86" s="267"/>
      <c r="FY86" s="264">
        <f>SUM(FY85,FY79)</f>
        <v>0</v>
      </c>
      <c r="FZ86" s="264">
        <f>SUM(FZ85,FZ79)</f>
        <v>0</v>
      </c>
      <c r="GA86" s="267"/>
      <c r="GB86" s="267"/>
      <c r="GC86" s="267"/>
      <c r="GD86" s="264">
        <f>IF(FH86=0,0,FJ86/FH86*100)</f>
        <v>0</v>
      </c>
      <c r="GE86" s="264">
        <f>IF(FM86=0,0,FO86/FM86*100)</f>
        <v>0</v>
      </c>
      <c r="GF86" s="264">
        <f>IF(FR86=0,0,FT86/FR86*100)</f>
        <v>0</v>
      </c>
      <c r="GG86" s="266"/>
      <c r="GH86" s="266"/>
      <c r="GI86" s="266"/>
      <c r="GJ86" s="266"/>
      <c r="GK86" s="264">
        <f>IF((FR86-FY86)=0,0,(FT86-FZ86)/(FR86-FY86)*100)</f>
        <v>0</v>
      </c>
      <c r="GL86" s="299">
        <f>IF(GF86&gt;GK86,GK86,GF86)</f>
        <v>0</v>
      </c>
      <c r="GM86" s="265"/>
      <c r="GN86" s="271"/>
      <c r="HA86" s="409"/>
      <c r="HB86" s="410"/>
      <c r="HC86" s="410"/>
      <c r="HD86" s="410"/>
      <c r="HE86" s="410"/>
      <c r="HF86" s="410"/>
      <c r="HG86" s="410"/>
      <c r="HH86" s="410"/>
      <c r="HI86" s="410"/>
      <c r="HJ86" s="410"/>
      <c r="HK86" s="410"/>
      <c r="HL86" s="410"/>
      <c r="HM86" s="410"/>
      <c r="HN86" s="410"/>
      <c r="HO86" s="410"/>
      <c r="HP86" s="410"/>
      <c r="HQ86" s="410"/>
      <c r="HR86" s="410"/>
      <c r="HS86" s="410"/>
      <c r="HT86" s="410"/>
      <c r="HU86" s="410"/>
      <c r="HV86" s="410"/>
      <c r="HW86" s="410"/>
      <c r="HX86" s="410"/>
      <c r="HY86" s="410"/>
      <c r="HZ86" s="410"/>
      <c r="IA86" s="410"/>
      <c r="IB86" s="410"/>
      <c r="IC86" s="410"/>
      <c r="ID86" s="410"/>
      <c r="IE86" s="410"/>
      <c r="IF86" s="415"/>
      <c r="LC86" s="409"/>
      <c r="LD86" s="410"/>
      <c r="LE86" s="410"/>
      <c r="LF86" s="415"/>
    </row>
    <row customHeight="1" ht="12" hidden="1">
      <c r="C87" s="161"/>
      <c r="F87" s="95"/>
      <c r="G87" s="95"/>
      <c r="H87" s="95"/>
      <c r="I87" s="95"/>
      <c r="J87" s="9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95"/>
      <c r="G88" s="95"/>
      <c r="H88" s="95"/>
      <c r="I88" s="95"/>
      <c r="J88" s="9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EM88" s="99"/>
      <c r="EP88" s="304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5"/>
      <c r="HA88" s="304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5"/>
      <c r="LC88" s="304"/>
      <c r="LD88" s="301"/>
      <c r="LE88" s="301"/>
      <c r="LF88" s="305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160"/>
      <c r="BQ89" s="160"/>
      <c r="BR89" s="160"/>
      <c r="BS89" s="160"/>
      <c r="BT89" s="160"/>
      <c r="BU89" s="160"/>
      <c r="BV89" s="160"/>
      <c r="BW89" s="160"/>
      <c r="BX89" s="157"/>
      <c r="BY89" s="157"/>
      <c r="BZ89" s="157"/>
      <c r="CA89" s="157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57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33"/>
      <c r="EJ89" s="133"/>
      <c r="EP89" s="157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0"/>
      <c r="GK89" s="160"/>
      <c r="GL89" s="160"/>
      <c r="GM89" s="160"/>
      <c r="GN89" s="160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375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7:D39"/>
    <mergeCell ref="N27:BO27"/>
    <mergeCell ref="E29:E31"/>
    <mergeCell ref="N29:BO29"/>
    <mergeCell ref="E33:E35"/>
    <mergeCell ref="N33:BO33"/>
    <mergeCell ref="E37:E39"/>
    <mergeCell ref="N37:BO37"/>
    <mergeCell ref="D15:D17"/>
    <mergeCell ref="E15:E17"/>
    <mergeCell ref="N15:BO15"/>
    <mergeCell ref="D21:D23"/>
    <mergeCell ref="E21:E23"/>
    <mergeCell ref="N21:BO21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LE6:LE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FI7:FI10"/>
    <mergeCell ref="FJ7:FJ10"/>
    <mergeCell ref="FK7:FK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GF7:GF10"/>
    <mergeCell ref="FW5:FW10"/>
    <mergeCell ref="FX5:FX10"/>
    <mergeCell ref="FY5:FZ6"/>
    <mergeCell ref="GA5:GA10"/>
    <mergeCell ref="GB5:GB10"/>
    <mergeCell ref="GC5:GC10"/>
    <mergeCell ref="FQ6:FU6"/>
    <mergeCell ref="GD7:GD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DM6:DQ6"/>
    <mergeCell ref="EP6:EQ6"/>
    <mergeCell ref="ER6:ER10"/>
    <mergeCell ref="ES6:ET6"/>
    <mergeCell ref="EU6:EV6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DH6:DL6"/>
    <mergeCell ref="DK7:DK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Y6:HZ6"/>
    <mergeCell ref="IA6:IB6"/>
    <mergeCell ref="IC6:IF6"/>
    <mergeCell ref="JR6:JR10"/>
    <mergeCell ref="HZ7:HZ10"/>
    <mergeCell ref="IA7:IA10"/>
    <mergeCell ref="IB7:IB10"/>
    <mergeCell ref="IC7:IC10"/>
    <mergeCell ref="ID7:ID10"/>
    <mergeCell ref="IE7:IE10"/>
    <mergeCell ref="IF7:IF10"/>
    <mergeCell ref="GE7:GE10"/>
    <mergeCell ref="FL7:FL10"/>
    <mergeCell ref="FM7:FM10"/>
    <mergeCell ref="FN7:FN10"/>
    <mergeCell ref="FO7:FO10"/>
    <mergeCell ref="FP7:FP10"/>
    <mergeCell ref="HU6:HV6"/>
    <mergeCell ref="HW6:HX6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EH7:EH10"/>
    <mergeCell ref="EI7:EI10"/>
    <mergeCell ref="EJ7:EJ10"/>
    <mergeCell ref="DZ5:DZ6"/>
    <mergeCell ref="EA5:EA6"/>
    <mergeCell ref="EB5:EB6"/>
    <mergeCell ref="EC5:EC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GD5:GD6"/>
    <mergeCell ref="GE5:GE6"/>
    <mergeCell ref="GF5:GF6"/>
    <mergeCell ref="GG5:GG10"/>
    <mergeCell ref="GH5:GH10"/>
    <mergeCell ref="GI5:GI10"/>
    <mergeCell ref="EP7:EP10"/>
    <mergeCell ref="EQ7:EQ10"/>
    <mergeCell ref="ES7:ES10"/>
    <mergeCell ref="ET7:ET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DL7:DL10"/>
    <mergeCell ref="DM7:DM10"/>
    <mergeCell ref="DN7:DN10"/>
    <mergeCell ref="EF5:EF10"/>
    <mergeCell ref="EG5:EG6"/>
    <mergeCell ref="EH5:EH6"/>
    <mergeCell ref="EI5:EI6"/>
    <mergeCell ref="EJ5:EJ6"/>
    <mergeCell ref="EM5:EM10"/>
    <mergeCell ref="EG7:EG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U7:BU10"/>
    <mergeCell ref="BV7:BV10"/>
    <mergeCell ref="BX7:BX10"/>
    <mergeCell ref="BY7:BY10"/>
    <mergeCell ref="BZ7:BZ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BP7:BP10"/>
    <mergeCell ref="BQ7:BQ10"/>
    <mergeCell ref="BR7:BR10"/>
    <mergeCell ref="BS7:BS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FC7:FC10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HE6:HF6"/>
    <mergeCell ref="HG6:HH6"/>
    <mergeCell ref="HI6:HJ6"/>
    <mergeCell ref="HK6:HL6"/>
    <mergeCell ref="HM6:HP6"/>
    <mergeCell ref="FQ7:FQ10"/>
    <mergeCell ref="FD7:FD10"/>
    <mergeCell ref="FG7:FG10"/>
    <mergeCell ref="FH7:FH10"/>
    <mergeCell ref="CO3:DK3"/>
    <mergeCell ref="ES3:FJ3"/>
    <mergeCell ref="D4:BG4"/>
    <mergeCell ref="CL4:EJ4"/>
    <mergeCell ref="EP4:GN4"/>
    <mergeCell ref="HA4:HP4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FA5:FB5"/>
    <mergeCell ref="FC5:FD5"/>
    <mergeCell ref="FG5:FK5"/>
    <mergeCell ref="FL5:FP5"/>
    <mergeCell ref="FQ5:FU5"/>
    <mergeCell ref="FV5:FV10"/>
    <mergeCell ref="FG6:FK6"/>
    <mergeCell ref="FL6:FP6"/>
  </mergeCells>
  <conditionalFormatting sqref="M3">
    <cfRule type="expression" dxfId="96" priority="1" stopIfTrue="1">
      <formula>$N$3=0</formula>
    </cfRule>
  </conditionalFormatting>
  <conditionalFormatting sqref="M3">
    <cfRule type="expression" dxfId="97" priority="2" stopIfTrue="1">
      <formula>$N$3&lt;=(100+REGION_IDX_VALUE_MIRROR)</formula>
    </cfRule>
  </conditionalFormatting>
  <conditionalFormatting sqref="M3">
    <cfRule type="expression" dxfId="98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2EEC9F8-68D3-FFE8-1AEB-CA52923EC4F8}" mc:Ignorable="x14ac xr xr2 xr3">
  <sheetPr>
    <tabColor rgb="FFFFCC99"/>
  </sheetPr>
  <dimension ref="A1:LM103"/>
  <sheetViews>
    <sheetView topLeftCell="C2" showGridLines="0" zoomScale="90" workbookViewId="0">
      <selection activeCell="A1" sqref="A1"/>
    </sheetView>
  </sheetViews>
  <sheetFormatPr customHeight="1" defaultRowHeight="11.25"/>
  <cols>
    <col min="1" max="2" style="840" width="2.7109375" hidden="1" customWidth="1"/>
    <col min="3" max="3" style="840" width="2.7109375" customWidth="1"/>
    <col min="4" max="5" style="840" width="22.7109375" hidden="1" customWidth="1"/>
    <col min="6" max="6" style="840" width="2.7109375" hidden="1" customWidth="1"/>
    <col min="7" max="9" style="840" width="4.7109375" hidden="1" customWidth="1"/>
    <col min="10" max="10" style="840" width="2.7109375" hidden="1" customWidth="1"/>
    <col min="11" max="12" style="840" width="0.8515625" hidden="1" customWidth="1"/>
    <col min="13" max="13" style="840" width="6.7109375" customWidth="1"/>
    <col min="14" max="14" style="840" width="25.7109375" customWidth="1"/>
    <col min="15" max="16" style="840" width="0.7109375" hidden="1" customWidth="1"/>
    <col min="17" max="17" style="840" width="17.7109375" customWidth="1"/>
    <col min="18" max="19" style="840" width="0.7109375" hidden="1" customWidth="1"/>
    <col min="20" max="20" style="840" width="7.7109375" customWidth="1"/>
    <col min="21" max="21" style="840" width="7.8515625" customWidth="1"/>
    <col min="22" max="23" style="840" width="0.8515625" hidden="1" customWidth="1"/>
    <col min="24" max="24" style="840" width="7.7109375" customWidth="1"/>
    <col min="25" max="28" style="840" width="0.8515625" hidden="1" customWidth="1"/>
    <col min="29" max="31" style="840" width="8.7109375" hidden="1" customWidth="1"/>
    <col min="32" max="39" style="840" width="0.8515625" hidden="1" customWidth="1"/>
    <col min="40" max="40" style="840" width="7.7109375" customWidth="1"/>
    <col min="41" max="41" style="840" width="15.7109375" customWidth="1"/>
    <col min="42" max="42" style="840" width="0.140625" hidden="1" customWidth="1"/>
    <col min="43" max="44" style="840" width="12.57421875" hidden="1" customWidth="1"/>
    <col min="45" max="45" style="840" width="11.7109375" hidden="1" customWidth="1"/>
    <col min="46" max="47" style="840" width="15.7109375" hidden="1" customWidth="1"/>
    <col min="48" max="48" style="840" width="19.57421875" hidden="1" customWidth="1"/>
    <col min="49" max="49" style="840" width="28.7109375" customWidth="1"/>
    <col min="50" max="50" style="840" width="17.7109375" hidden="1" customWidth="1"/>
    <col min="51" max="54" style="840" width="0.140625" hidden="1" customWidth="1"/>
    <col min="55" max="57" style="840" width="15.57421875" hidden="1" customWidth="1"/>
    <col min="58" max="59" style="840" width="0.140625" customWidth="1"/>
    <col min="60" max="63" style="840" width="0.8515625" hidden="1" customWidth="1"/>
    <col min="64" max="64" style="840" width="11.7109375" customWidth="1"/>
    <col min="65" max="67" style="840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840" width="12.7109375" customWidth="1"/>
    <col min="78" max="79" style="840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840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840" width="0.8515625" hidden="1" customWidth="1"/>
    <col min="141" max="142" style="840" width="2.7109375" hidden="1" customWidth="1"/>
    <col min="143" max="308" style="840" width="0.8515625" hidden="1" customWidth="1"/>
    <col min="309" max="312" style="840" width="8.8515625" hidden="1" customWidth="1"/>
    <col min="313" max="317" style="840" width="0.8515625" hidden="1" customWidth="1"/>
    <col min="318" max="318" style="840" width="20.8515625" customWidth="1"/>
    <col min="319" max="325" style="840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/>
    <row customHeight="1" ht="15"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EH86</f>
        <v>0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Не определено, ОКТМО: Не определено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160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328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104"/>
      <c r="O12" s="168"/>
      <c r="P12" s="168"/>
      <c r="Q12" s="104"/>
      <c r="R12" s="168"/>
      <c r="S12" s="168"/>
      <c r="T12" s="104"/>
      <c r="U12" s="104"/>
      <c r="V12" s="168"/>
      <c r="W12" s="168"/>
      <c r="X12" s="510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04"/>
      <c r="AO12" s="104"/>
      <c r="AP12" s="168"/>
      <c r="AQ12" s="104"/>
      <c r="AR12" s="104"/>
      <c r="AS12" s="104"/>
      <c r="AT12" s="104"/>
      <c r="AU12" s="104"/>
      <c r="AV12" s="104"/>
      <c r="AW12" s="104"/>
      <c r="AX12" s="104"/>
      <c r="AY12" s="168"/>
      <c r="AZ12" s="168"/>
      <c r="BA12" s="168"/>
      <c r="BB12" s="168"/>
      <c r="BC12" s="104"/>
      <c r="BD12" s="104"/>
      <c r="BE12" s="104"/>
      <c r="BF12" s="168"/>
      <c r="BG12" s="168"/>
      <c r="BH12" s="168"/>
      <c r="BI12" s="168"/>
      <c r="BJ12" s="168"/>
      <c r="BK12" s="168"/>
      <c r="BL12" s="104"/>
      <c r="BM12" s="168"/>
      <c r="BN12" s="168"/>
      <c r="BO12" s="168"/>
      <c r="BP12" s="104"/>
      <c r="BQ12" s="104"/>
      <c r="BR12" s="168"/>
      <c r="BS12" s="168"/>
      <c r="BT12" s="168"/>
      <c r="BU12" s="168"/>
      <c r="BV12" s="168"/>
      <c r="BW12" s="168"/>
      <c r="BX12" s="104"/>
      <c r="BY12" s="104"/>
      <c r="BZ12" s="104"/>
      <c r="CA12" s="104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04"/>
      <c r="CM12" s="104"/>
      <c r="CN12" s="168"/>
      <c r="CO12" s="104"/>
      <c r="CP12" s="104"/>
      <c r="CQ12" s="104"/>
      <c r="CR12" s="104"/>
      <c r="CS12" s="104"/>
      <c r="CT12" s="104"/>
      <c r="CU12" s="168"/>
      <c r="CV12" s="168"/>
      <c r="CW12" s="168"/>
      <c r="CX12" s="168"/>
      <c r="CY12" s="168"/>
      <c r="CZ12" s="168"/>
      <c r="DA12" s="168"/>
      <c r="DB12" s="168"/>
      <c r="DC12" s="168"/>
      <c r="DD12" s="168"/>
      <c r="DE12" s="168"/>
      <c r="DF12" s="168"/>
      <c r="DG12" s="168"/>
      <c r="DH12" s="168"/>
      <c r="DI12" s="168"/>
      <c r="DJ12" s="168"/>
      <c r="DK12" s="168"/>
      <c r="DL12" s="168"/>
      <c r="DM12" s="104"/>
      <c r="DN12" s="104"/>
      <c r="DO12" s="104"/>
      <c r="DP12" s="104"/>
      <c r="DQ12" s="168"/>
      <c r="DR12" s="168"/>
      <c r="DS12" s="168"/>
      <c r="DT12" s="168"/>
      <c r="DU12" s="104"/>
      <c r="DV12" s="104"/>
      <c r="DW12" s="168"/>
      <c r="DX12" s="168"/>
      <c r="DY12" s="168"/>
      <c r="DZ12" s="104"/>
      <c r="EA12" s="104"/>
      <c r="EB12" s="104"/>
      <c r="EC12" s="168"/>
      <c r="ED12" s="168"/>
      <c r="EE12" s="168"/>
      <c r="EF12" s="168"/>
      <c r="EG12" s="104"/>
      <c r="EH12" s="104"/>
      <c r="EI12" s="168"/>
      <c r="EJ12" s="168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104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95"/>
      <c r="G13" s="95"/>
      <c r="H13" s="95"/>
      <c r="I13" s="95"/>
      <c r="J13" s="9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95"/>
      <c r="G14" s="95"/>
      <c r="H14" s="95"/>
      <c r="I14" s="95"/>
      <c r="J14" s="9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168"/>
      <c r="G15" s="168"/>
      <c r="H15" s="168"/>
      <c r="I15" s="168"/>
      <c r="J15" s="168"/>
      <c r="K15" s="168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 t="s">
        <v>1717</v>
      </c>
      <c r="DV15" s="268" t="s">
        <v>1718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168"/>
      <c r="G16" s="168"/>
      <c r="H16" s="168"/>
      <c r="I16" s="168"/>
      <c r="J16" s="168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168"/>
      <c r="G17" s="168"/>
      <c r="H17" s="168"/>
      <c r="I17" s="168"/>
      <c r="J17" s="168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95"/>
      <c r="G18" s="95"/>
      <c r="H18" s="95"/>
      <c r="I18" s="95"/>
      <c r="J18" s="9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95"/>
      <c r="G19" s="95"/>
      <c r="H19" s="95"/>
      <c r="I19" s="95"/>
      <c r="J19" s="9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95"/>
      <c r="G20" s="95"/>
      <c r="H20" s="95"/>
      <c r="I20" s="95"/>
      <c r="J20" s="9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168"/>
      <c r="G21" s="168"/>
      <c r="H21" s="168"/>
      <c r="I21" s="168"/>
      <c r="J21" s="168"/>
      <c r="K21" s="168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 t="s">
        <v>1717</v>
      </c>
      <c r="DV21" s="268" t="s">
        <v>1718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168"/>
      <c r="G22" s="168"/>
      <c r="H22" s="168"/>
      <c r="I22" s="168"/>
      <c r="J22" s="168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168"/>
      <c r="G23" s="168"/>
      <c r="H23" s="168"/>
      <c r="I23" s="168"/>
      <c r="J23" s="168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95"/>
      <c r="G24" s="95"/>
      <c r="H24" s="95"/>
      <c r="I24" s="95"/>
      <c r="J24" s="9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95"/>
      <c r="G25" s="95"/>
      <c r="H25" s="95"/>
      <c r="I25" s="95"/>
      <c r="J25" s="9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95"/>
      <c r="G26" s="95"/>
      <c r="H26" s="95"/>
      <c r="I26" s="95"/>
      <c r="J26" s="9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402" t="s">
        <v>144</v>
      </c>
      <c r="F27" s="168"/>
      <c r="G27" s="168"/>
      <c r="H27" s="168"/>
      <c r="I27" s="168"/>
      <c r="J27" s="168"/>
      <c r="K27" s="168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95"/>
      <c r="G28" s="95"/>
      <c r="H28" s="95"/>
      <c r="I28" s="95"/>
      <c r="J28" s="9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168"/>
      <c r="G29" s="168"/>
      <c r="H29" s="168"/>
      <c r="I29" s="168"/>
      <c r="J29" s="168"/>
      <c r="K29" s="168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 t="s">
        <v>1717</v>
      </c>
      <c r="DV29" s="268" t="s">
        <v>1718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168"/>
      <c r="G30" s="168"/>
      <c r="H30" s="168"/>
      <c r="I30" s="168"/>
      <c r="J30" s="168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168"/>
      <c r="G31" s="168"/>
      <c r="H31" s="168"/>
      <c r="I31" s="168"/>
      <c r="J31" s="168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95"/>
      <c r="G32" s="95"/>
      <c r="H32" s="95"/>
      <c r="I32" s="95"/>
      <c r="J32" s="9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168"/>
      <c r="G33" s="168"/>
      <c r="H33" s="168"/>
      <c r="I33" s="168"/>
      <c r="J33" s="168"/>
      <c r="K33" s="168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 t="s">
        <v>1717</v>
      </c>
      <c r="DV33" s="268" t="s">
        <v>1718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168"/>
      <c r="G34" s="168"/>
      <c r="H34" s="168"/>
      <c r="I34" s="168"/>
      <c r="J34" s="168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168"/>
      <c r="G35" s="168"/>
      <c r="H35" s="168"/>
      <c r="I35" s="168"/>
      <c r="J35" s="168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95"/>
      <c r="G36" s="95"/>
      <c r="H36" s="95"/>
      <c r="I36" s="95"/>
      <c r="J36" s="9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168"/>
      <c r="G37" s="168"/>
      <c r="H37" s="168"/>
      <c r="I37" s="168"/>
      <c r="J37" s="168"/>
      <c r="K37" s="168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 t="s">
        <v>1717</v>
      </c>
      <c r="DV37" s="268" t="s">
        <v>1718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168"/>
      <c r="G38" s="168"/>
      <c r="H38" s="168"/>
      <c r="I38" s="168"/>
      <c r="J38" s="168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168"/>
      <c r="G39" s="168"/>
      <c r="H39" s="168"/>
      <c r="I39" s="168"/>
      <c r="J39" s="168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95"/>
      <c r="G40" s="95"/>
      <c r="H40" s="95"/>
      <c r="I40" s="95"/>
      <c r="J40" s="9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95"/>
      <c r="G41" s="95"/>
      <c r="H41" s="95"/>
      <c r="I41" s="95"/>
      <c r="J41" s="9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95"/>
      <c r="G42" s="95"/>
      <c r="H42" s="95"/>
      <c r="I42" s="95"/>
      <c r="J42" s="9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168"/>
      <c r="G43" s="168"/>
      <c r="H43" s="168"/>
      <c r="I43" s="168"/>
      <c r="J43" s="168"/>
      <c r="K43" s="168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 t="s">
        <v>1717</v>
      </c>
      <c r="DV43" s="268" t="s">
        <v>1718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168"/>
      <c r="G44" s="168"/>
      <c r="H44" s="168"/>
      <c r="I44" s="168"/>
      <c r="J44" s="168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168"/>
      <c r="G45" s="168"/>
      <c r="H45" s="168"/>
      <c r="I45" s="168"/>
      <c r="J45" s="168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95"/>
      <c r="G46" s="95"/>
      <c r="H46" s="95"/>
      <c r="I46" s="95"/>
      <c r="J46" s="9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95"/>
      <c r="G47" s="95"/>
      <c r="H47" s="95"/>
      <c r="I47" s="95"/>
      <c r="J47" s="9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95"/>
      <c r="G48" s="95"/>
      <c r="H48" s="95"/>
      <c r="I48" s="95"/>
      <c r="J48" s="9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402" t="s">
        <v>170</v>
      </c>
      <c r="F49" s="168"/>
      <c r="G49" s="168"/>
      <c r="H49" s="168"/>
      <c r="I49" s="168"/>
      <c r="J49" s="168"/>
      <c r="K49" s="168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SUM(CW51,CW55)</f>
        <v>0</v>
      </c>
      <c r="CX49" s="264">
        <f>SUM(CX51,CX55)</f>
        <v>0</v>
      </c>
      <c r="CY49" s="264">
        <f>SUM(CY51,CY55)</f>
        <v>0</v>
      </c>
      <c r="CZ49" s="264">
        <f>SUM(CZ51,CZ55)</f>
        <v>0</v>
      </c>
      <c r="DA49" s="265"/>
      <c r="DB49" s="265"/>
      <c r="DC49" s="264">
        <f>SUM(DC51,DC55)</f>
        <v>0</v>
      </c>
      <c r="DD49" s="264">
        <f>SUM(DD51,DD55)</f>
        <v>0</v>
      </c>
      <c r="DE49" s="264">
        <f>SUM(DE51,DE55)</f>
        <v>0</v>
      </c>
      <c r="DF49" s="264">
        <f>SUM(DF51,DF55)</f>
        <v>0</v>
      </c>
      <c r="DG49" s="266"/>
      <c r="DH49" s="264">
        <f>SUM(DH51,DH55)</f>
        <v>0</v>
      </c>
      <c r="DI49" s="264">
        <f>SUM(DI51,DI55)</f>
        <v>0</v>
      </c>
      <c r="DJ49" s="264">
        <f>SUM(DJ51,DJ55)</f>
        <v>0</v>
      </c>
      <c r="DK49" s="264">
        <f>SUM(DK51,DK55)</f>
        <v>0</v>
      </c>
      <c r="DL49" s="266"/>
      <c r="DM49" s="264">
        <f>SUM(DC49,DH49)</f>
        <v>0</v>
      </c>
      <c r="DN49" s="264">
        <f>SUM(DD49,DI49)</f>
        <v>0</v>
      </c>
      <c r="DO49" s="264">
        <f>SUM(DE49,DJ49)</f>
        <v>0</v>
      </c>
      <c r="DP49" s="264">
        <f>SUM(DF49,DK49)</f>
        <v>0</v>
      </c>
      <c r="DQ49" s="266"/>
      <c r="DR49" s="267"/>
      <c r="DS49" s="267"/>
      <c r="DT49" s="267"/>
      <c r="DU49" s="264">
        <f>SUM(DU51,DU55)</f>
        <v>0</v>
      </c>
      <c r="DV49" s="264">
        <f>SUM(DV51,DV55)</f>
        <v>0</v>
      </c>
      <c r="DW49" s="267"/>
      <c r="DX49" s="267"/>
      <c r="DY49" s="267"/>
      <c r="DZ49" s="264">
        <f>IF(DD49=0,0,DF49/DD49*100)</f>
        <v>0</v>
      </c>
      <c r="EA49" s="264">
        <f>IF(DI49=0,0,DK49/DI49*100)</f>
        <v>0</v>
      </c>
      <c r="EB49" s="264">
        <f>IF(DN49=0,0,DP49/DN49*100)</f>
        <v>0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95"/>
      <c r="G50" s="95"/>
      <c r="H50" s="95"/>
      <c r="I50" s="95"/>
      <c r="J50" s="9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168"/>
      <c r="G51" s="168"/>
      <c r="H51" s="168"/>
      <c r="I51" s="168"/>
      <c r="J51" s="168"/>
      <c r="K51" s="168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SUM(CW52:CW53)</f>
        <v>0</v>
      </c>
      <c r="CX51" s="264">
        <f>SUM(CX52:CX53)</f>
        <v>0</v>
      </c>
      <c r="CY51" s="264">
        <f>SUM(CY52:CY53)</f>
        <v>0</v>
      </c>
      <c r="CZ51" s="264">
        <f>SUM(CZ52:CZ53)</f>
        <v>0</v>
      </c>
      <c r="DA51" s="265"/>
      <c r="DB51" s="265"/>
      <c r="DC51" s="264">
        <f>SUM(DC52:DC53)</f>
        <v>0</v>
      </c>
      <c r="DD51" s="264">
        <f>SUM(DD52:DD53)</f>
        <v>0</v>
      </c>
      <c r="DE51" s="264">
        <f>SUM(DE52:DE53)</f>
        <v>0</v>
      </c>
      <c r="DF51" s="264">
        <f>SUM(DF52:DF53)</f>
        <v>0</v>
      </c>
      <c r="DG51" s="266"/>
      <c r="DH51" s="264">
        <f>SUM(DH52:DH53)</f>
        <v>0</v>
      </c>
      <c r="DI51" s="264">
        <f>SUM(DI52:DI53)</f>
        <v>0</v>
      </c>
      <c r="DJ51" s="264">
        <f>SUM(DJ52:DJ53)</f>
        <v>0</v>
      </c>
      <c r="DK51" s="264">
        <f>SUM(DK52:DK53)</f>
        <v>0</v>
      </c>
      <c r="DL51" s="266"/>
      <c r="DM51" s="264">
        <f>SUM(DC51,DH51)</f>
        <v>0</v>
      </c>
      <c r="DN51" s="264">
        <f>SUM(DD51,DI51)</f>
        <v>0</v>
      </c>
      <c r="DO51" s="264">
        <f>SUM(DE51,DJ51)</f>
        <v>0</v>
      </c>
      <c r="DP51" s="264">
        <f>SUM(DF51,DK51)</f>
        <v>0</v>
      </c>
      <c r="DQ51" s="266"/>
      <c r="DR51" s="267"/>
      <c r="DS51" s="267"/>
      <c r="DT51" s="267"/>
      <c r="DU51" s="268" t="s">
        <v>1717</v>
      </c>
      <c r="DV51" s="268" t="s">
        <v>1718</v>
      </c>
      <c r="DW51" s="267"/>
      <c r="DX51" s="267"/>
      <c r="DY51" s="267"/>
      <c r="DZ51" s="264">
        <f>IF(DD51=0,0,DF51/DD51*100)</f>
        <v>0</v>
      </c>
      <c r="EA51" s="264">
        <f>IF(DI51=0,0,DK51/DI51*100)</f>
        <v>0</v>
      </c>
      <c r="EB51" s="264">
        <f>IF(DN51=0,0,DP51/DN51*100)</f>
        <v>0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168"/>
      <c r="G52" s="168"/>
      <c r="H52" s="168"/>
      <c r="I52" s="168"/>
      <c r="J52" s="168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12" hidden="1">
      <c r="C53" s="161"/>
      <c r="D53" s="672"/>
      <c r="E53" s="690"/>
      <c r="F53" s="168"/>
      <c r="G53" s="168"/>
      <c r="H53" s="168"/>
      <c r="I53" s="168"/>
      <c r="J53" s="168"/>
      <c r="K53" s="184"/>
      <c r="L53" s="184"/>
      <c r="M53" s="184"/>
      <c r="N53" s="189" t="s">
        <v>1635</v>
      </c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4"/>
      <c r="AD53" s="184"/>
      <c r="AE53" s="184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LF53" s="313"/>
    </row>
    <row customHeight="1" ht="12" hidden="1">
      <c r="C54" s="161"/>
      <c r="D54" s="672"/>
      <c r="E54" s="281"/>
      <c r="F54" s="95"/>
      <c r="G54" s="95"/>
      <c r="H54" s="95"/>
      <c r="I54" s="95"/>
      <c r="J54" s="95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>
      <c r="C55" s="161"/>
      <c r="D55" s="672"/>
      <c r="E55" s="689" t="s">
        <v>1342</v>
      </c>
      <c r="F55" s="168"/>
      <c r="G55" s="168"/>
      <c r="H55" s="168"/>
      <c r="I55" s="168"/>
      <c r="J55" s="168"/>
      <c r="K55" s="168"/>
      <c r="L55" s="261"/>
      <c r="M55" s="261" t="s">
        <v>1343</v>
      </c>
      <c r="N55" s="686" t="s">
        <v>1596</v>
      </c>
      <c r="O55" s="687"/>
      <c r="P55" s="687"/>
      <c r="Q55" s="687"/>
      <c r="R55" s="687"/>
      <c r="S55" s="687"/>
      <c r="T55" s="687"/>
      <c r="U55" s="687"/>
      <c r="V55" s="687"/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7"/>
      <c r="AO55" s="687"/>
      <c r="AP55" s="687"/>
      <c r="AQ55" s="687"/>
      <c r="AR55" s="687"/>
      <c r="AS55" s="687"/>
      <c r="AT55" s="687"/>
      <c r="AU55" s="687"/>
      <c r="AV55" s="687"/>
      <c r="AW55" s="687"/>
      <c r="AX55" s="687"/>
      <c r="AY55" s="687"/>
      <c r="AZ55" s="687"/>
      <c r="BA55" s="687"/>
      <c r="BB55" s="687"/>
      <c r="BC55" s="687"/>
      <c r="BD55" s="687"/>
      <c r="BE55" s="687"/>
      <c r="BF55" s="687"/>
      <c r="BG55" s="687"/>
      <c r="BH55" s="687"/>
      <c r="BI55" s="687"/>
      <c r="BJ55" s="687"/>
      <c r="BK55" s="687"/>
      <c r="BL55" s="687"/>
      <c r="BM55" s="687"/>
      <c r="BN55" s="687"/>
      <c r="BO55" s="687"/>
      <c r="BP55" s="314" t="str">
        <f>IF(CS55=0,"",DM55/CS55*1000)</f>
        <v/>
      </c>
      <c r="BQ55" s="314" t="str">
        <f>IF(CT55=0,"",DO55/CT55*1000)</f>
        <v/>
      </c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  <c r="CF55" s="263"/>
      <c r="CG55" s="263"/>
      <c r="CH55" s="263"/>
      <c r="CI55" s="263"/>
      <c r="CJ55" s="263"/>
      <c r="CK55" s="263"/>
      <c r="CL55" s="263"/>
      <c r="CM55" s="263"/>
      <c r="CN55" s="263"/>
      <c r="CO55" s="263"/>
      <c r="CP55" s="263"/>
      <c r="CQ55" s="263"/>
      <c r="CR55" s="263"/>
      <c r="CS55" s="263"/>
      <c r="CT55" s="263"/>
      <c r="CU55" s="265"/>
      <c r="CV55" s="265"/>
      <c r="CW55" s="264">
        <f>SUM(CW56:CW57)</f>
        <v>0</v>
      </c>
      <c r="CX55" s="264">
        <f>SUM(CX56:CX57)</f>
        <v>0</v>
      </c>
      <c r="CY55" s="264">
        <f>SUM(CY56:CY57)</f>
        <v>0</v>
      </c>
      <c r="CZ55" s="264">
        <f>SUM(CZ56:CZ57)</f>
        <v>0</v>
      </c>
      <c r="DA55" s="265"/>
      <c r="DB55" s="265"/>
      <c r="DC55" s="264">
        <f>SUM(DC56:DC57)</f>
        <v>0</v>
      </c>
      <c r="DD55" s="264">
        <f>SUM(DD56:DD57)</f>
        <v>0</v>
      </c>
      <c r="DE55" s="264">
        <f>SUM(DE56:DE57)</f>
        <v>0</v>
      </c>
      <c r="DF55" s="264">
        <f>SUM(DF56:DF57)</f>
        <v>0</v>
      </c>
      <c r="DG55" s="266"/>
      <c r="DH55" s="264">
        <f>SUM(DH56:DH57)</f>
        <v>0</v>
      </c>
      <c r="DI55" s="264">
        <f>SUM(DI56:DI57)</f>
        <v>0</v>
      </c>
      <c r="DJ55" s="264">
        <f>SUM(DJ56:DJ57)</f>
        <v>0</v>
      </c>
      <c r="DK55" s="264">
        <f>SUM(DK56:DK57)</f>
        <v>0</v>
      </c>
      <c r="DL55" s="266"/>
      <c r="DM55" s="264">
        <f>SUM(DC55,DH55)</f>
        <v>0</v>
      </c>
      <c r="DN55" s="264">
        <f>SUM(DD55,DI55)</f>
        <v>0</v>
      </c>
      <c r="DO55" s="264">
        <f>SUM(DE55,DJ55)</f>
        <v>0</v>
      </c>
      <c r="DP55" s="264">
        <f>SUM(DF55,DK55)</f>
        <v>0</v>
      </c>
      <c r="DQ55" s="266"/>
      <c r="DR55" s="267"/>
      <c r="DS55" s="267"/>
      <c r="DT55" s="267"/>
      <c r="DU55" s="268" t="s">
        <v>1717</v>
      </c>
      <c r="DV55" s="268" t="s">
        <v>1718</v>
      </c>
      <c r="DW55" s="267"/>
      <c r="DX55" s="267"/>
      <c r="DY55" s="267"/>
      <c r="DZ55" s="264">
        <f>IF(DD55=0,0,DF55/DD55*100)</f>
        <v>0</v>
      </c>
      <c r="EA55" s="264">
        <f>IF(DI55=0,0,DK55/DI55*100)</f>
        <v>0</v>
      </c>
      <c r="EB55" s="264">
        <f>IF(DN55=0,0,DP55/DN55*100)</f>
        <v>0</v>
      </c>
      <c r="EC55" s="266"/>
      <c r="ED55" s="266"/>
      <c r="EE55" s="266"/>
      <c r="EF55" s="266"/>
      <c r="EG55" s="266"/>
      <c r="EH55" s="266"/>
      <c r="EI55" s="177"/>
      <c r="EJ55" s="269"/>
      <c r="LF55" s="401"/>
    </row>
    <row customHeight="1" ht="12" hidden="1">
      <c r="C56" s="161"/>
      <c r="D56" s="672"/>
      <c r="E56" s="690"/>
      <c r="F56" s="168"/>
      <c r="G56" s="168"/>
      <c r="H56" s="168"/>
      <c r="I56" s="168"/>
      <c r="J56" s="168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257"/>
      <c r="BQ56" s="257"/>
      <c r="BR56" s="257"/>
      <c r="BS56" s="257"/>
      <c r="BT56" s="257"/>
      <c r="BU56" s="257"/>
      <c r="BV56" s="257"/>
      <c r="BW56" s="257"/>
      <c r="BX56" s="184"/>
      <c r="BY56" s="184"/>
      <c r="BZ56" s="257"/>
      <c r="CA56" s="257"/>
      <c r="CB56" s="257"/>
      <c r="CC56" s="257"/>
      <c r="CD56" s="257"/>
      <c r="CE56" s="257"/>
      <c r="CF56" s="257"/>
      <c r="CG56" s="257"/>
      <c r="CH56" s="257"/>
      <c r="CI56" s="257"/>
      <c r="CJ56" s="257"/>
      <c r="CK56" s="257"/>
      <c r="CL56" s="257"/>
      <c r="CM56" s="257"/>
      <c r="CN56" s="257"/>
      <c r="CO56" s="257"/>
      <c r="CP56" s="257"/>
      <c r="CQ56" s="257"/>
      <c r="CR56" s="257"/>
      <c r="CS56" s="257"/>
      <c r="CT56" s="257"/>
      <c r="CU56" s="257"/>
      <c r="CV56" s="257"/>
      <c r="CW56" s="257"/>
      <c r="CX56" s="257"/>
      <c r="CY56" s="257"/>
      <c r="CZ56" s="257"/>
      <c r="DA56" s="257"/>
      <c r="DB56" s="257"/>
      <c r="DC56" s="257"/>
      <c r="DD56" s="257"/>
      <c r="DE56" s="257"/>
      <c r="DF56" s="257"/>
      <c r="DG56" s="257"/>
      <c r="DH56" s="257"/>
      <c r="DI56" s="257"/>
      <c r="DJ56" s="257"/>
      <c r="DK56" s="257"/>
      <c r="DL56" s="257"/>
      <c r="DM56" s="257"/>
      <c r="DN56" s="257"/>
      <c r="DO56" s="257"/>
      <c r="DP56" s="257"/>
      <c r="DQ56" s="257"/>
      <c r="DR56" s="257"/>
      <c r="DS56" s="257"/>
      <c r="DT56" s="257"/>
      <c r="DU56" s="257"/>
      <c r="DV56" s="257"/>
      <c r="DW56" s="257"/>
      <c r="DX56" s="257"/>
      <c r="DY56" s="257"/>
      <c r="DZ56" s="257"/>
      <c r="EA56" s="257"/>
      <c r="EB56" s="257"/>
      <c r="EC56" s="257"/>
      <c r="ED56" s="257"/>
      <c r="EE56" s="257"/>
      <c r="EF56" s="257"/>
      <c r="EG56" s="257"/>
      <c r="EH56" s="257"/>
      <c r="EI56" s="184"/>
      <c r="EJ56" s="185"/>
      <c r="LF56" s="313"/>
    </row>
    <row customHeight="1" ht="12" hidden="1">
      <c r="C57" s="161"/>
      <c r="D57" s="704"/>
      <c r="E57" s="690"/>
      <c r="F57" s="168"/>
      <c r="G57" s="168"/>
      <c r="H57" s="168"/>
      <c r="I57" s="168"/>
      <c r="J57" s="168"/>
      <c r="K57" s="184"/>
      <c r="L57" s="184"/>
      <c r="M57" s="184"/>
      <c r="N57" s="189" t="s">
        <v>1636</v>
      </c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4"/>
      <c r="AD57" s="184"/>
      <c r="AE57" s="184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E58" s="158"/>
      <c r="F58" s="95"/>
      <c r="G58" s="95"/>
      <c r="H58" s="95"/>
      <c r="I58" s="95"/>
      <c r="J58" s="95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>
      <c r="C59" s="161"/>
      <c r="F59" s="95"/>
      <c r="G59" s="95"/>
      <c r="H59" s="95"/>
      <c r="I59" s="95"/>
      <c r="J59" s="95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255"/>
      <c r="BQ59" s="255"/>
      <c r="BR59" s="255"/>
      <c r="BS59" s="255"/>
      <c r="BT59" s="255"/>
      <c r="BU59" s="255"/>
      <c r="BV59" s="255"/>
      <c r="BW59" s="255"/>
      <c r="BX59" s="193"/>
      <c r="BY59" s="193"/>
      <c r="BZ59" s="277"/>
      <c r="CA59" s="277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194"/>
      <c r="EJ59" s="278"/>
      <c r="LF59" s="315"/>
    </row>
    <row customHeight="1" ht="12" hidden="1">
      <c r="C60" s="132"/>
      <c r="D60" s="222"/>
      <c r="F60" s="95"/>
      <c r="G60" s="95"/>
      <c r="H60" s="95"/>
      <c r="I60" s="95"/>
      <c r="J60" s="95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257"/>
      <c r="BQ60" s="257"/>
      <c r="BR60" s="257"/>
      <c r="BS60" s="257"/>
      <c r="BT60" s="257"/>
      <c r="BU60" s="257"/>
      <c r="BV60" s="257"/>
      <c r="BW60" s="257"/>
      <c r="BX60" s="184"/>
      <c r="BY60" s="184"/>
      <c r="BZ60" s="257"/>
      <c r="CA60" s="257"/>
      <c r="CB60" s="257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57"/>
      <c r="EI60" s="184"/>
      <c r="EJ60" s="185"/>
      <c r="LF60" s="313"/>
    </row>
    <row customHeight="1" ht="12">
      <c r="C61" s="161"/>
      <c r="D61" s="671" t="s">
        <v>176</v>
      </c>
      <c r="E61" s="402" t="s">
        <v>176</v>
      </c>
      <c r="F61" s="168"/>
      <c r="G61" s="168"/>
      <c r="H61" s="168"/>
      <c r="I61" s="168"/>
      <c r="J61" s="168"/>
      <c r="K61" s="168"/>
      <c r="L61" s="261"/>
      <c r="M61" s="261">
        <v>6</v>
      </c>
      <c r="N61" s="790" t="s">
        <v>1598</v>
      </c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1"/>
      <c r="AI61" s="791"/>
      <c r="AJ61" s="791"/>
      <c r="AK61" s="791"/>
      <c r="AL61" s="791"/>
      <c r="AM61" s="791"/>
      <c r="AN61" s="791"/>
      <c r="AO61" s="791"/>
      <c r="AP61" s="791"/>
      <c r="AQ61" s="791"/>
      <c r="AR61" s="791"/>
      <c r="AS61" s="791"/>
      <c r="AT61" s="791"/>
      <c r="AU61" s="791"/>
      <c r="AV61" s="791"/>
      <c r="AW61" s="791"/>
      <c r="AX61" s="791"/>
      <c r="AY61" s="791"/>
      <c r="AZ61" s="791"/>
      <c r="BA61" s="791"/>
      <c r="BB61" s="791"/>
      <c r="BC61" s="791"/>
      <c r="BD61" s="791"/>
      <c r="BE61" s="791"/>
      <c r="BF61" s="791"/>
      <c r="BG61" s="791"/>
      <c r="BH61" s="791"/>
      <c r="BI61" s="791"/>
      <c r="BJ61" s="791"/>
      <c r="BK61" s="791"/>
      <c r="BL61" s="791"/>
      <c r="BM61" s="791"/>
      <c r="BN61" s="791"/>
      <c r="BO61" s="791"/>
      <c r="BP61" s="314" t="str">
        <f>IF(CS61=0,"",DM61/CS61*1000)</f>
        <v/>
      </c>
      <c r="BQ61" s="314" t="str">
        <f>IF(CT61=0,"",DO61/CT61*1000)</f>
        <v/>
      </c>
      <c r="BR61" s="263"/>
      <c r="BS61" s="263"/>
      <c r="BT61" s="263"/>
      <c r="BU61" s="263"/>
      <c r="BV61" s="263"/>
      <c r="BW61" s="263"/>
      <c r="BX61" s="263"/>
      <c r="BY61" s="263"/>
      <c r="BZ61" s="263"/>
      <c r="CA61" s="263"/>
      <c r="CB61" s="263"/>
      <c r="CC61" s="263"/>
      <c r="CD61" s="263"/>
      <c r="CE61" s="263"/>
      <c r="CF61" s="263"/>
      <c r="CG61" s="263"/>
      <c r="CH61" s="263"/>
      <c r="CI61" s="263"/>
      <c r="CJ61" s="263"/>
      <c r="CK61" s="263"/>
      <c r="CL61" s="263"/>
      <c r="CM61" s="263"/>
      <c r="CN61" s="263"/>
      <c r="CO61" s="263"/>
      <c r="CP61" s="263"/>
      <c r="CQ61" s="263"/>
      <c r="CR61" s="263"/>
      <c r="CS61" s="265"/>
      <c r="CT61" s="265"/>
      <c r="CU61" s="265"/>
      <c r="CV61" s="265"/>
      <c r="CW61" s="265"/>
      <c r="CX61" s="265"/>
      <c r="CY61" s="265"/>
      <c r="CZ61" s="265"/>
      <c r="DA61" s="265"/>
      <c r="DB61" s="265"/>
      <c r="DC61" s="264">
        <f>SUM(DC63,DC67)</f>
        <v>0</v>
      </c>
      <c r="DD61" s="264">
        <f>SUM(DD63,DD67)</f>
        <v>0</v>
      </c>
      <c r="DE61" s="264">
        <f>SUM(DE63,DE67)</f>
        <v>0</v>
      </c>
      <c r="DF61" s="264">
        <f>SUM(DF63,DF67)</f>
        <v>0</v>
      </c>
      <c r="DG61" s="266"/>
      <c r="DH61" s="264">
        <f>SUM(DH63,DH67)</f>
        <v>0</v>
      </c>
      <c r="DI61" s="264">
        <f>SUM(DI63,DI67)</f>
        <v>0</v>
      </c>
      <c r="DJ61" s="264">
        <f>SUM(DJ63,DJ67)</f>
        <v>0</v>
      </c>
      <c r="DK61" s="264">
        <f>SUM(DK63,DK67)</f>
        <v>0</v>
      </c>
      <c r="DL61" s="266"/>
      <c r="DM61" s="264">
        <f>SUM(DC61,DH61)</f>
        <v>0</v>
      </c>
      <c r="DN61" s="264">
        <f>SUM(DD61,DI61)</f>
        <v>0</v>
      </c>
      <c r="DO61" s="264">
        <f>SUM(DE61,DJ61)</f>
        <v>0</v>
      </c>
      <c r="DP61" s="264">
        <f>SUM(DF61,DK61)</f>
        <v>0</v>
      </c>
      <c r="DQ61" s="266"/>
      <c r="DR61" s="267"/>
      <c r="DS61" s="267"/>
      <c r="DT61" s="267"/>
      <c r="DU61" s="264">
        <f>SUM(DU63,DU67)</f>
        <v>0</v>
      </c>
      <c r="DV61" s="264">
        <f>SUM(DV63,DV67)</f>
        <v>0</v>
      </c>
      <c r="DW61" s="267"/>
      <c r="DX61" s="267"/>
      <c r="DY61" s="267"/>
      <c r="DZ61" s="264">
        <f>IF(DD61=0,0,DF61/DD61*100)</f>
        <v>0</v>
      </c>
      <c r="EA61" s="264">
        <f>IF(DI61=0,0,DK61/DI61*100)</f>
        <v>0</v>
      </c>
      <c r="EB61" s="264">
        <f>IF(DN61=0,0,DP61/DN61*100)</f>
        <v>0</v>
      </c>
      <c r="EC61" s="266"/>
      <c r="ED61" s="266"/>
      <c r="EE61" s="266"/>
      <c r="EF61" s="266"/>
      <c r="EG61" s="266"/>
      <c r="EH61" s="266"/>
      <c r="EI61" s="177"/>
      <c r="EJ61" s="269"/>
      <c r="LF61" s="401"/>
    </row>
    <row customHeight="1" ht="12" hidden="1">
      <c r="C62" s="161"/>
      <c r="D62" s="672"/>
      <c r="E62" s="281"/>
      <c r="F62" s="95"/>
      <c r="G62" s="95"/>
      <c r="H62" s="95"/>
      <c r="I62" s="95"/>
      <c r="J62" s="9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LF62" s="313"/>
    </row>
    <row customHeight="1" ht="12">
      <c r="C63" s="161"/>
      <c r="D63" s="672"/>
      <c r="E63" s="689" t="s">
        <v>1346</v>
      </c>
      <c r="F63" s="168"/>
      <c r="G63" s="168"/>
      <c r="H63" s="168"/>
      <c r="I63" s="168"/>
      <c r="J63" s="168"/>
      <c r="K63" s="168"/>
      <c r="L63" s="261"/>
      <c r="M63" s="261" t="s">
        <v>1347</v>
      </c>
      <c r="N63" s="712" t="s">
        <v>1599</v>
      </c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713"/>
      <c r="AE63" s="713"/>
      <c r="AF63" s="713"/>
      <c r="AG63" s="713"/>
      <c r="AH63" s="713"/>
      <c r="AI63" s="713"/>
      <c r="AJ63" s="713"/>
      <c r="AK63" s="713"/>
      <c r="AL63" s="713"/>
      <c r="AM63" s="713"/>
      <c r="AN63" s="713"/>
      <c r="AO63" s="713"/>
      <c r="AP63" s="713"/>
      <c r="AQ63" s="713"/>
      <c r="AR63" s="713"/>
      <c r="AS63" s="713"/>
      <c r="AT63" s="713"/>
      <c r="AU63" s="713"/>
      <c r="AV63" s="713"/>
      <c r="AW63" s="713"/>
      <c r="AX63" s="713"/>
      <c r="AY63" s="713"/>
      <c r="AZ63" s="713"/>
      <c r="BA63" s="713"/>
      <c r="BB63" s="713"/>
      <c r="BC63" s="713"/>
      <c r="BD63" s="713"/>
      <c r="BE63" s="713"/>
      <c r="BF63" s="713"/>
      <c r="BG63" s="713"/>
      <c r="BH63" s="713"/>
      <c r="BI63" s="713"/>
      <c r="BJ63" s="713"/>
      <c r="BK63" s="713"/>
      <c r="BL63" s="713"/>
      <c r="BM63" s="713"/>
      <c r="BN63" s="713"/>
      <c r="BO63" s="713"/>
      <c r="BP63" s="314" t="str">
        <f>IF(CS63=0,"",DM63/CS63*1000)</f>
        <v/>
      </c>
      <c r="BQ63" s="314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3"/>
      <c r="CT63" s="263"/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 t="s">
        <v>1717</v>
      </c>
      <c r="DV63" s="268" t="s">
        <v>1718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LF63" s="401"/>
    </row>
    <row customHeight="1" ht="12" hidden="1">
      <c r="C64" s="161"/>
      <c r="D64" s="672"/>
      <c r="E64" s="690"/>
      <c r="F64" s="168"/>
      <c r="G64" s="168"/>
      <c r="H64" s="168"/>
      <c r="I64" s="168"/>
      <c r="J64" s="168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LF64" s="313"/>
    </row>
    <row customHeight="1" ht="12" hidden="1">
      <c r="C65" s="161"/>
      <c r="D65" s="672"/>
      <c r="E65" s="690"/>
      <c r="F65" s="168"/>
      <c r="G65" s="168"/>
      <c r="H65" s="168"/>
      <c r="I65" s="168"/>
      <c r="J65" s="168"/>
      <c r="K65" s="184"/>
      <c r="L65" s="184"/>
      <c r="M65" s="184"/>
      <c r="N65" s="189" t="s">
        <v>1637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281"/>
      <c r="F66" s="95"/>
      <c r="G66" s="95"/>
      <c r="H66" s="95"/>
      <c r="I66" s="95"/>
      <c r="J66" s="9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>
      <c r="C67" s="161"/>
      <c r="D67" s="672"/>
      <c r="E67" s="689" t="s">
        <v>1350</v>
      </c>
      <c r="F67" s="168"/>
      <c r="G67" s="168"/>
      <c r="H67" s="168"/>
      <c r="I67" s="168"/>
      <c r="J67" s="168"/>
      <c r="K67" s="168"/>
      <c r="L67" s="261"/>
      <c r="M67" s="261" t="s">
        <v>1351</v>
      </c>
      <c r="N67" s="715" t="s">
        <v>1601</v>
      </c>
      <c r="O67" s="716"/>
      <c r="P67" s="716"/>
      <c r="Q67" s="716"/>
      <c r="R67" s="716"/>
      <c r="S67" s="716"/>
      <c r="T67" s="716"/>
      <c r="U67" s="716"/>
      <c r="V67" s="716"/>
      <c r="W67" s="716"/>
      <c r="X67" s="716"/>
      <c r="Y67" s="716"/>
      <c r="Z67" s="716"/>
      <c r="AA67" s="716"/>
      <c r="AB67" s="716"/>
      <c r="AC67" s="716"/>
      <c r="AD67" s="716"/>
      <c r="AE67" s="716"/>
      <c r="AF67" s="716"/>
      <c r="AG67" s="716"/>
      <c r="AH67" s="716"/>
      <c r="AI67" s="716"/>
      <c r="AJ67" s="716"/>
      <c r="AK67" s="716"/>
      <c r="AL67" s="716"/>
      <c r="AM67" s="716"/>
      <c r="AN67" s="716"/>
      <c r="AO67" s="716"/>
      <c r="AP67" s="716"/>
      <c r="AQ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314" t="str">
        <f>IF(CS67=0,"",DM67/CS67*1000)</f>
        <v/>
      </c>
      <c r="BQ67" s="314" t="str">
        <f>IF(CT67=0,"",DO67/CT67*1000)</f>
        <v/>
      </c>
      <c r="BR67" s="263"/>
      <c r="BS67" s="263"/>
      <c r="BT67" s="263"/>
      <c r="BU67" s="263"/>
      <c r="BV67" s="263"/>
      <c r="BW67" s="263"/>
      <c r="BX67" s="263"/>
      <c r="BY67" s="263"/>
      <c r="BZ67" s="263"/>
      <c r="CA67" s="263"/>
      <c r="CB67" s="263"/>
      <c r="CC67" s="263"/>
      <c r="CD67" s="263"/>
      <c r="CE67" s="263"/>
      <c r="CF67" s="263"/>
      <c r="CG67" s="263"/>
      <c r="CH67" s="263"/>
      <c r="CI67" s="263"/>
      <c r="CJ67" s="263"/>
      <c r="CK67" s="263"/>
      <c r="CL67" s="263"/>
      <c r="CM67" s="263"/>
      <c r="CN67" s="263"/>
      <c r="CO67" s="263"/>
      <c r="CP67" s="263"/>
      <c r="CQ67" s="263"/>
      <c r="CR67" s="263"/>
      <c r="CS67" s="263"/>
      <c r="CT67" s="263"/>
      <c r="CU67" s="265"/>
      <c r="CV67" s="265"/>
      <c r="CW67" s="266"/>
      <c r="CX67" s="266"/>
      <c r="CY67" s="266"/>
      <c r="CZ67" s="266"/>
      <c r="DA67" s="265"/>
      <c r="DB67" s="265"/>
      <c r="DC67" s="264">
        <f>SUM(DC68:DC69)</f>
        <v>0</v>
      </c>
      <c r="DD67" s="264">
        <f>SUM(DD68:DD69)</f>
        <v>0</v>
      </c>
      <c r="DE67" s="264">
        <f>SUM(DE68:DE69)</f>
        <v>0</v>
      </c>
      <c r="DF67" s="264">
        <f>SUM(DF68:DF69)</f>
        <v>0</v>
      </c>
      <c r="DG67" s="266"/>
      <c r="DH67" s="264">
        <f>SUM(DH68:DH69)</f>
        <v>0</v>
      </c>
      <c r="DI67" s="264">
        <f>SUM(DI68:DI69)</f>
        <v>0</v>
      </c>
      <c r="DJ67" s="264">
        <f>SUM(DJ68:DJ69)</f>
        <v>0</v>
      </c>
      <c r="DK67" s="264">
        <f>SUM(DK68:DK69)</f>
        <v>0</v>
      </c>
      <c r="DL67" s="266"/>
      <c r="DM67" s="264">
        <f>SUM(DC67,DH67)</f>
        <v>0</v>
      </c>
      <c r="DN67" s="264">
        <f>SUM(DD67,DI67)</f>
        <v>0</v>
      </c>
      <c r="DO67" s="264">
        <f>SUM(DE67,DJ67)</f>
        <v>0</v>
      </c>
      <c r="DP67" s="264">
        <f>SUM(DF67,DK67)</f>
        <v>0</v>
      </c>
      <c r="DQ67" s="266"/>
      <c r="DR67" s="267"/>
      <c r="DS67" s="267"/>
      <c r="DT67" s="267"/>
      <c r="DU67" s="268" t="s">
        <v>1717</v>
      </c>
      <c r="DV67" s="268" t="s">
        <v>1718</v>
      </c>
      <c r="DW67" s="267"/>
      <c r="DX67" s="267"/>
      <c r="DY67" s="267"/>
      <c r="DZ67" s="264">
        <f>IF(DD67=0,0,DF67/DD67*100)</f>
        <v>0</v>
      </c>
      <c r="EA67" s="264">
        <f>IF(DI67=0,0,DK67/DI67*100)</f>
        <v>0</v>
      </c>
      <c r="EB67" s="264">
        <f>IF(DN67=0,0,DP67/DN67*100)</f>
        <v>0</v>
      </c>
      <c r="EC67" s="266"/>
      <c r="ED67" s="266"/>
      <c r="EE67" s="266"/>
      <c r="EF67" s="266"/>
      <c r="EG67" s="266"/>
      <c r="EH67" s="266"/>
      <c r="EI67" s="177"/>
      <c r="EJ67" s="269"/>
      <c r="LF67" s="401"/>
    </row>
    <row customHeight="1" ht="12" hidden="1">
      <c r="C68" s="161"/>
      <c r="D68" s="672"/>
      <c r="E68" s="690"/>
      <c r="F68" s="168"/>
      <c r="G68" s="168"/>
      <c r="H68" s="168"/>
      <c r="I68" s="168"/>
      <c r="J68" s="168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LF68" s="313"/>
    </row>
    <row customHeight="1" ht="12" hidden="1">
      <c r="C69" s="161"/>
      <c r="D69" s="704"/>
      <c r="E69" s="690"/>
      <c r="F69" s="168"/>
      <c r="G69" s="168"/>
      <c r="H69" s="168"/>
      <c r="I69" s="168"/>
      <c r="J69" s="168"/>
      <c r="K69" s="184"/>
      <c r="L69" s="184"/>
      <c r="M69" s="184"/>
      <c r="N69" s="189" t="s">
        <v>1638</v>
      </c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4"/>
      <c r="AD69" s="184"/>
      <c r="AE69" s="184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E70" s="158"/>
      <c r="F70" s="95"/>
      <c r="G70" s="95"/>
      <c r="H70" s="95"/>
      <c r="I70" s="95"/>
      <c r="J70" s="9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>
      <c r="C71" s="161"/>
      <c r="F71" s="95"/>
      <c r="G71" s="95"/>
      <c r="H71" s="95"/>
      <c r="I71" s="95"/>
      <c r="J71" s="95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255"/>
      <c r="BQ71" s="255"/>
      <c r="BR71" s="255"/>
      <c r="BS71" s="255"/>
      <c r="BT71" s="255"/>
      <c r="BU71" s="255"/>
      <c r="BV71" s="255"/>
      <c r="BW71" s="255"/>
      <c r="BX71" s="193"/>
      <c r="BY71" s="193"/>
      <c r="BZ71" s="277"/>
      <c r="CA71" s="277"/>
      <c r="CB71" s="255"/>
      <c r="CC71" s="255"/>
      <c r="CD71" s="255"/>
      <c r="CE71" s="255"/>
      <c r="CF71" s="255"/>
      <c r="CG71" s="255"/>
      <c r="CH71" s="255"/>
      <c r="CI71" s="255"/>
      <c r="CJ71" s="255"/>
      <c r="CK71" s="255"/>
      <c r="CL71" s="255"/>
      <c r="CM71" s="255"/>
      <c r="CN71" s="255"/>
      <c r="CO71" s="255"/>
      <c r="CP71" s="255"/>
      <c r="CQ71" s="255"/>
      <c r="CR71" s="255"/>
      <c r="CS71" s="255"/>
      <c r="CT71" s="255"/>
      <c r="CU71" s="255"/>
      <c r="CV71" s="255"/>
      <c r="CW71" s="255"/>
      <c r="CX71" s="2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  <c r="DM71" s="255"/>
      <c r="DN71" s="255"/>
      <c r="DO71" s="255"/>
      <c r="DP71" s="255"/>
      <c r="DQ71" s="255"/>
      <c r="DR71" s="255"/>
      <c r="DS71" s="255"/>
      <c r="DT71" s="255"/>
      <c r="DU71" s="255"/>
      <c r="DV71" s="255"/>
      <c r="DW71" s="255"/>
      <c r="DX71" s="255"/>
      <c r="DY71" s="255"/>
      <c r="DZ71" s="255"/>
      <c r="EA71" s="255"/>
      <c r="EB71" s="255"/>
      <c r="EC71" s="255"/>
      <c r="ED71" s="255"/>
      <c r="EE71" s="255"/>
      <c r="EF71" s="255"/>
      <c r="EG71" s="255"/>
      <c r="EH71" s="255"/>
      <c r="EI71" s="194"/>
      <c r="EJ71" s="278"/>
      <c r="LF71" s="315"/>
    </row>
    <row customHeight="1" ht="12" hidden="1">
      <c r="C72" s="132"/>
      <c r="D72" s="222"/>
      <c r="F72" s="95"/>
      <c r="G72" s="95"/>
      <c r="H72" s="95"/>
      <c r="I72" s="95"/>
      <c r="J72" s="95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LF72" s="313"/>
    </row>
    <row customHeight="1" ht="12">
      <c r="C73" s="161"/>
      <c r="D73" s="671" t="s">
        <v>183</v>
      </c>
      <c r="E73" s="689" t="s">
        <v>183</v>
      </c>
      <c r="F73" s="168"/>
      <c r="G73" s="168"/>
      <c r="H73" s="168"/>
      <c r="I73" s="168"/>
      <c r="J73" s="168"/>
      <c r="K73" s="168"/>
      <c r="L73" s="261"/>
      <c r="M73" s="261">
        <v>7</v>
      </c>
      <c r="N73" s="706" t="s">
        <v>1603</v>
      </c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  <c r="AN73" s="707"/>
      <c r="AO73" s="707"/>
      <c r="AP73" s="707"/>
      <c r="AQ73" s="707"/>
      <c r="AR73" s="707"/>
      <c r="AS73" s="707"/>
      <c r="AT73" s="707"/>
      <c r="AU73" s="707"/>
      <c r="AV73" s="707"/>
      <c r="AW73" s="707"/>
      <c r="AX73" s="707"/>
      <c r="AY73" s="707"/>
      <c r="AZ73" s="707"/>
      <c r="BA73" s="707"/>
      <c r="BB73" s="707"/>
      <c r="BC73" s="707"/>
      <c r="BD73" s="707"/>
      <c r="BE73" s="707"/>
      <c r="BF73" s="707"/>
      <c r="BG73" s="707"/>
      <c r="BH73" s="707"/>
      <c r="BI73" s="707"/>
      <c r="BJ73" s="707"/>
      <c r="BK73" s="707"/>
      <c r="BL73" s="707"/>
      <c r="BM73" s="707"/>
      <c r="BN73" s="707"/>
      <c r="BO73" s="707"/>
      <c r="BP73" s="314" t="str">
        <f>IF(CS73=0,"",DM73/CS73*1000)</f>
        <v/>
      </c>
      <c r="BQ73" s="314" t="str">
        <f>IF(CT73=0,"",DO73/CT73*1000)</f>
        <v/>
      </c>
      <c r="BR73" s="263"/>
      <c r="BS73" s="263"/>
      <c r="BT73" s="263"/>
      <c r="BU73" s="263"/>
      <c r="BV73" s="263"/>
      <c r="BW73" s="263"/>
      <c r="BX73" s="263"/>
      <c r="BY73" s="263"/>
      <c r="BZ73" s="263"/>
      <c r="CA73" s="263"/>
      <c r="CB73" s="263"/>
      <c r="CC73" s="263"/>
      <c r="CD73" s="263"/>
      <c r="CE73" s="263"/>
      <c r="CF73" s="263"/>
      <c r="CG73" s="263"/>
      <c r="CH73" s="263"/>
      <c r="CI73" s="263"/>
      <c r="CJ73" s="263"/>
      <c r="CK73" s="263"/>
      <c r="CL73" s="263"/>
      <c r="CM73" s="263"/>
      <c r="CN73" s="263"/>
      <c r="CO73" s="263"/>
      <c r="CP73" s="263"/>
      <c r="CQ73" s="263"/>
      <c r="CR73" s="263"/>
      <c r="CS73" s="263"/>
      <c r="CT73" s="263"/>
      <c r="CU73" s="265"/>
      <c r="CV73" s="265"/>
      <c r="CW73" s="266"/>
      <c r="CX73" s="266"/>
      <c r="CY73" s="266"/>
      <c r="CZ73" s="266"/>
      <c r="DA73" s="265"/>
      <c r="DB73" s="265"/>
      <c r="DC73" s="264">
        <f>SUM(DC74:DC75)</f>
        <v>0</v>
      </c>
      <c r="DD73" s="264">
        <f>SUM(DD74:DD75)</f>
        <v>0</v>
      </c>
      <c r="DE73" s="264">
        <f>SUM(DE74:DE75)</f>
        <v>0</v>
      </c>
      <c r="DF73" s="264">
        <f>SUM(DF74:DF75)</f>
        <v>0</v>
      </c>
      <c r="DG73" s="266"/>
      <c r="DH73" s="264">
        <f>SUM(DH74:DH75)</f>
        <v>0</v>
      </c>
      <c r="DI73" s="264">
        <f>SUM(DI74:DI75)</f>
        <v>0</v>
      </c>
      <c r="DJ73" s="264">
        <f>SUM(DJ74:DJ75)</f>
        <v>0</v>
      </c>
      <c r="DK73" s="264">
        <f>SUM(DK74:DK75)</f>
        <v>0</v>
      </c>
      <c r="DL73" s="266"/>
      <c r="DM73" s="264">
        <f>SUM(DC73,DH73)</f>
        <v>0</v>
      </c>
      <c r="DN73" s="264">
        <f>SUM(DD73,DI73)</f>
        <v>0</v>
      </c>
      <c r="DO73" s="264">
        <f>SUM(DE73,DJ73)</f>
        <v>0</v>
      </c>
      <c r="DP73" s="264">
        <f>SUM(DF73,DK73)</f>
        <v>0</v>
      </c>
      <c r="DQ73" s="266"/>
      <c r="DR73" s="267"/>
      <c r="DS73" s="267"/>
      <c r="DT73" s="267"/>
      <c r="DU73" s="268" t="s">
        <v>1717</v>
      </c>
      <c r="DV73" s="268" t="s">
        <v>1718</v>
      </c>
      <c r="DW73" s="267"/>
      <c r="DX73" s="267"/>
      <c r="DY73" s="267"/>
      <c r="DZ73" s="264">
        <f>IF(DD73=0,0,DF73/DD73*100)</f>
        <v>0</v>
      </c>
      <c r="EA73" s="264">
        <f>IF(DI73=0,0,DK73/DI73*100)</f>
        <v>0</v>
      </c>
      <c r="EB73" s="264">
        <f>IF(DN73=0,0,DP73/DN73*100)</f>
        <v>0</v>
      </c>
      <c r="EC73" s="266"/>
      <c r="ED73" s="266"/>
      <c r="EE73" s="266"/>
      <c r="EF73" s="266"/>
      <c r="EG73" s="266"/>
      <c r="EH73" s="266"/>
      <c r="EI73" s="177"/>
      <c r="EJ73" s="269"/>
      <c r="LF73" s="401"/>
    </row>
    <row customHeight="1" ht="12" hidden="1">
      <c r="C74" s="161"/>
      <c r="D74" s="672"/>
      <c r="E74" s="690"/>
      <c r="F74" s="168"/>
      <c r="G74" s="168"/>
      <c r="H74" s="168"/>
      <c r="I74" s="168"/>
      <c r="J74" s="168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LF74" s="313"/>
    </row>
    <row customHeight="1" ht="12" hidden="1">
      <c r="C75" s="161"/>
      <c r="D75" s="704"/>
      <c r="E75" s="690"/>
      <c r="F75" s="168"/>
      <c r="G75" s="168"/>
      <c r="H75" s="168"/>
      <c r="I75" s="168"/>
      <c r="J75" s="168"/>
      <c r="K75" s="184"/>
      <c r="L75" s="184"/>
      <c r="M75" s="184"/>
      <c r="N75" s="189" t="s">
        <v>1639</v>
      </c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4"/>
      <c r="AD75" s="184"/>
      <c r="AE75" s="184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12" hidden="1">
      <c r="C76" s="161"/>
      <c r="E76" s="158"/>
      <c r="F76" s="95"/>
      <c r="G76" s="95"/>
      <c r="H76" s="95"/>
      <c r="I76" s="95"/>
      <c r="J76" s="95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LF76" s="313"/>
    </row>
    <row customHeight="1" ht="12">
      <c r="C77" s="161"/>
      <c r="F77" s="95"/>
      <c r="G77" s="95"/>
      <c r="H77" s="95"/>
      <c r="I77" s="95"/>
      <c r="J77" s="95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255"/>
      <c r="BQ77" s="255"/>
      <c r="BR77" s="255"/>
      <c r="BS77" s="255"/>
      <c r="BT77" s="255"/>
      <c r="BU77" s="255"/>
      <c r="BV77" s="255"/>
      <c r="BW77" s="255"/>
      <c r="BX77" s="193"/>
      <c r="BY77" s="193"/>
      <c r="BZ77" s="277"/>
      <c r="CA77" s="277"/>
      <c r="CB77" s="255"/>
      <c r="CC77" s="255"/>
      <c r="CD77" s="255"/>
      <c r="CE77" s="255"/>
      <c r="CF77" s="255"/>
      <c r="CG77" s="255"/>
      <c r="CH77" s="255"/>
      <c r="CI77" s="255"/>
      <c r="CJ77" s="255"/>
      <c r="CK77" s="255"/>
      <c r="CL77" s="255"/>
      <c r="CM77" s="255"/>
      <c r="CN77" s="255"/>
      <c r="CO77" s="255"/>
      <c r="CP77" s="255"/>
      <c r="CQ77" s="255"/>
      <c r="CR77" s="255"/>
      <c r="CS77" s="255"/>
      <c r="CT77" s="255"/>
      <c r="CU77" s="255"/>
      <c r="CV77" s="255"/>
      <c r="CW77" s="255"/>
      <c r="CX77" s="2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55"/>
      <c r="DN77" s="255"/>
      <c r="DO77" s="255"/>
      <c r="DP77" s="255"/>
      <c r="DQ77" s="255"/>
      <c r="DR77" s="255"/>
      <c r="DS77" s="255"/>
      <c r="DT77" s="255"/>
      <c r="DU77" s="255"/>
      <c r="DV77" s="255"/>
      <c r="DW77" s="255"/>
      <c r="DX77" s="255"/>
      <c r="DY77" s="255"/>
      <c r="DZ77" s="255"/>
      <c r="EA77" s="255"/>
      <c r="EB77" s="255"/>
      <c r="EC77" s="255"/>
      <c r="ED77" s="255"/>
      <c r="EE77" s="255"/>
      <c r="EF77" s="255"/>
      <c r="EG77" s="255"/>
      <c r="EH77" s="255"/>
      <c r="EI77" s="194"/>
      <c r="EJ77" s="278"/>
      <c r="LF77" s="315"/>
    </row>
    <row customHeight="1" ht="12" hidden="1">
      <c r="C78" s="132"/>
      <c r="D78" s="222"/>
      <c r="F78" s="95"/>
      <c r="G78" s="95"/>
      <c r="H78" s="95"/>
      <c r="I78" s="95"/>
      <c r="J78" s="9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D79" s="671" t="s">
        <v>189</v>
      </c>
      <c r="E79" s="689" t="s">
        <v>189</v>
      </c>
      <c r="F79" s="168"/>
      <c r="G79" s="168"/>
      <c r="H79" s="168"/>
      <c r="I79" s="168"/>
      <c r="J79" s="168"/>
      <c r="K79" s="168"/>
      <c r="L79" s="261"/>
      <c r="M79" s="261" t="s">
        <v>1156</v>
      </c>
      <c r="N79" s="709" t="s">
        <v>1605</v>
      </c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710"/>
      <c r="AS79" s="710"/>
      <c r="AT79" s="710"/>
      <c r="AU79" s="710"/>
      <c r="AV79" s="710"/>
      <c r="AW79" s="710"/>
      <c r="AX79" s="710"/>
      <c r="AY79" s="710"/>
      <c r="AZ79" s="710"/>
      <c r="BA79" s="710"/>
      <c r="BB79" s="710"/>
      <c r="BC79" s="710"/>
      <c r="BD79" s="710"/>
      <c r="BE79" s="710"/>
      <c r="BF79" s="710"/>
      <c r="BG79" s="710"/>
      <c r="BH79" s="710"/>
      <c r="BI79" s="710"/>
      <c r="BJ79" s="710"/>
      <c r="BK79" s="710"/>
      <c r="BL79" s="710"/>
      <c r="BM79" s="710"/>
      <c r="BN79" s="710"/>
      <c r="BO79" s="710"/>
      <c r="BP79" s="314" t="str">
        <f>IF(CS79=0,"",DM79/CS79*1000)</f>
        <v/>
      </c>
      <c r="BQ79" s="314" t="str">
        <f>IF(CT79=0,"",DO79/CT79*1000)</f>
        <v/>
      </c>
      <c r="BR79" s="263"/>
      <c r="BS79" s="263"/>
      <c r="BT79" s="263"/>
      <c r="BU79" s="263"/>
      <c r="BV79" s="263"/>
      <c r="BW79" s="263"/>
      <c r="BX79" s="263"/>
      <c r="BY79" s="263"/>
      <c r="BZ79" s="263"/>
      <c r="CA79" s="263"/>
      <c r="CB79" s="263"/>
      <c r="CC79" s="263"/>
      <c r="CD79" s="263"/>
      <c r="CE79" s="263"/>
      <c r="CF79" s="263"/>
      <c r="CG79" s="263"/>
      <c r="CH79" s="263"/>
      <c r="CI79" s="263"/>
      <c r="CJ79" s="263"/>
      <c r="CK79" s="263"/>
      <c r="CL79" s="263"/>
      <c r="CM79" s="263"/>
      <c r="CN79" s="263"/>
      <c r="CO79" s="263"/>
      <c r="CP79" s="263"/>
      <c r="CQ79" s="263"/>
      <c r="CR79" s="263"/>
      <c r="CS79" s="263"/>
      <c r="CT79" s="263"/>
      <c r="CU79" s="265"/>
      <c r="CV79" s="265"/>
      <c r="CW79" s="266"/>
      <c r="CX79" s="266"/>
      <c r="CY79" s="266"/>
      <c r="CZ79" s="266"/>
      <c r="DA79" s="265"/>
      <c r="DB79" s="265"/>
      <c r="DC79" s="264">
        <f>SUM(DC80:DC81)</f>
        <v>0</v>
      </c>
      <c r="DD79" s="264">
        <f>SUM(DD80:DD81)</f>
        <v>0</v>
      </c>
      <c r="DE79" s="264">
        <f>SUM(DE80:DE81)</f>
        <v>0</v>
      </c>
      <c r="DF79" s="264">
        <f>SUM(DF80:DF81)</f>
        <v>0</v>
      </c>
      <c r="DG79" s="266"/>
      <c r="DH79" s="264">
        <f>SUM(DH80:DH81)</f>
        <v>0</v>
      </c>
      <c r="DI79" s="264">
        <f>SUM(DI80:DI81)</f>
        <v>0</v>
      </c>
      <c r="DJ79" s="264">
        <f>SUM(DJ80:DJ81)</f>
        <v>0</v>
      </c>
      <c r="DK79" s="264">
        <f>SUM(DK80:DK81)</f>
        <v>0</v>
      </c>
      <c r="DL79" s="266"/>
      <c r="DM79" s="264">
        <f>SUM(DC79,DH79)</f>
        <v>0</v>
      </c>
      <c r="DN79" s="264">
        <f>SUM(DD79,DI79)</f>
        <v>0</v>
      </c>
      <c r="DO79" s="264">
        <f>SUM(DE79,DJ79)</f>
        <v>0</v>
      </c>
      <c r="DP79" s="264">
        <f>SUM(DF79,DK79)</f>
        <v>0</v>
      </c>
      <c r="DQ79" s="266"/>
      <c r="DR79" s="267"/>
      <c r="DS79" s="267"/>
      <c r="DT79" s="267"/>
      <c r="DU79" s="268" t="s">
        <v>1717</v>
      </c>
      <c r="DV79" s="268" t="s">
        <v>1718</v>
      </c>
      <c r="DW79" s="267"/>
      <c r="DX79" s="267"/>
      <c r="DY79" s="267"/>
      <c r="DZ79" s="264">
        <f>IF(DD79=0,0,DF79/DD79*100)</f>
        <v>0</v>
      </c>
      <c r="EA79" s="264">
        <f>IF(DI79=0,0,DK79/DI79*100)</f>
        <v>0</v>
      </c>
      <c r="EB79" s="264">
        <f>IF(DN79=0,0,DP79/DN79*100)</f>
        <v>0</v>
      </c>
      <c r="EC79" s="266"/>
      <c r="ED79" s="266"/>
      <c r="EE79" s="266"/>
      <c r="EF79" s="266"/>
      <c r="EG79" s="266"/>
      <c r="EH79" s="266"/>
      <c r="EI79" s="177"/>
      <c r="EJ79" s="269"/>
      <c r="LF79" s="401"/>
    </row>
    <row customHeight="1" ht="12" hidden="1">
      <c r="C80" s="161"/>
      <c r="D80" s="672"/>
      <c r="E80" s="690"/>
      <c r="F80" s="168"/>
      <c r="G80" s="168"/>
      <c r="H80" s="168"/>
      <c r="I80" s="168"/>
      <c r="J80" s="168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 hidden="1">
      <c r="C81" s="161"/>
      <c r="D81" s="704"/>
      <c r="E81" s="690"/>
      <c r="F81" s="168"/>
      <c r="G81" s="168"/>
      <c r="H81" s="168"/>
      <c r="I81" s="168"/>
      <c r="J81" s="168"/>
      <c r="K81" s="184"/>
      <c r="L81" s="184"/>
      <c r="M81" s="184"/>
      <c r="N81" s="189" t="s">
        <v>1640</v>
      </c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4"/>
      <c r="AD81" s="184"/>
      <c r="AE81" s="184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4"/>
      <c r="BI81" s="184"/>
      <c r="BJ81" s="184"/>
      <c r="BK81" s="184"/>
      <c r="BL81" s="184"/>
      <c r="BM81" s="184"/>
      <c r="BN81" s="184"/>
      <c r="BO81" s="184"/>
      <c r="BP81" s="257"/>
      <c r="BQ81" s="257"/>
      <c r="BR81" s="257"/>
      <c r="BS81" s="257"/>
      <c r="BT81" s="257"/>
      <c r="BU81" s="257"/>
      <c r="BV81" s="257"/>
      <c r="BW81" s="257"/>
      <c r="BX81" s="184"/>
      <c r="BY81" s="184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184"/>
      <c r="EJ81" s="185"/>
      <c r="LF81" s="313"/>
    </row>
    <row customHeight="1" ht="11.25" hidden="1">
      <c r="C82" s="161"/>
      <c r="E82" s="158"/>
      <c r="F82" s="95"/>
      <c r="G82" s="95"/>
      <c r="H82" s="95"/>
      <c r="I82" s="95"/>
      <c r="J82" s="95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12">
      <c r="C83" s="161"/>
      <c r="F83" s="95"/>
      <c r="G83" s="95"/>
      <c r="H83" s="95"/>
      <c r="I83" s="95"/>
      <c r="J83" s="95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255"/>
      <c r="BQ83" s="255"/>
      <c r="BR83" s="255"/>
      <c r="BS83" s="255"/>
      <c r="BT83" s="255"/>
      <c r="BU83" s="255"/>
      <c r="BV83" s="255"/>
      <c r="BW83" s="255"/>
      <c r="BX83" s="193"/>
      <c r="BY83" s="193"/>
      <c r="BZ83" s="277"/>
      <c r="CA83" s="277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5"/>
      <c r="EF83" s="255"/>
      <c r="EG83" s="255"/>
      <c r="EH83" s="255"/>
      <c r="EI83" s="194"/>
      <c r="EJ83" s="278"/>
      <c r="LF83" s="315"/>
    </row>
    <row customHeight="1" ht="12" hidden="1">
      <c r="C84" s="161"/>
      <c r="F84" s="95"/>
      <c r="G84" s="95"/>
      <c r="H84" s="95"/>
      <c r="I84" s="95"/>
      <c r="J84" s="95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89"/>
      <c r="EI84" s="182"/>
      <c r="EJ84" s="295"/>
      <c r="LF84" s="313"/>
    </row>
    <row customHeight="1" ht="12">
      <c r="C85" s="161"/>
      <c r="F85" s="95"/>
      <c r="G85" s="95"/>
      <c r="H85" s="95"/>
      <c r="I85" s="95"/>
      <c r="J85" s="95"/>
      <c r="K85" s="261"/>
      <c r="L85" s="261"/>
      <c r="M85" s="261" t="s">
        <v>1157</v>
      </c>
      <c r="N85" s="790" t="s">
        <v>1607</v>
      </c>
      <c r="O85" s="791"/>
      <c r="P85" s="791"/>
      <c r="Q85" s="791"/>
      <c r="R85" s="791"/>
      <c r="S85" s="791"/>
      <c r="T85" s="791"/>
      <c r="U85" s="791"/>
      <c r="V85" s="791"/>
      <c r="W85" s="791"/>
      <c r="X85" s="791"/>
      <c r="Y85" s="791"/>
      <c r="Z85" s="791"/>
      <c r="AA85" s="791"/>
      <c r="AB85" s="791"/>
      <c r="AC85" s="791"/>
      <c r="AD85" s="791"/>
      <c r="AE85" s="791"/>
      <c r="AF85" s="791"/>
      <c r="AG85" s="791"/>
      <c r="AH85" s="791"/>
      <c r="AI85" s="791"/>
      <c r="AJ85" s="791"/>
      <c r="AK85" s="791"/>
      <c r="AL85" s="791"/>
      <c r="AM85" s="791"/>
      <c r="AN85" s="791"/>
      <c r="AO85" s="791"/>
      <c r="AP85" s="791"/>
      <c r="AQ85" s="791"/>
      <c r="AR85" s="791"/>
      <c r="AS85" s="791"/>
      <c r="AT85" s="791"/>
      <c r="AU85" s="791"/>
      <c r="AV85" s="791"/>
      <c r="AW85" s="791"/>
      <c r="AX85" s="791"/>
      <c r="AY85" s="791"/>
      <c r="AZ85" s="791"/>
      <c r="BA85" s="791"/>
      <c r="BB85" s="791"/>
      <c r="BC85" s="791"/>
      <c r="BD85" s="791"/>
      <c r="BE85" s="791"/>
      <c r="BF85" s="791"/>
      <c r="BG85" s="791"/>
      <c r="BH85" s="791"/>
      <c r="BI85" s="791"/>
      <c r="BJ85" s="791"/>
      <c r="BK85" s="791"/>
      <c r="BL85" s="791"/>
      <c r="BM85" s="791"/>
      <c r="BN85" s="791"/>
      <c r="BO85" s="791"/>
      <c r="BP85" s="265"/>
      <c r="BQ85" s="265"/>
      <c r="BR85" s="265"/>
      <c r="BS85" s="265"/>
      <c r="BT85" s="265"/>
      <c r="BU85" s="265"/>
      <c r="BV85" s="265"/>
      <c r="BW85" s="265"/>
      <c r="BX85" s="197"/>
      <c r="BY85" s="197"/>
      <c r="BZ85" s="263"/>
      <c r="CA85" s="263"/>
      <c r="CB85" s="265"/>
      <c r="CC85" s="265"/>
      <c r="CD85" s="265"/>
      <c r="CE85" s="265"/>
      <c r="CF85" s="265"/>
      <c r="CG85" s="265"/>
      <c r="CH85" s="265"/>
      <c r="CI85" s="265"/>
      <c r="CJ85" s="265"/>
      <c r="CK85" s="265"/>
      <c r="CL85" s="265"/>
      <c r="CM85" s="265"/>
      <c r="CN85" s="265"/>
      <c r="CO85" s="265"/>
      <c r="CP85" s="265"/>
      <c r="CQ85" s="265"/>
      <c r="CR85" s="265"/>
      <c r="CS85" s="265"/>
      <c r="CT85" s="265"/>
      <c r="CU85" s="265"/>
      <c r="CV85" s="265"/>
      <c r="CW85" s="265"/>
      <c r="CX85" s="265"/>
      <c r="CY85" s="265"/>
      <c r="CZ85" s="265"/>
      <c r="DA85" s="265"/>
      <c r="DB85" s="265"/>
      <c r="DC85" s="264">
        <f>SUM(DC15,DC21,DC27,DC43,DC49,DC61,DC73)</f>
        <v>0</v>
      </c>
      <c r="DD85" s="264">
        <f>SUM(DD15,DD21,DD27,DD43,DD49,DD61,DD73)</f>
        <v>0</v>
      </c>
      <c r="DE85" s="264">
        <f>SUM(DE15,DE21,DE27,DE43,DE49,DE61,DE73)</f>
        <v>0</v>
      </c>
      <c r="DF85" s="264">
        <f>SUM(DF15,DF21,DF27,DF43,DF49,DF61,DF73)</f>
        <v>0</v>
      </c>
      <c r="DG85" s="266"/>
      <c r="DH85" s="264">
        <f>SUM(DH15,DH21,DH27,DH43,DH49,DH61,DH73)</f>
        <v>0</v>
      </c>
      <c r="DI85" s="264">
        <f>SUM(DI15,DI21,DI27,DI43,DI49,DI61,DI73)</f>
        <v>0</v>
      </c>
      <c r="DJ85" s="264">
        <f>SUM(DJ15,DJ21,DJ27,DJ43,DJ49,DJ61,DJ73)</f>
        <v>0</v>
      </c>
      <c r="DK85" s="264">
        <f>SUM(DK15,DK21,DK27,DK43,DK49,DK61,DK73)</f>
        <v>0</v>
      </c>
      <c r="DL85" s="266"/>
      <c r="DM85" s="264">
        <f>SUM(DC85,DH85)</f>
        <v>0</v>
      </c>
      <c r="DN85" s="264">
        <f>SUM(DD85,DI85)</f>
        <v>0</v>
      </c>
      <c r="DO85" s="264">
        <f>SUM(DE85,DJ85)</f>
        <v>0</v>
      </c>
      <c r="DP85" s="264">
        <f>SUM(DF85,DK85)</f>
        <v>0</v>
      </c>
      <c r="DQ85" s="266">
        <f>IF(DP85&gt;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85-SUMIF($BH13:$BH75,"OMSU",DP13:DP75)+SUMIF($BH13:$BH75,"OMSU",DQ13:DQ75)*(1+REGION_IDX_LIMIT_MIRROR/100)-SUMIF($BH13:$BH75,"CA",DP13:DP75)+SUMIF($BH13:$BH75,"CA",DQ13:DQ75)*(1+REGION_IDX_VALUE_MIRROR/100)-SUMIF($BH13:$BH75,"IP",DP13:DP75)+SUMIF($BH13:$BH75,"IP",DQ13:DQ75)*(1+REGION_IDX_VALUE_MIRROR/100)-SUMIF($BH13:$BH75,"PH",DP13:DP75)+SUMIF($BH13:$BH75,"PH",DQ13:DQ75)*(1+REGION_IDX_VALUE_MIRROR/100),DP85)</f>
        <v>0</v>
      </c>
      <c r="DR85" s="267"/>
      <c r="DS85" s="267"/>
      <c r="DT85" s="267"/>
      <c r="DU85" s="264">
        <f>SUM(DU15,DU21,DU27,DU43,DU49,DU61,DU73)</f>
        <v>0</v>
      </c>
      <c r="DV85" s="264">
        <f>SUM(DV15,DV21,DV27,DV43,DV49,DV61,DV73)</f>
        <v>0</v>
      </c>
      <c r="DW85" s="267"/>
      <c r="DX85" s="267"/>
      <c r="DY85" s="267"/>
      <c r="DZ85" s="264">
        <f>IF(DD85=0,0,DF85/DD85*100)</f>
        <v>0</v>
      </c>
      <c r="EA85" s="264">
        <f>IF(DI85=0,0,DK85/DI85*100)</f>
        <v>0</v>
      </c>
      <c r="EB85" s="264">
        <f>IF(DN85=0,0,DP85/DN85*100)</f>
        <v>0</v>
      </c>
      <c r="EC85" s="266">
        <f>IF(DN85=0,0,DQ85/DN85*100)</f>
        <v>0</v>
      </c>
      <c r="ED85" s="266"/>
      <c r="EE85" s="266"/>
      <c r="EF85" s="266"/>
      <c r="EG85" s="264">
        <f>IF((DN85-DU85)=0,0,(DP85-DV85)/(DN85-DU85)*100)</f>
        <v>0</v>
      </c>
      <c r="EH85" s="297">
        <f>IF(EB85&gt;EG85,EG85,EB85)</f>
        <v>0</v>
      </c>
      <c r="EI85" s="318"/>
      <c r="EJ85" s="319">
        <f>IF(EC85&gt;EI85,EI85,EC85)</f>
        <v>0</v>
      </c>
      <c r="LF85" s="403"/>
    </row>
    <row customHeight="1" ht="12">
      <c r="C86" s="161"/>
      <c r="F86" s="95"/>
      <c r="G86" s="95"/>
      <c r="H86" s="95"/>
      <c r="I86" s="95"/>
      <c r="J86" s="95"/>
      <c r="K86" s="261"/>
      <c r="L86" s="261"/>
      <c r="M86" s="261" t="s">
        <v>1158</v>
      </c>
      <c r="N86" s="790" t="s">
        <v>1608</v>
      </c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1"/>
      <c r="AI86" s="791"/>
      <c r="AJ86" s="791"/>
      <c r="AK86" s="791"/>
      <c r="AL86" s="791"/>
      <c r="AM86" s="791"/>
      <c r="AN86" s="791"/>
      <c r="AO86" s="791"/>
      <c r="AP86" s="791"/>
      <c r="AQ86" s="791"/>
      <c r="AR86" s="791"/>
      <c r="AS86" s="791"/>
      <c r="AT86" s="791"/>
      <c r="AU86" s="791"/>
      <c r="AV86" s="791"/>
      <c r="AW86" s="791"/>
      <c r="AX86" s="791"/>
      <c r="AY86" s="791"/>
      <c r="AZ86" s="791"/>
      <c r="BA86" s="791"/>
      <c r="BB86" s="791"/>
      <c r="BC86" s="791"/>
      <c r="BD86" s="791"/>
      <c r="BE86" s="791"/>
      <c r="BF86" s="791"/>
      <c r="BG86" s="791"/>
      <c r="BH86" s="791"/>
      <c r="BI86" s="791"/>
      <c r="BJ86" s="791"/>
      <c r="BK86" s="791"/>
      <c r="BL86" s="791"/>
      <c r="BM86" s="791"/>
      <c r="BN86" s="791"/>
      <c r="BO86" s="791"/>
      <c r="BP86" s="265"/>
      <c r="BQ86" s="265"/>
      <c r="BR86" s="265"/>
      <c r="BS86" s="265"/>
      <c r="BT86" s="265"/>
      <c r="BU86" s="265"/>
      <c r="BV86" s="265"/>
      <c r="BW86" s="265"/>
      <c r="BX86" s="197"/>
      <c r="BY86" s="197"/>
      <c r="BZ86" s="263"/>
      <c r="CA86" s="263"/>
      <c r="CB86" s="265"/>
      <c r="CC86" s="265"/>
      <c r="CD86" s="265"/>
      <c r="CE86" s="265"/>
      <c r="CF86" s="265"/>
      <c r="CG86" s="265"/>
      <c r="CH86" s="265"/>
      <c r="CI86" s="265"/>
      <c r="CJ86" s="265"/>
      <c r="CK86" s="265"/>
      <c r="CL86" s="265"/>
      <c r="CM86" s="265"/>
      <c r="CN86" s="265"/>
      <c r="CO86" s="265"/>
      <c r="CP86" s="265"/>
      <c r="CQ86" s="265"/>
      <c r="CR86" s="265"/>
      <c r="CS86" s="265"/>
      <c r="CT86" s="265"/>
      <c r="CU86" s="265"/>
      <c r="CV86" s="265"/>
      <c r="CW86" s="265"/>
      <c r="CX86" s="265"/>
      <c r="CY86" s="265"/>
      <c r="CZ86" s="265"/>
      <c r="DA86" s="265"/>
      <c r="DB86" s="265"/>
      <c r="DC86" s="264">
        <f>SUM(DC85,DC79)</f>
        <v>0</v>
      </c>
      <c r="DD86" s="264">
        <f>SUM(DD85,DD79)</f>
        <v>0</v>
      </c>
      <c r="DE86" s="264">
        <f>SUM(DE85,DE79)</f>
        <v>0</v>
      </c>
      <c r="DF86" s="264">
        <f>SUM(DF85,DF79)</f>
        <v>0</v>
      </c>
      <c r="DG86" s="266"/>
      <c r="DH86" s="264">
        <f>SUM(DH85,DH79)</f>
        <v>0</v>
      </c>
      <c r="DI86" s="264">
        <f>SUM(DI85,DI79)</f>
        <v>0</v>
      </c>
      <c r="DJ86" s="264">
        <f>SUM(DJ85,DJ79)</f>
        <v>0</v>
      </c>
      <c r="DK86" s="264">
        <f>SUM(DK85,DK79)</f>
        <v>0</v>
      </c>
      <c r="DL86" s="266"/>
      <c r="DM86" s="264">
        <f>SUM(DC86,DH86)</f>
        <v>0</v>
      </c>
      <c r="DN86" s="264">
        <f>SUM(DD86,DI86)</f>
        <v>0</v>
      </c>
      <c r="DO86" s="264">
        <f>SUM(DE86,DJ86)</f>
        <v>0</v>
      </c>
      <c r="DP86" s="264">
        <f>SUM(DF86,DK86)</f>
        <v>0</v>
      </c>
      <c r="DQ86" s="266">
        <f>IF(DP86&gt;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86-SUMIF($BH13:$BH81,"OMSU",DP13:DP81)+SUMIF($BH13:$BH81,"OMSU",DQ13:DQ81)*(1+REGION_IDX_LIMIT_MIRROR/100)-SUMIF($BH13:$BH81,"CA",DP13:DP81)+SUMIF($BH13:$BH81,"CA",DQ13:DQ81)*(1+REGION_IDX_VALUE_MIRROR/100)-SUMIF($BH13:$BH81,"IP",DP13:DP81)+SUMIF($BH13:$BH81,"IP",DQ13:DQ81)*(1+REGION_IDX_VALUE_MIRROR/100)-SUMIF($BH13:$BH81,"PH",DP13:DP81)+SUMIF($BH13:$BH81,"PH",DQ13:DQ81)*(1+REGION_IDX_VALUE_MIRROR/100),DP86)</f>
        <v>0</v>
      </c>
      <c r="DR86" s="267"/>
      <c r="DS86" s="267"/>
      <c r="DT86" s="267"/>
      <c r="DU86" s="264">
        <f>SUM(DU85,DU79)</f>
        <v>0</v>
      </c>
      <c r="DV86" s="264">
        <f>SUM(DV85,DV79)</f>
        <v>0</v>
      </c>
      <c r="DW86" s="267"/>
      <c r="DX86" s="267"/>
      <c r="DY86" s="267"/>
      <c r="DZ86" s="264">
        <f>IF(DD86=0,0,DF86/DD86*100)</f>
        <v>0</v>
      </c>
      <c r="EA86" s="264">
        <f>IF(DI86=0,0,DK86/DI86*100)</f>
        <v>0</v>
      </c>
      <c r="EB86" s="264">
        <f>IF(DN86=0,0,DP86/DN86*100)</f>
        <v>0</v>
      </c>
      <c r="EC86" s="266">
        <f>IF(DN86=0,0,DQ86/DN86*100)</f>
        <v>0</v>
      </c>
      <c r="ED86" s="266"/>
      <c r="EE86" s="266"/>
      <c r="EF86" s="266"/>
      <c r="EG86" s="264">
        <f>IF((DN86-DU86)=0,0,(DP86-DV86)/(DN86-DU86)*100)</f>
        <v>0</v>
      </c>
      <c r="EH86" s="297">
        <f>IF(EB86&gt;EG86,EG86,EB86)</f>
        <v>0</v>
      </c>
      <c r="EI86" s="318"/>
      <c r="EJ86" s="319">
        <f>IF(EC86&gt;EI86,EI86,EC86)</f>
        <v>0</v>
      </c>
      <c r="LF86" s="403"/>
    </row>
    <row customHeight="1" ht="12" hidden="1">
      <c r="C87" s="161"/>
      <c r="F87" s="95"/>
      <c r="G87" s="95"/>
      <c r="H87" s="95"/>
      <c r="I87" s="95"/>
      <c r="J87" s="9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2"/>
      <c r="EI87" s="187"/>
      <c r="EJ87" s="300"/>
      <c r="LF87" s="313"/>
    </row>
    <row customHeight="1" ht="12">
      <c r="C88" s="161"/>
      <c r="F88" s="95"/>
      <c r="G88" s="95"/>
      <c r="H88" s="95"/>
      <c r="I88" s="95"/>
      <c r="J88" s="95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  <c r="BI88" s="207"/>
      <c r="BJ88" s="207"/>
      <c r="BK88" s="207"/>
      <c r="BL88" s="207"/>
      <c r="BM88" s="207"/>
      <c r="BN88" s="207"/>
      <c r="BO88" s="207"/>
      <c r="BP88" s="301"/>
      <c r="BQ88" s="301"/>
      <c r="BR88" s="301"/>
      <c r="BS88" s="301"/>
      <c r="BT88" s="301"/>
      <c r="BU88" s="301"/>
      <c r="BV88" s="301"/>
      <c r="BW88" s="301"/>
      <c r="BX88" s="207"/>
      <c r="BY88" s="207"/>
      <c r="BZ88" s="302"/>
      <c r="CA88" s="302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208"/>
      <c r="EJ88" s="303"/>
      <c r="LF88" s="320"/>
    </row>
    <row customHeight="1" ht="11.25">
      <c r="C89" s="132"/>
      <c r="D89" s="132"/>
      <c r="E89" s="212"/>
      <c r="F89" s="212"/>
      <c r="G89" s="212"/>
      <c r="H89" s="212"/>
      <c r="I89" s="212"/>
      <c r="J89" s="212"/>
      <c r="K89" s="157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157"/>
      <c r="AD89" s="157"/>
      <c r="AE89" s="157"/>
      <c r="AF89" s="212"/>
      <c r="AG89" s="212"/>
      <c r="AH89" s="212"/>
      <c r="AI89" s="212"/>
      <c r="AJ89" s="212"/>
      <c r="AK89" s="212"/>
      <c r="AL89" s="212"/>
      <c r="AM89" s="212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12"/>
      <c r="AZ89" s="157"/>
      <c r="BA89" s="157"/>
      <c r="BB89" s="157"/>
      <c r="BC89" s="157"/>
      <c r="BD89" s="157"/>
      <c r="BE89" s="157"/>
      <c r="BF89" s="157"/>
      <c r="BG89" s="212"/>
      <c r="BH89" s="157"/>
      <c r="BI89" s="212"/>
      <c r="BJ89" s="212"/>
      <c r="BK89" s="212"/>
      <c r="BL89" s="157"/>
      <c r="BM89" s="157"/>
      <c r="BN89" s="212"/>
      <c r="BO89" s="212"/>
      <c r="BP89" s="160"/>
      <c r="BQ89" s="160"/>
      <c r="BR89" s="160"/>
      <c r="BS89" s="160"/>
      <c r="BT89" s="160"/>
      <c r="BU89" s="160"/>
      <c r="BV89" s="160"/>
      <c r="BW89" s="160"/>
      <c r="BX89" s="157"/>
      <c r="BY89" s="157"/>
      <c r="BZ89" s="157"/>
      <c r="CA89" s="157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57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33"/>
      <c r="EJ89" s="133"/>
    </row>
    <row customHeight="1" ht="11.25">
      <c r="N90" s="226" t="s">
        <v>1442</v>
      </c>
    </row>
    <row customHeight="1" ht="11.25">
      <c r="N91" s="227" t="s">
        <v>1443</v>
      </c>
    </row>
    <row customHeight="1" ht="11.25">
      <c r="N92" s="227" t="s">
        <v>1444</v>
      </c>
    </row>
    <row customHeight="1" ht="11.25">
      <c r="N93" s="227" t="s">
        <v>1445</v>
      </c>
    </row>
    <row customHeight="1" ht="11.25">
      <c r="N94" s="227" t="s">
        <v>1446</v>
      </c>
    </row>
    <row customHeight="1" ht="11.25">
      <c r="N95" s="227" t="s">
        <v>1447</v>
      </c>
    </row>
    <row customHeight="1" ht="11.25"/>
    <row customHeight="1" ht="11.25">
      <c r="N97" s="226" t="s">
        <v>1609</v>
      </c>
    </row>
    <row customHeight="1" ht="11.25">
      <c r="N98" s="227" t="s">
        <v>1610</v>
      </c>
    </row>
    <row customHeight="1" ht="11.25">
      <c r="N99" s="227" t="s">
        <v>1611</v>
      </c>
    </row>
    <row customHeight="1" ht="11.25">
      <c r="N100" s="227" t="s">
        <v>1612</v>
      </c>
    </row>
    <row customHeight="1" ht="11.25">
      <c r="N101" s="227" t="s">
        <v>1613</v>
      </c>
    </row>
    <row customHeight="1" ht="11.25">
      <c r="N102" s="227" t="s">
        <v>1614</v>
      </c>
    </row>
    <row customHeight="1" ht="11.25">
      <c r="N103" s="227" t="s">
        <v>1615</v>
      </c>
    </row>
  </sheetData>
  <sheetProtection formatColumns="0" formatRows="0" sort="0" autoFilter="0" insertRows="0" deleteRows="0" deleteColumns="0"/>
  <mergeCells count="211">
    <mergeCell ref="N85:BO85"/>
    <mergeCell ref="N86:BO86"/>
    <mergeCell ref="D73:D75"/>
    <mergeCell ref="E73:E75"/>
    <mergeCell ref="N73:BO73"/>
    <mergeCell ref="D79:D81"/>
    <mergeCell ref="E79:E81"/>
    <mergeCell ref="N79:BO79"/>
    <mergeCell ref="D61:D69"/>
    <mergeCell ref="N61:BO61"/>
    <mergeCell ref="E63:E65"/>
    <mergeCell ref="N63:BO63"/>
    <mergeCell ref="E67:E69"/>
    <mergeCell ref="N67:BO67"/>
    <mergeCell ref="D43:D45"/>
    <mergeCell ref="E43:E45"/>
    <mergeCell ref="N43:BO43"/>
    <mergeCell ref="D49:D57"/>
    <mergeCell ref="N49:BO49"/>
    <mergeCell ref="E51:E53"/>
    <mergeCell ref="N51:BO51"/>
    <mergeCell ref="E55:E57"/>
    <mergeCell ref="N55:BO55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N37:BO37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CZ7:CZ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B6:AB10"/>
    <mergeCell ref="AC6:AC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DX5:DX10"/>
    <mergeCell ref="DV7:DV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EE5:EE10"/>
    <mergeCell ref="EF5:EF10"/>
    <mergeCell ref="EG5:EG6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  <mergeCell ref="EH5:EH6"/>
    <mergeCell ref="EI5:EI6"/>
    <mergeCell ref="EJ5:EJ6"/>
    <mergeCell ref="F6:F10"/>
    <mergeCell ref="G6:G10"/>
    <mergeCell ref="H6:H10"/>
    <mergeCell ref="I6:I10"/>
    <mergeCell ref="J6:J10"/>
    <mergeCell ref="K6:K10"/>
    <mergeCell ref="DR5:DR10"/>
    <mergeCell ref="DS5:DS10"/>
    <mergeCell ref="DT5:DT10"/>
    <mergeCell ref="DU5:DV6"/>
    <mergeCell ref="DW5:DW10"/>
  </mergeCells>
  <conditionalFormatting sqref="M3">
    <cfRule type="expression" dxfId="99" priority="1" stopIfTrue="1">
      <formula>$N$3=0</formula>
    </cfRule>
  </conditionalFormatting>
  <conditionalFormatting sqref="M3">
    <cfRule type="expression" dxfId="100" priority="2" stopIfTrue="1">
      <formula>$N$3&lt;=(100+REGION_IDX_VALUE_MIRROR)</formula>
    </cfRule>
  </conditionalFormatting>
  <conditionalFormatting sqref="M3">
    <cfRule type="expression" dxfId="101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DC0F655-29D8-73B8-7288-0A00FD517098}" mc:Ignorable="x14ac xr xr2 xr3">
  <sheetPr>
    <tabColor rgb="FFFFCC99"/>
  </sheetPr>
  <dimension ref="A1:A1"/>
  <sheetViews>
    <sheetView topLeftCell="A1" showGridLines="0" zoomScale="80" workbookViewId="0">
      <selection activeCell="A1" sqref="A1"/>
    </sheetView>
  </sheetViews>
  <sheetFormatPr defaultColWidth="8.7109375" customHeight="1" defaultRowHeight="10.5"/>
  <cols>
    <col min="1" max="1" style="504" width="8.7109375"/>
  </cols>
  <sheetData/>
  <sheetProtection formatColumns="0" formatRows="0" sort="0" autoFilter="0" insertRows="0" deleteRows="0" deleteColumns="0"/>
  <pageMargins left="0.75" right="0.75" top="1.00" bottom="1.00" header="0.50" footer="0.5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C6923A7-64D4-9248-30F8-FFC00F3D6E32}" mc:Ignorable="x14ac xr xr2 xr3">
  <sheetPr>
    <tabColor rgb="FFFFCC99"/>
  </sheetPr>
  <dimension ref="A1:A1"/>
  <sheetViews>
    <sheetView topLeftCell="A1" showGridLines="0" zoomScale="80" workbookViewId="0">
      <selection activeCell="A1" sqref="A1"/>
    </sheetView>
  </sheetViews>
  <sheetFormatPr defaultColWidth="8.7109375" customHeight="1" defaultRowHeight="10.5"/>
  <cols>
    <col min="1" max="1" style="504" width="8.7109375"/>
  </cols>
  <sheetData/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12308AB-06D1-36B8-85E3-B84241C600B7}" mc:Ignorable="x14ac xr xr2 xr3">
  <sheetPr>
    <tabColor rgb="FFFFCC99"/>
  </sheetPr>
  <dimension ref="A1:FF40"/>
  <sheetViews>
    <sheetView topLeftCell="A1" showGridLines="0" zoomScale="80" workbookViewId="0">
      <selection activeCell="A1" sqref="A1"/>
    </sheetView>
  </sheetViews>
  <sheetFormatPr customHeight="1" defaultRowHeight="10.5"/>
  <sheetData>
    <row customHeight="1" ht="10.5">
      <c r="A1" s="0" t="s">
        <v>336</v>
      </c>
      <c r="B1" s="1376" t="s">
        <v>1721</v>
      </c>
      <c r="C1" s="1376" t="s">
        <v>1722</v>
      </c>
      <c r="D1" s="1376" t="s">
        <v>1723</v>
      </c>
      <c r="E1" s="1376" t="s">
        <v>1724</v>
      </c>
      <c r="F1" s="1376" t="s">
        <v>1026</v>
      </c>
      <c r="G1" s="1376" t="s">
        <v>1725</v>
      </c>
      <c r="H1" s="0" t="s">
        <v>1726</v>
      </c>
      <c r="I1" s="0" t="s">
        <v>1208</v>
      </c>
      <c r="J1" s="0" t="s">
        <v>1209</v>
      </c>
      <c r="K1" s="0" t="s">
        <v>1727</v>
      </c>
      <c r="L1" s="1376" t="s">
        <v>1728</v>
      </c>
      <c r="M1" s="1376" t="s">
        <v>1729</v>
      </c>
      <c r="N1" s="1376" t="s">
        <v>1730</v>
      </c>
      <c r="O1" s="1376" t="s">
        <v>1731</v>
      </c>
      <c r="P1" s="0" t="s">
        <v>1732</v>
      </c>
      <c r="Q1" s="1376" t="s">
        <v>1733</v>
      </c>
      <c r="R1" s="1376" t="s">
        <v>1734</v>
      </c>
      <c r="S1" s="1376" t="s">
        <v>1735</v>
      </c>
      <c r="U1" s="0" t="s">
        <v>336</v>
      </c>
      <c r="V1" s="1376" t="s">
        <v>1721</v>
      </c>
      <c r="W1" s="1376" t="s">
        <v>1722</v>
      </c>
      <c r="X1" s="1376" t="s">
        <v>1723</v>
      </c>
      <c r="Y1" s="1376" t="s">
        <v>1724</v>
      </c>
      <c r="Z1" s="1376" t="s">
        <v>1026</v>
      </c>
      <c r="AA1" s="1376" t="s">
        <v>1725</v>
      </c>
      <c r="AB1" s="0" t="s">
        <v>1726</v>
      </c>
      <c r="AC1" s="0" t="s">
        <v>1208</v>
      </c>
      <c r="AD1" s="0" t="s">
        <v>1209</v>
      </c>
      <c r="AE1" s="0" t="s">
        <v>1727</v>
      </c>
      <c r="AF1" s="1376" t="s">
        <v>1728</v>
      </c>
      <c r="AG1" s="1376" t="s">
        <v>1729</v>
      </c>
      <c r="AH1" s="1376" t="s">
        <v>1730</v>
      </c>
      <c r="AI1" s="1376" t="s">
        <v>1731</v>
      </c>
      <c r="AJ1" s="0" t="s">
        <v>1732</v>
      </c>
      <c r="AK1" s="1376" t="s">
        <v>1733</v>
      </c>
      <c r="AL1" s="1376" t="s">
        <v>1734</v>
      </c>
      <c r="AM1" s="1376" t="s">
        <v>1735</v>
      </c>
      <c r="AO1" s="0" t="s">
        <v>336</v>
      </c>
      <c r="AP1" s="1376" t="s">
        <v>1721</v>
      </c>
      <c r="AQ1" s="1376" t="s">
        <v>1722</v>
      </c>
      <c r="AR1" s="1376" t="s">
        <v>1723</v>
      </c>
      <c r="AS1" s="1376" t="s">
        <v>1724</v>
      </c>
      <c r="AT1" s="1376" t="s">
        <v>1026</v>
      </c>
      <c r="AU1" s="1376" t="s">
        <v>1725</v>
      </c>
      <c r="AV1" s="0" t="s">
        <v>1726</v>
      </c>
      <c r="AW1" s="0" t="s">
        <v>1208</v>
      </c>
      <c r="AX1" s="0" t="s">
        <v>1209</v>
      </c>
      <c r="AY1" s="0" t="s">
        <v>1727</v>
      </c>
      <c r="AZ1" s="1376" t="s">
        <v>1728</v>
      </c>
      <c r="BA1" s="1376" t="s">
        <v>1729</v>
      </c>
      <c r="BB1" s="1376" t="s">
        <v>1730</v>
      </c>
      <c r="BC1" s="1376" t="s">
        <v>1731</v>
      </c>
      <c r="BD1" s="0" t="s">
        <v>1732</v>
      </c>
      <c r="BE1" s="1376" t="s">
        <v>1733</v>
      </c>
      <c r="BF1" s="1376" t="s">
        <v>1734</v>
      </c>
      <c r="BG1" s="1376" t="s">
        <v>1735</v>
      </c>
      <c r="BI1" s="0" t="s">
        <v>336</v>
      </c>
      <c r="BJ1" s="1376" t="s">
        <v>1721</v>
      </c>
      <c r="BK1" s="1376" t="s">
        <v>1722</v>
      </c>
      <c r="BL1" s="1376" t="s">
        <v>1723</v>
      </c>
      <c r="BM1" s="1376" t="s">
        <v>1724</v>
      </c>
      <c r="BN1" s="1376" t="s">
        <v>1026</v>
      </c>
      <c r="BO1" s="1376" t="s">
        <v>1725</v>
      </c>
      <c r="BP1" s="0" t="s">
        <v>1726</v>
      </c>
      <c r="BQ1" s="0" t="s">
        <v>1208</v>
      </c>
      <c r="BR1" s="0" t="s">
        <v>1209</v>
      </c>
      <c r="BS1" s="0" t="s">
        <v>1727</v>
      </c>
      <c r="BT1" s="1376" t="s">
        <v>1728</v>
      </c>
      <c r="BU1" s="1376" t="s">
        <v>1729</v>
      </c>
      <c r="BV1" s="1376" t="s">
        <v>1730</v>
      </c>
      <c r="BW1" s="1376" t="s">
        <v>1731</v>
      </c>
      <c r="BX1" s="0" t="s">
        <v>1732</v>
      </c>
      <c r="BY1" s="1376" t="s">
        <v>1733</v>
      </c>
      <c r="BZ1" s="1376" t="s">
        <v>1734</v>
      </c>
      <c r="CA1" s="1376" t="s">
        <v>1735</v>
      </c>
      <c r="CC1" s="0" t="s">
        <v>336</v>
      </c>
      <c r="CD1" s="1376" t="s">
        <v>1721</v>
      </c>
      <c r="CE1" s="1376" t="s">
        <v>1722</v>
      </c>
      <c r="CF1" s="1376" t="s">
        <v>1723</v>
      </c>
      <c r="CG1" s="1376" t="s">
        <v>1724</v>
      </c>
      <c r="CH1" s="1376" t="s">
        <v>1026</v>
      </c>
      <c r="CI1" s="1376" t="s">
        <v>1725</v>
      </c>
      <c r="CJ1" s="0" t="s">
        <v>1726</v>
      </c>
      <c r="CK1" s="0" t="s">
        <v>1208</v>
      </c>
      <c r="CL1" s="0" t="s">
        <v>1209</v>
      </c>
      <c r="CM1" s="0" t="s">
        <v>1727</v>
      </c>
      <c r="CN1" s="1376" t="s">
        <v>1728</v>
      </c>
      <c r="CO1" s="1376" t="s">
        <v>1729</v>
      </c>
      <c r="CP1" s="1376" t="s">
        <v>1730</v>
      </c>
      <c r="CQ1" s="1376" t="s">
        <v>1731</v>
      </c>
      <c r="CR1" s="0" t="s">
        <v>1732</v>
      </c>
      <c r="CS1" s="1376" t="s">
        <v>1733</v>
      </c>
      <c r="CT1" s="1376" t="s">
        <v>1734</v>
      </c>
      <c r="CU1" s="1376" t="s">
        <v>1735</v>
      </c>
      <c r="CW1" s="0" t="s">
        <v>336</v>
      </c>
      <c r="CX1" s="1376" t="s">
        <v>1721</v>
      </c>
      <c r="CY1" s="1376" t="s">
        <v>1722</v>
      </c>
      <c r="CZ1" s="1376" t="s">
        <v>1723</v>
      </c>
      <c r="DA1" s="1376" t="s">
        <v>1724</v>
      </c>
      <c r="DB1" s="1376" t="s">
        <v>1026</v>
      </c>
      <c r="DC1" s="1376" t="s">
        <v>1725</v>
      </c>
      <c r="DD1" s="0" t="s">
        <v>1726</v>
      </c>
      <c r="DE1" s="0" t="s">
        <v>1208</v>
      </c>
      <c r="DF1" s="0" t="s">
        <v>1209</v>
      </c>
      <c r="DG1" s="0" t="s">
        <v>1727</v>
      </c>
      <c r="DH1" s="1376" t="s">
        <v>1728</v>
      </c>
      <c r="DI1" s="1376" t="s">
        <v>1729</v>
      </c>
      <c r="DJ1" s="1376" t="s">
        <v>1730</v>
      </c>
      <c r="DK1" s="1376" t="s">
        <v>1731</v>
      </c>
      <c r="DL1" s="0" t="s">
        <v>1732</v>
      </c>
      <c r="DM1" s="1376" t="s">
        <v>1733</v>
      </c>
      <c r="DN1" s="1376" t="s">
        <v>1734</v>
      </c>
      <c r="DO1" s="1376" t="s">
        <v>1735</v>
      </c>
      <c r="DQ1" s="0" t="s">
        <v>336</v>
      </c>
      <c r="DR1" s="1376" t="s">
        <v>1721</v>
      </c>
      <c r="DS1" s="1376" t="s">
        <v>1722</v>
      </c>
      <c r="DT1" s="1376" t="s">
        <v>1723</v>
      </c>
      <c r="DU1" s="1376" t="s">
        <v>1724</v>
      </c>
      <c r="DV1" s="1376" t="s">
        <v>1026</v>
      </c>
      <c r="DW1" s="1376" t="s">
        <v>1725</v>
      </c>
      <c r="DX1" s="0" t="s">
        <v>1726</v>
      </c>
      <c r="DY1" s="0" t="s">
        <v>1208</v>
      </c>
      <c r="DZ1" s="0" t="s">
        <v>1209</v>
      </c>
      <c r="EA1" s="0" t="s">
        <v>1727</v>
      </c>
      <c r="EB1" s="1376" t="s">
        <v>1728</v>
      </c>
      <c r="EC1" s="1376" t="s">
        <v>1729</v>
      </c>
      <c r="ED1" s="1376" t="s">
        <v>1730</v>
      </c>
      <c r="EE1" s="1376" t="s">
        <v>1731</v>
      </c>
      <c r="EF1" s="0" t="s">
        <v>1732</v>
      </c>
      <c r="EG1" s="1376" t="s">
        <v>1733</v>
      </c>
      <c r="EH1" s="1376" t="s">
        <v>1734</v>
      </c>
      <c r="EI1" s="1376" t="s">
        <v>1735</v>
      </c>
      <c r="EK1" s="0" t="s">
        <v>336</v>
      </c>
      <c r="EL1" s="1376" t="s">
        <v>1721</v>
      </c>
      <c r="EM1" s="1376" t="s">
        <v>1722</v>
      </c>
      <c r="EN1" s="1376" t="s">
        <v>1723</v>
      </c>
      <c r="EO1" s="1376" t="s">
        <v>1724</v>
      </c>
      <c r="EP1" s="1376" t="s">
        <v>1026</v>
      </c>
      <c r="EQ1" s="1376" t="s">
        <v>1725</v>
      </c>
      <c r="ER1" s="0" t="s">
        <v>1726</v>
      </c>
      <c r="ES1" s="0" t="s">
        <v>1208</v>
      </c>
      <c r="ET1" s="0" t="s">
        <v>1209</v>
      </c>
      <c r="EU1" s="0" t="s">
        <v>1727</v>
      </c>
      <c r="EV1" s="1376" t="s">
        <v>1728</v>
      </c>
      <c r="EW1" s="1376" t="s">
        <v>1729</v>
      </c>
      <c r="EX1" s="1376" t="s">
        <v>1730</v>
      </c>
      <c r="EY1" s="1376" t="s">
        <v>1731</v>
      </c>
      <c r="EZ1" s="0" t="s">
        <v>1732</v>
      </c>
      <c r="FA1" s="1376" t="s">
        <v>1733</v>
      </c>
      <c r="FB1" s="1376" t="s">
        <v>1734</v>
      </c>
      <c r="FC1" s="1376" t="s">
        <v>1735</v>
      </c>
    </row>
    <row customHeight="1" ht="10.5">
      <c r="A2" s="0" t="s">
        <v>1736</v>
      </c>
      <c r="B2" s="0" t="s">
        <v>1737</v>
      </c>
      <c r="C2" s="0" t="s">
        <v>312</v>
      </c>
      <c r="D2" s="0" t="s">
        <v>1738</v>
      </c>
      <c r="E2" s="0" t="s">
        <v>313</v>
      </c>
      <c r="F2" s="0" t="s">
        <v>321</v>
      </c>
      <c r="G2" s="0" t="s">
        <v>1725</v>
      </c>
      <c r="H2" s="0" t="s">
        <v>316</v>
      </c>
      <c r="I2" s="0" t="s">
        <v>325</v>
      </c>
      <c r="J2" s="0" t="s">
        <v>332</v>
      </c>
      <c r="K2" s="0" t="s">
        <v>1739</v>
      </c>
      <c r="L2" s="0" t="s">
        <v>1740</v>
      </c>
      <c r="M2" s="0" t="s">
        <v>1741</v>
      </c>
      <c r="N2" s="0" t="s">
        <v>1742</v>
      </c>
      <c r="O2" s="0" t="s">
        <v>1743</v>
      </c>
      <c r="P2" s="0" t="s">
        <v>1744</v>
      </c>
      <c r="Q2" s="0" t="s">
        <v>1745</v>
      </c>
      <c r="R2" s="0" t="s">
        <v>482</v>
      </c>
      <c r="S2" s="0" t="s">
        <v>1746</v>
      </c>
      <c r="U2" s="0" t="s">
        <v>1736</v>
      </c>
      <c r="V2" s="0" t="s">
        <v>1737</v>
      </c>
      <c r="W2" s="0" t="s">
        <v>312</v>
      </c>
      <c r="X2" s="0" t="s">
        <v>1738</v>
      </c>
      <c r="Y2" s="0" t="s">
        <v>313</v>
      </c>
      <c r="Z2" s="0" t="s">
        <v>321</v>
      </c>
      <c r="AA2" s="0" t="s">
        <v>1725</v>
      </c>
      <c r="AB2" s="0" t="s">
        <v>316</v>
      </c>
      <c r="AC2" s="0" t="s">
        <v>325</v>
      </c>
      <c r="AD2" s="0" t="s">
        <v>332</v>
      </c>
      <c r="AE2" s="0" t="s">
        <v>1739</v>
      </c>
      <c r="AF2" s="0" t="s">
        <v>1740</v>
      </c>
      <c r="AG2" s="0" t="s">
        <v>1741</v>
      </c>
      <c r="AH2" s="0" t="s">
        <v>1742</v>
      </c>
      <c r="AI2" s="0" t="s">
        <v>1743</v>
      </c>
      <c r="AJ2" s="0" t="s">
        <v>1744</v>
      </c>
      <c r="AK2" s="0" t="s">
        <v>1745</v>
      </c>
      <c r="AL2" s="0" t="s">
        <v>482</v>
      </c>
      <c r="AM2" s="0" t="s">
        <v>1746</v>
      </c>
      <c r="AO2" s="0" t="s">
        <v>1736</v>
      </c>
      <c r="AP2" s="0" t="s">
        <v>1737</v>
      </c>
      <c r="AQ2" s="0" t="s">
        <v>312</v>
      </c>
      <c r="AR2" s="0" t="s">
        <v>1738</v>
      </c>
      <c r="AS2" s="0" t="s">
        <v>313</v>
      </c>
      <c r="AT2" s="0" t="s">
        <v>321</v>
      </c>
      <c r="AU2" s="0" t="s">
        <v>1725</v>
      </c>
      <c r="AV2" s="0" t="s">
        <v>316</v>
      </c>
      <c r="AW2" s="0" t="s">
        <v>325</v>
      </c>
      <c r="AX2" s="0" t="s">
        <v>332</v>
      </c>
      <c r="AY2" s="0" t="s">
        <v>1739</v>
      </c>
      <c r="AZ2" s="0" t="s">
        <v>1740</v>
      </c>
      <c r="BA2" s="0" t="s">
        <v>1741</v>
      </c>
      <c r="BB2" s="0" t="s">
        <v>1742</v>
      </c>
      <c r="BC2" s="0" t="s">
        <v>1743</v>
      </c>
      <c r="BD2" s="0" t="s">
        <v>1744</v>
      </c>
      <c r="BE2" s="0" t="s">
        <v>1745</v>
      </c>
      <c r="BF2" s="0" t="s">
        <v>482</v>
      </c>
      <c r="BG2" s="0" t="s">
        <v>1746</v>
      </c>
      <c r="BI2" s="0" t="s">
        <v>1736</v>
      </c>
      <c r="BJ2" s="0" t="s">
        <v>1737</v>
      </c>
      <c r="BK2" s="0" t="s">
        <v>312</v>
      </c>
      <c r="BL2" s="0" t="s">
        <v>1738</v>
      </c>
      <c r="BM2" s="0" t="s">
        <v>313</v>
      </c>
      <c r="BN2" s="0" t="s">
        <v>321</v>
      </c>
      <c r="BO2" s="0" t="s">
        <v>1725</v>
      </c>
      <c r="BP2" s="0" t="s">
        <v>316</v>
      </c>
      <c r="BQ2" s="0" t="s">
        <v>325</v>
      </c>
      <c r="BR2" s="0" t="s">
        <v>332</v>
      </c>
      <c r="BS2" s="0" t="s">
        <v>1739</v>
      </c>
      <c r="BT2" s="0" t="s">
        <v>1740</v>
      </c>
      <c r="BU2" s="0" t="s">
        <v>1741</v>
      </c>
      <c r="BV2" s="0" t="s">
        <v>1742</v>
      </c>
      <c r="BW2" s="0" t="s">
        <v>1743</v>
      </c>
      <c r="BX2" s="0" t="s">
        <v>1744</v>
      </c>
      <c r="BY2" s="0" t="s">
        <v>1745</v>
      </c>
      <c r="BZ2" s="0" t="s">
        <v>482</v>
      </c>
      <c r="CA2" s="0" t="s">
        <v>1746</v>
      </c>
      <c r="CC2" s="0" t="s">
        <v>1736</v>
      </c>
      <c r="CD2" s="0" t="s">
        <v>1737</v>
      </c>
      <c r="CE2" s="0" t="s">
        <v>312</v>
      </c>
      <c r="CF2" s="0" t="s">
        <v>1738</v>
      </c>
      <c r="CG2" s="0" t="s">
        <v>313</v>
      </c>
      <c r="CH2" s="0" t="s">
        <v>321</v>
      </c>
      <c r="CI2" s="0" t="s">
        <v>1725</v>
      </c>
      <c r="CJ2" s="0" t="s">
        <v>316</v>
      </c>
      <c r="CK2" s="0" t="s">
        <v>325</v>
      </c>
      <c r="CL2" s="0" t="s">
        <v>332</v>
      </c>
      <c r="CM2" s="0" t="s">
        <v>1739</v>
      </c>
      <c r="CN2" s="0" t="s">
        <v>1740</v>
      </c>
      <c r="CO2" s="0" t="s">
        <v>1741</v>
      </c>
      <c r="CP2" s="0" t="s">
        <v>1742</v>
      </c>
      <c r="CQ2" s="0" t="s">
        <v>1743</v>
      </c>
      <c r="CR2" s="0" t="s">
        <v>1744</v>
      </c>
      <c r="CS2" s="0" t="s">
        <v>1745</v>
      </c>
      <c r="CT2" s="0" t="s">
        <v>482</v>
      </c>
      <c r="CU2" s="0" t="s">
        <v>1746</v>
      </c>
      <c r="CW2" s="0" t="s">
        <v>1736</v>
      </c>
      <c r="CX2" s="0" t="s">
        <v>1737</v>
      </c>
      <c r="CY2" s="0" t="s">
        <v>312</v>
      </c>
      <c r="CZ2" s="0" t="s">
        <v>1738</v>
      </c>
      <c r="DA2" s="0" t="s">
        <v>313</v>
      </c>
      <c r="DB2" s="0" t="s">
        <v>321</v>
      </c>
      <c r="DC2" s="0" t="s">
        <v>1725</v>
      </c>
      <c r="DD2" s="0" t="s">
        <v>316</v>
      </c>
      <c r="DE2" s="0" t="s">
        <v>325</v>
      </c>
      <c r="DF2" s="0" t="s">
        <v>332</v>
      </c>
      <c r="DG2" s="0" t="s">
        <v>1739</v>
      </c>
      <c r="DH2" s="0" t="s">
        <v>1740</v>
      </c>
      <c r="DI2" s="0" t="s">
        <v>1741</v>
      </c>
      <c r="DJ2" s="0" t="s">
        <v>1742</v>
      </c>
      <c r="DK2" s="0" t="s">
        <v>1743</v>
      </c>
      <c r="DL2" s="0" t="s">
        <v>1744</v>
      </c>
      <c r="DM2" s="0" t="s">
        <v>1745</v>
      </c>
      <c r="DN2" s="0" t="s">
        <v>482</v>
      </c>
      <c r="DO2" s="0" t="s">
        <v>1746</v>
      </c>
      <c r="DQ2" s="0" t="s">
        <v>1736</v>
      </c>
      <c r="DR2" s="0" t="s">
        <v>1737</v>
      </c>
      <c r="DS2" s="0" t="s">
        <v>312</v>
      </c>
      <c r="DT2" s="0" t="s">
        <v>1738</v>
      </c>
      <c r="DU2" s="0" t="s">
        <v>313</v>
      </c>
      <c r="DV2" s="0" t="s">
        <v>321</v>
      </c>
      <c r="DW2" s="0" t="s">
        <v>1725</v>
      </c>
      <c r="DX2" s="0" t="s">
        <v>316</v>
      </c>
      <c r="DY2" s="0" t="s">
        <v>325</v>
      </c>
      <c r="DZ2" s="0" t="s">
        <v>332</v>
      </c>
      <c r="EA2" s="0" t="s">
        <v>1739</v>
      </c>
      <c r="EB2" s="0" t="s">
        <v>1740</v>
      </c>
      <c r="EC2" s="0" t="s">
        <v>1741</v>
      </c>
      <c r="ED2" s="0" t="s">
        <v>1742</v>
      </c>
      <c r="EE2" s="0" t="s">
        <v>1743</v>
      </c>
      <c r="EF2" s="0" t="s">
        <v>1744</v>
      </c>
      <c r="EG2" s="0" t="s">
        <v>1745</v>
      </c>
      <c r="EH2" s="0" t="s">
        <v>482</v>
      </c>
      <c r="EI2" s="0" t="s">
        <v>1746</v>
      </c>
      <c r="EK2" s="0" t="s">
        <v>1736</v>
      </c>
      <c r="EL2" s="0" t="s">
        <v>1737</v>
      </c>
      <c r="EM2" s="0" t="s">
        <v>312</v>
      </c>
      <c r="EN2" s="0" t="s">
        <v>1738</v>
      </c>
      <c r="EO2" s="0" t="s">
        <v>313</v>
      </c>
      <c r="EP2" s="0" t="s">
        <v>321</v>
      </c>
      <c r="EQ2" s="0" t="s">
        <v>1725</v>
      </c>
      <c r="ER2" s="0" t="s">
        <v>316</v>
      </c>
      <c r="ES2" s="0" t="s">
        <v>325</v>
      </c>
      <c r="ET2" s="0" t="s">
        <v>332</v>
      </c>
      <c r="EU2" s="0" t="s">
        <v>1739</v>
      </c>
      <c r="EV2" s="0" t="s">
        <v>1740</v>
      </c>
      <c r="EW2" s="0" t="s">
        <v>1741</v>
      </c>
      <c r="EX2" s="0" t="s">
        <v>1742</v>
      </c>
      <c r="EY2" s="0" t="s">
        <v>1743</v>
      </c>
      <c r="EZ2" s="0" t="s">
        <v>1744</v>
      </c>
      <c r="FA2" s="0" t="s">
        <v>1745</v>
      </c>
      <c r="FB2" s="0" t="s">
        <v>482</v>
      </c>
      <c r="FC2" s="0" t="s">
        <v>1746</v>
      </c>
    </row>
    <row customHeight="1" ht="10.5">
      <c r="B3" s="0" t="s">
        <v>255</v>
      </c>
      <c r="C3" s="0" t="s">
        <v>1065</v>
      </c>
      <c r="D3" s="0" t="s">
        <v>1747</v>
      </c>
      <c r="E3" s="0" t="s">
        <v>1748</v>
      </c>
      <c r="F3" s="0" t="s">
        <v>1749</v>
      </c>
      <c r="G3" s="0">
        <v>26468919</v>
      </c>
      <c r="H3" s="0" t="s">
        <v>1282</v>
      </c>
      <c r="I3" s="0" t="s">
        <v>1283</v>
      </c>
      <c r="J3" s="0" t="s">
        <v>1284</v>
      </c>
      <c r="K3" s="0" t="s">
        <v>1750</v>
      </c>
      <c r="N3" s="1377">
        <v>40191</v>
      </c>
      <c r="P3" s="0" t="s">
        <v>1751</v>
      </c>
      <c r="Q3" s="0" t="s">
        <v>1752</v>
      </c>
      <c r="R3" s="0" t="s">
        <v>1753</v>
      </c>
      <c r="S3" s="0" t="s">
        <v>605</v>
      </c>
      <c r="V3" s="0" t="s">
        <v>255</v>
      </c>
      <c r="W3" s="0" t="s">
        <v>1065</v>
      </c>
      <c r="X3" s="0" t="s">
        <v>1747</v>
      </c>
      <c r="Y3" s="0" t="s">
        <v>1754</v>
      </c>
      <c r="Z3" s="0" t="s">
        <v>1755</v>
      </c>
      <c r="AA3" s="0">
        <v>26468919</v>
      </c>
      <c r="AB3" s="0" t="s">
        <v>1282</v>
      </c>
      <c r="AC3" s="0" t="s">
        <v>1283</v>
      </c>
      <c r="AD3" s="0" t="s">
        <v>1284</v>
      </c>
      <c r="AE3" s="0" t="s">
        <v>1750</v>
      </c>
      <c r="AH3" s="1377">
        <v>44958</v>
      </c>
      <c r="AJ3" s="0" t="s">
        <v>1756</v>
      </c>
      <c r="AK3" s="0" t="s">
        <v>1757</v>
      </c>
      <c r="AL3" s="0" t="s">
        <v>1758</v>
      </c>
      <c r="AM3" s="0" t="s">
        <v>605</v>
      </c>
      <c r="AP3" s="0" t="s">
        <v>255</v>
      </c>
      <c r="AQ3" s="0" t="s">
        <v>1065</v>
      </c>
      <c r="AR3" s="0" t="s">
        <v>1747</v>
      </c>
      <c r="AS3" s="0" t="s">
        <v>1748</v>
      </c>
      <c r="AT3" s="0" t="s">
        <v>1749</v>
      </c>
      <c r="AU3" s="0">
        <v>26468919</v>
      </c>
      <c r="AV3" s="0" t="s">
        <v>1282</v>
      </c>
      <c r="AW3" s="0" t="s">
        <v>1283</v>
      </c>
      <c r="AX3" s="0" t="s">
        <v>1284</v>
      </c>
      <c r="AY3" s="0" t="s">
        <v>1750</v>
      </c>
      <c r="BB3" s="1377">
        <v>42460</v>
      </c>
      <c r="BD3" s="0" t="s">
        <v>1759</v>
      </c>
      <c r="BE3" s="0" t="s">
        <v>1760</v>
      </c>
      <c r="BF3" s="0" t="s">
        <v>1761</v>
      </c>
      <c r="BG3" s="0" t="s">
        <v>605</v>
      </c>
      <c r="BJ3" s="0" t="s">
        <v>255</v>
      </c>
      <c r="BK3" s="0" t="s">
        <v>1065</v>
      </c>
      <c r="BL3" s="0" t="s">
        <v>1747</v>
      </c>
      <c r="BM3" s="0" t="s">
        <v>1748</v>
      </c>
      <c r="BN3" s="0" t="s">
        <v>1749</v>
      </c>
      <c r="BO3" s="0">
        <v>26468919</v>
      </c>
      <c r="BP3" s="0" t="s">
        <v>1282</v>
      </c>
      <c r="BQ3" s="0" t="s">
        <v>1283</v>
      </c>
      <c r="BR3" s="0" t="s">
        <v>1284</v>
      </c>
      <c r="BS3" s="0" t="s">
        <v>1750</v>
      </c>
      <c r="BV3" s="1377">
        <v>40191</v>
      </c>
      <c r="BX3" s="0" t="s">
        <v>1762</v>
      </c>
      <c r="BY3" s="0" t="s">
        <v>1763</v>
      </c>
      <c r="BZ3" s="0" t="s">
        <v>1764</v>
      </c>
      <c r="CA3" s="0" t="s">
        <v>605</v>
      </c>
      <c r="CD3" s="0" t="s">
        <v>255</v>
      </c>
      <c r="CE3" s="0" t="s">
        <v>1065</v>
      </c>
      <c r="CF3" s="0" t="s">
        <v>1747</v>
      </c>
      <c r="CG3" s="0" t="s">
        <v>1748</v>
      </c>
      <c r="CH3" s="0" t="s">
        <v>1749</v>
      </c>
      <c r="CI3" s="0">
        <v>26468919</v>
      </c>
      <c r="CJ3" s="0" t="s">
        <v>1282</v>
      </c>
      <c r="CK3" s="0" t="s">
        <v>1283</v>
      </c>
      <c r="CL3" s="0" t="s">
        <v>1284</v>
      </c>
      <c r="CM3" s="0" t="s">
        <v>1750</v>
      </c>
      <c r="CP3" s="1377">
        <v>40191</v>
      </c>
      <c r="CR3" s="0" t="s">
        <v>1765</v>
      </c>
      <c r="CS3" s="0" t="s">
        <v>1766</v>
      </c>
      <c r="CU3" s="0" t="s">
        <v>605</v>
      </c>
      <c r="CX3" s="0" t="s">
        <v>255</v>
      </c>
      <c r="CY3" s="0" t="s">
        <v>1065</v>
      </c>
      <c r="CZ3" s="0" t="s">
        <v>1747</v>
      </c>
      <c r="DA3" s="0" t="s">
        <v>1767</v>
      </c>
      <c r="DB3" s="0" t="s">
        <v>1768</v>
      </c>
      <c r="DC3" s="0">
        <v>26361179</v>
      </c>
      <c r="DD3" s="0" t="s">
        <v>1769</v>
      </c>
      <c r="DE3" s="0" t="s">
        <v>1770</v>
      </c>
      <c r="DF3" s="0" t="s">
        <v>1284</v>
      </c>
      <c r="DG3" s="0" t="s">
        <v>1771</v>
      </c>
      <c r="DJ3" s="1377">
        <v>45566</v>
      </c>
      <c r="DL3" s="0" t="s">
        <v>1772</v>
      </c>
      <c r="DM3" s="0" t="s">
        <v>1773</v>
      </c>
      <c r="DO3" s="0" t="s">
        <v>475</v>
      </c>
      <c r="DR3" s="0" t="s">
        <v>255</v>
      </c>
      <c r="DS3" s="0" t="s">
        <v>1065</v>
      </c>
      <c r="DT3" s="0" t="s">
        <v>1747</v>
      </c>
      <c r="DU3" s="0" t="s">
        <v>1748</v>
      </c>
      <c r="DV3" s="0" t="s">
        <v>1749</v>
      </c>
      <c r="DW3" s="0">
        <v>26468919</v>
      </c>
      <c r="DX3" s="0" t="s">
        <v>1282</v>
      </c>
      <c r="DY3" s="0" t="s">
        <v>1283</v>
      </c>
      <c r="DZ3" s="0" t="s">
        <v>1284</v>
      </c>
      <c r="EA3" s="0" t="s">
        <v>1750</v>
      </c>
      <c r="ED3" s="1377">
        <v>43466</v>
      </c>
      <c r="EF3" s="0" t="s">
        <v>1774</v>
      </c>
      <c r="EG3" s="0" t="s">
        <v>1775</v>
      </c>
      <c r="EI3" s="0" t="s">
        <v>605</v>
      </c>
      <c r="EL3" s="0" t="s">
        <v>255</v>
      </c>
      <c r="EM3" s="0" t="s">
        <v>1065</v>
      </c>
      <c r="EN3" s="0" t="s">
        <v>1747</v>
      </c>
      <c r="EO3" s="0" t="s">
        <v>1748</v>
      </c>
      <c r="EP3" s="0" t="s">
        <v>1749</v>
      </c>
      <c r="EQ3" s="0">
        <v>26468919</v>
      </c>
      <c r="ER3" s="0" t="s">
        <v>1282</v>
      </c>
      <c r="ES3" s="0" t="s">
        <v>1283</v>
      </c>
      <c r="ET3" s="0" t="s">
        <v>1284</v>
      </c>
      <c r="EU3" s="0" t="s">
        <v>1750</v>
      </c>
      <c r="EX3" s="1377">
        <v>43831</v>
      </c>
      <c r="EZ3" s="0" t="s">
        <v>1776</v>
      </c>
      <c r="FA3" s="0" t="s">
        <v>1777</v>
      </c>
      <c r="FB3" s="0" t="s">
        <v>1776</v>
      </c>
      <c r="FC3" s="0" t="s">
        <v>605</v>
      </c>
    </row>
    <row customHeight="1" ht="10.5">
      <c r="B4" s="0" t="s">
        <v>255</v>
      </c>
      <c r="C4" s="0" t="s">
        <v>1065</v>
      </c>
      <c r="D4" s="0" t="s">
        <v>1747</v>
      </c>
      <c r="E4" s="0" t="s">
        <v>1778</v>
      </c>
      <c r="F4" s="0" t="s">
        <v>1779</v>
      </c>
      <c r="G4" s="0">
        <v>28128768</v>
      </c>
      <c r="H4" s="0" t="s">
        <v>1780</v>
      </c>
      <c r="I4" s="0" t="s">
        <v>1781</v>
      </c>
      <c r="J4" s="0" t="s">
        <v>1284</v>
      </c>
      <c r="K4" s="0" t="s">
        <v>1782</v>
      </c>
      <c r="N4" s="1377">
        <v>41345</v>
      </c>
      <c r="P4" s="0" t="s">
        <v>1751</v>
      </c>
      <c r="Q4" s="0" t="s">
        <v>1752</v>
      </c>
      <c r="R4" s="0" t="s">
        <v>1753</v>
      </c>
      <c r="S4" s="0" t="s">
        <v>605</v>
      </c>
      <c r="V4" s="0" t="s">
        <v>255</v>
      </c>
      <c r="W4" s="0" t="s">
        <v>1065</v>
      </c>
      <c r="X4" s="0" t="s">
        <v>1747</v>
      </c>
      <c r="Y4" s="0" t="s">
        <v>1783</v>
      </c>
      <c r="Z4" s="0" t="s">
        <v>1784</v>
      </c>
      <c r="AA4" s="0">
        <v>26413215</v>
      </c>
      <c r="AB4" s="0" t="s">
        <v>1785</v>
      </c>
      <c r="AC4" s="0" t="s">
        <v>1786</v>
      </c>
      <c r="AD4" s="0" t="s">
        <v>1787</v>
      </c>
      <c r="AE4" s="0" t="s">
        <v>1788</v>
      </c>
      <c r="AH4" s="1377">
        <v>40141</v>
      </c>
      <c r="AJ4" s="0" t="s">
        <v>1756</v>
      </c>
      <c r="AK4" s="0" t="s">
        <v>1757</v>
      </c>
      <c r="AL4" s="0" t="s">
        <v>1758</v>
      </c>
      <c r="AM4" s="0" t="s">
        <v>605</v>
      </c>
      <c r="AP4" s="0" t="s">
        <v>255</v>
      </c>
      <c r="AQ4" s="0" t="s">
        <v>1065</v>
      </c>
      <c r="AR4" s="0" t="s">
        <v>1747</v>
      </c>
      <c r="AS4" s="0" t="s">
        <v>1778</v>
      </c>
      <c r="AT4" s="0" t="s">
        <v>1779</v>
      </c>
      <c r="AU4" s="0">
        <v>26468919</v>
      </c>
      <c r="AV4" s="0" t="s">
        <v>1282</v>
      </c>
      <c r="AW4" s="0" t="s">
        <v>1283</v>
      </c>
      <c r="AX4" s="0" t="s">
        <v>1284</v>
      </c>
      <c r="AY4" s="0" t="s">
        <v>1750</v>
      </c>
      <c r="BB4" s="1377">
        <v>42460</v>
      </c>
      <c r="BD4" s="0" t="s">
        <v>1759</v>
      </c>
      <c r="BE4" s="0" t="s">
        <v>1760</v>
      </c>
      <c r="BF4" s="0" t="s">
        <v>1761</v>
      </c>
      <c r="BG4" s="0" t="s">
        <v>605</v>
      </c>
      <c r="BJ4" s="0" t="s">
        <v>255</v>
      </c>
      <c r="BK4" s="0" t="s">
        <v>1065</v>
      </c>
      <c r="BL4" s="0" t="s">
        <v>1747</v>
      </c>
      <c r="BM4" s="0" t="s">
        <v>1778</v>
      </c>
      <c r="BN4" s="0" t="s">
        <v>1779</v>
      </c>
      <c r="BO4" s="0">
        <v>26468919</v>
      </c>
      <c r="BP4" s="0" t="s">
        <v>1282</v>
      </c>
      <c r="BQ4" s="0" t="s">
        <v>1283</v>
      </c>
      <c r="BR4" s="0" t="s">
        <v>1284</v>
      </c>
      <c r="BS4" s="0" t="s">
        <v>1750</v>
      </c>
      <c r="BV4" s="1377">
        <v>40191</v>
      </c>
      <c r="BX4" s="0" t="s">
        <v>1762</v>
      </c>
      <c r="BY4" s="0" t="s">
        <v>1763</v>
      </c>
      <c r="BZ4" s="0" t="s">
        <v>1764</v>
      </c>
      <c r="CA4" s="0" t="s">
        <v>605</v>
      </c>
      <c r="CD4" s="0" t="s">
        <v>255</v>
      </c>
      <c r="CE4" s="0" t="s">
        <v>1065</v>
      </c>
      <c r="CF4" s="0" t="s">
        <v>1747</v>
      </c>
      <c r="CG4" s="0" t="s">
        <v>1778</v>
      </c>
      <c r="CH4" s="0" t="s">
        <v>1779</v>
      </c>
      <c r="CI4" s="0">
        <v>26468919</v>
      </c>
      <c r="CJ4" s="0" t="s">
        <v>1282</v>
      </c>
      <c r="CK4" s="0" t="s">
        <v>1283</v>
      </c>
      <c r="CL4" s="0" t="s">
        <v>1284</v>
      </c>
      <c r="CM4" s="0" t="s">
        <v>1750</v>
      </c>
      <c r="CP4" s="1377">
        <v>40191</v>
      </c>
      <c r="CR4" s="0" t="s">
        <v>1765</v>
      </c>
      <c r="CS4" s="0" t="s">
        <v>1766</v>
      </c>
      <c r="CU4" s="0" t="s">
        <v>605</v>
      </c>
      <c r="CX4" s="0" t="s">
        <v>255</v>
      </c>
      <c r="CY4" s="0" t="s">
        <v>1065</v>
      </c>
      <c r="CZ4" s="0" t="s">
        <v>1747</v>
      </c>
      <c r="DA4" s="0" t="s">
        <v>1767</v>
      </c>
      <c r="DB4" s="0" t="s">
        <v>1768</v>
      </c>
      <c r="DC4" s="0">
        <v>26361179</v>
      </c>
      <c r="DD4" s="0" t="s">
        <v>1769</v>
      </c>
      <c r="DE4" s="0" t="s">
        <v>1770</v>
      </c>
      <c r="DF4" s="0" t="s">
        <v>1284</v>
      </c>
      <c r="DG4" s="0" t="s">
        <v>1771</v>
      </c>
      <c r="DJ4" s="1377">
        <v>43259</v>
      </c>
      <c r="DL4" s="0" t="s">
        <v>1789</v>
      </c>
      <c r="DM4" s="0" t="s">
        <v>1790</v>
      </c>
      <c r="DO4" s="0" t="s">
        <v>605</v>
      </c>
      <c r="DR4" s="0" t="s">
        <v>255</v>
      </c>
      <c r="DS4" s="0" t="s">
        <v>1065</v>
      </c>
      <c r="DT4" s="0" t="s">
        <v>1747</v>
      </c>
      <c r="DU4" s="0" t="s">
        <v>1778</v>
      </c>
      <c r="DV4" s="0" t="s">
        <v>1779</v>
      </c>
      <c r="DW4" s="0">
        <v>26468919</v>
      </c>
      <c r="DX4" s="0" t="s">
        <v>1282</v>
      </c>
      <c r="DY4" s="0" t="s">
        <v>1283</v>
      </c>
      <c r="DZ4" s="0" t="s">
        <v>1284</v>
      </c>
      <c r="EA4" s="0" t="s">
        <v>1750</v>
      </c>
      <c r="ED4" s="1377">
        <v>43466</v>
      </c>
      <c r="EF4" s="0" t="s">
        <v>1774</v>
      </c>
      <c r="EG4" s="0" t="s">
        <v>1775</v>
      </c>
      <c r="EI4" s="0" t="s">
        <v>605</v>
      </c>
      <c r="EL4" s="0" t="s">
        <v>255</v>
      </c>
      <c r="EM4" s="0" t="s">
        <v>1065</v>
      </c>
      <c r="EN4" s="0" t="s">
        <v>1747</v>
      </c>
      <c r="EO4" s="0" t="s">
        <v>1778</v>
      </c>
      <c r="EP4" s="0" t="s">
        <v>1779</v>
      </c>
      <c r="EQ4" s="0">
        <v>26468919</v>
      </c>
      <c r="ER4" s="0" t="s">
        <v>1282</v>
      </c>
      <c r="ES4" s="0" t="s">
        <v>1283</v>
      </c>
      <c r="ET4" s="0" t="s">
        <v>1284</v>
      </c>
      <c r="EU4" s="0" t="s">
        <v>1750</v>
      </c>
      <c r="EX4" s="1377">
        <v>43831</v>
      </c>
      <c r="EZ4" s="0" t="s">
        <v>1776</v>
      </c>
      <c r="FA4" s="0" t="s">
        <v>1777</v>
      </c>
      <c r="FB4" s="0" t="s">
        <v>1776</v>
      </c>
      <c r="FC4" s="0" t="s">
        <v>605</v>
      </c>
    </row>
    <row customHeight="1" ht="10.5">
      <c r="B5" s="0" t="s">
        <v>255</v>
      </c>
      <c r="C5" s="0" t="s">
        <v>1065</v>
      </c>
      <c r="D5" s="0" t="s">
        <v>1747</v>
      </c>
      <c r="E5" s="0" t="s">
        <v>1778</v>
      </c>
      <c r="F5" s="0" t="s">
        <v>1779</v>
      </c>
      <c r="G5" s="0">
        <v>26468919</v>
      </c>
      <c r="H5" s="0" t="s">
        <v>1282</v>
      </c>
      <c r="I5" s="0" t="s">
        <v>1283</v>
      </c>
      <c r="J5" s="0" t="s">
        <v>1284</v>
      </c>
      <c r="K5" s="0" t="s">
        <v>1750</v>
      </c>
      <c r="N5" s="1377">
        <v>40191</v>
      </c>
      <c r="P5" s="0" t="s">
        <v>1751</v>
      </c>
      <c r="Q5" s="0" t="s">
        <v>1752</v>
      </c>
      <c r="R5" s="0" t="s">
        <v>1753</v>
      </c>
      <c r="S5" s="0" t="s">
        <v>605</v>
      </c>
      <c r="V5" s="0" t="s">
        <v>255</v>
      </c>
      <c r="W5" s="0" t="s">
        <v>1791</v>
      </c>
      <c r="X5" s="0" t="s">
        <v>1792</v>
      </c>
      <c r="Y5" s="0" t="s">
        <v>1791</v>
      </c>
      <c r="Z5" s="0" t="s">
        <v>1792</v>
      </c>
      <c r="AA5" s="0">
        <v>26361181</v>
      </c>
      <c r="AB5" s="0" t="s">
        <v>1793</v>
      </c>
      <c r="AC5" s="0" t="s">
        <v>1794</v>
      </c>
      <c r="AD5" s="0" t="s">
        <v>1284</v>
      </c>
      <c r="AE5" s="0" t="s">
        <v>1795</v>
      </c>
      <c r="AH5" s="1377">
        <v>39706</v>
      </c>
      <c r="AJ5" s="0" t="s">
        <v>1756</v>
      </c>
      <c r="AK5" s="0" t="s">
        <v>1757</v>
      </c>
      <c r="AL5" s="0" t="s">
        <v>1758</v>
      </c>
      <c r="AM5" s="0" t="s">
        <v>605</v>
      </c>
      <c r="AP5" s="0" t="s">
        <v>255</v>
      </c>
      <c r="AQ5" s="0" t="s">
        <v>1065</v>
      </c>
      <c r="AR5" s="0" t="s">
        <v>1747</v>
      </c>
      <c r="AS5" s="0" t="s">
        <v>1066</v>
      </c>
      <c r="AT5" s="0" t="s">
        <v>1067</v>
      </c>
      <c r="AU5" s="0">
        <v>26468919</v>
      </c>
      <c r="AV5" s="0" t="s">
        <v>1282</v>
      </c>
      <c r="AW5" s="0" t="s">
        <v>1283</v>
      </c>
      <c r="AX5" s="0" t="s">
        <v>1284</v>
      </c>
      <c r="AY5" s="0" t="s">
        <v>1750</v>
      </c>
      <c r="BB5" s="1377">
        <v>42460</v>
      </c>
      <c r="BD5" s="0" t="s">
        <v>1759</v>
      </c>
      <c r="BE5" s="0" t="s">
        <v>1760</v>
      </c>
      <c r="BF5" s="0" t="s">
        <v>1761</v>
      </c>
      <c r="BG5" s="0" t="s">
        <v>605</v>
      </c>
      <c r="BJ5" s="0" t="s">
        <v>255</v>
      </c>
      <c r="BK5" s="0" t="s">
        <v>1065</v>
      </c>
      <c r="BL5" s="0" t="s">
        <v>1747</v>
      </c>
      <c r="BM5" s="0" t="s">
        <v>1066</v>
      </c>
      <c r="BN5" s="0" t="s">
        <v>1067</v>
      </c>
      <c r="BO5" s="0">
        <v>26468919</v>
      </c>
      <c r="BP5" s="0" t="s">
        <v>1282</v>
      </c>
      <c r="BQ5" s="0" t="s">
        <v>1283</v>
      </c>
      <c r="BR5" s="0" t="s">
        <v>1284</v>
      </c>
      <c r="BS5" s="0" t="s">
        <v>1750</v>
      </c>
      <c r="BV5" s="1377">
        <v>40191</v>
      </c>
      <c r="BX5" s="0" t="s">
        <v>1762</v>
      </c>
      <c r="BY5" s="0" t="s">
        <v>1763</v>
      </c>
      <c r="BZ5" s="0" t="s">
        <v>1764</v>
      </c>
      <c r="CA5" s="0" t="s">
        <v>605</v>
      </c>
      <c r="CD5" s="0" t="s">
        <v>255</v>
      </c>
      <c r="CE5" s="0" t="s">
        <v>1065</v>
      </c>
      <c r="CF5" s="0" t="s">
        <v>1747</v>
      </c>
      <c r="CG5" s="0" t="s">
        <v>1066</v>
      </c>
      <c r="CH5" s="0" t="s">
        <v>1067</v>
      </c>
      <c r="CI5" s="0">
        <v>26468919</v>
      </c>
      <c r="CJ5" s="0" t="s">
        <v>1282</v>
      </c>
      <c r="CK5" s="0" t="s">
        <v>1283</v>
      </c>
      <c r="CL5" s="0" t="s">
        <v>1284</v>
      </c>
      <c r="CM5" s="0" t="s">
        <v>1750</v>
      </c>
      <c r="CP5" s="1377">
        <v>40191</v>
      </c>
      <c r="CR5" s="0" t="s">
        <v>1765</v>
      </c>
      <c r="CS5" s="0" t="s">
        <v>1766</v>
      </c>
      <c r="CU5" s="0" t="s">
        <v>605</v>
      </c>
      <c r="CX5" s="0" t="s">
        <v>255</v>
      </c>
      <c r="CY5" s="0" t="s">
        <v>1065</v>
      </c>
      <c r="CZ5" s="0" t="s">
        <v>1747</v>
      </c>
      <c r="DA5" s="0" t="s">
        <v>1796</v>
      </c>
      <c r="DB5" s="0" t="s">
        <v>1797</v>
      </c>
      <c r="DC5" s="0">
        <v>26361179</v>
      </c>
      <c r="DD5" s="0" t="s">
        <v>1769</v>
      </c>
      <c r="DE5" s="0" t="s">
        <v>1770</v>
      </c>
      <c r="DF5" s="0" t="s">
        <v>1284</v>
      </c>
      <c r="DG5" s="0" t="s">
        <v>1771</v>
      </c>
      <c r="DJ5" s="1377">
        <v>43259</v>
      </c>
      <c r="DL5" s="0" t="s">
        <v>1789</v>
      </c>
      <c r="DM5" s="0" t="s">
        <v>1790</v>
      </c>
      <c r="DO5" s="0" t="s">
        <v>605</v>
      </c>
      <c r="DR5" s="0" t="s">
        <v>255</v>
      </c>
      <c r="DS5" s="0" t="s">
        <v>1065</v>
      </c>
      <c r="DT5" s="0" t="s">
        <v>1747</v>
      </c>
      <c r="DU5" s="0" t="s">
        <v>1066</v>
      </c>
      <c r="DV5" s="0" t="s">
        <v>1067</v>
      </c>
      <c r="DW5" s="0">
        <v>26468919</v>
      </c>
      <c r="DX5" s="0" t="s">
        <v>1282</v>
      </c>
      <c r="DY5" s="0" t="s">
        <v>1283</v>
      </c>
      <c r="DZ5" s="0" t="s">
        <v>1284</v>
      </c>
      <c r="EA5" s="0" t="s">
        <v>1750</v>
      </c>
      <c r="ED5" s="1377">
        <v>43466</v>
      </c>
      <c r="EF5" s="0" t="s">
        <v>1774</v>
      </c>
      <c r="EG5" s="0" t="s">
        <v>1775</v>
      </c>
      <c r="EI5" s="0" t="s">
        <v>605</v>
      </c>
      <c r="EL5" s="0" t="s">
        <v>255</v>
      </c>
      <c r="EM5" s="0" t="s">
        <v>1065</v>
      </c>
      <c r="EN5" s="0" t="s">
        <v>1747</v>
      </c>
      <c r="EO5" s="0" t="s">
        <v>1066</v>
      </c>
      <c r="EP5" s="0" t="s">
        <v>1067</v>
      </c>
      <c r="EQ5" s="0">
        <v>26468919</v>
      </c>
      <c r="ER5" s="0" t="s">
        <v>1282</v>
      </c>
      <c r="ES5" s="0" t="s">
        <v>1283</v>
      </c>
      <c r="ET5" s="0" t="s">
        <v>1284</v>
      </c>
      <c r="EU5" s="0" t="s">
        <v>1750</v>
      </c>
      <c r="EX5" s="1377">
        <v>43831</v>
      </c>
      <c r="EZ5" s="0" t="s">
        <v>1776</v>
      </c>
      <c r="FA5" s="0" t="s">
        <v>1777</v>
      </c>
      <c r="FB5" s="0" t="s">
        <v>1776</v>
      </c>
      <c r="FC5" s="0" t="s">
        <v>605</v>
      </c>
    </row>
    <row customHeight="1" ht="10.5">
      <c r="B6" s="0" t="s">
        <v>255</v>
      </c>
      <c r="C6" s="0" t="s">
        <v>1065</v>
      </c>
      <c r="D6" s="0" t="s">
        <v>1747</v>
      </c>
      <c r="E6" s="0" t="s">
        <v>1066</v>
      </c>
      <c r="F6" s="0" t="s">
        <v>1067</v>
      </c>
      <c r="G6" s="0">
        <v>26468919</v>
      </c>
      <c r="H6" s="0" t="s">
        <v>1282</v>
      </c>
      <c r="I6" s="0" t="s">
        <v>1283</v>
      </c>
      <c r="J6" s="0" t="s">
        <v>1284</v>
      </c>
      <c r="K6" s="0" t="s">
        <v>1750</v>
      </c>
      <c r="N6" s="1377">
        <v>40191</v>
      </c>
      <c r="P6" s="0" t="s">
        <v>1751</v>
      </c>
      <c r="Q6" s="0" t="s">
        <v>1752</v>
      </c>
      <c r="R6" s="0" t="s">
        <v>1753</v>
      </c>
      <c r="S6" s="0" t="s">
        <v>605</v>
      </c>
      <c r="AP6" s="0" t="s">
        <v>255</v>
      </c>
      <c r="AQ6" s="0" t="s">
        <v>1065</v>
      </c>
      <c r="AR6" s="0" t="s">
        <v>1747</v>
      </c>
      <c r="AS6" s="0" t="s">
        <v>1076</v>
      </c>
      <c r="AT6" s="0" t="s">
        <v>1077</v>
      </c>
      <c r="AU6" s="0">
        <v>26468919</v>
      </c>
      <c r="AV6" s="0" t="s">
        <v>1282</v>
      </c>
      <c r="AW6" s="0" t="s">
        <v>1283</v>
      </c>
      <c r="AX6" s="0" t="s">
        <v>1284</v>
      </c>
      <c r="AY6" s="0" t="s">
        <v>1750</v>
      </c>
      <c r="BB6" s="1377">
        <v>42460</v>
      </c>
      <c r="BD6" s="0" t="s">
        <v>1759</v>
      </c>
      <c r="BE6" s="0" t="s">
        <v>1760</v>
      </c>
      <c r="BF6" s="0" t="s">
        <v>1761</v>
      </c>
      <c r="BG6" s="0" t="s">
        <v>605</v>
      </c>
      <c r="BJ6" s="0" t="s">
        <v>255</v>
      </c>
      <c r="BK6" s="0" t="s">
        <v>1065</v>
      </c>
      <c r="BL6" s="0" t="s">
        <v>1747</v>
      </c>
      <c r="BM6" s="0" t="s">
        <v>1076</v>
      </c>
      <c r="BN6" s="0" t="s">
        <v>1077</v>
      </c>
      <c r="BO6" s="0">
        <v>26468919</v>
      </c>
      <c r="BP6" s="0" t="s">
        <v>1282</v>
      </c>
      <c r="BQ6" s="0" t="s">
        <v>1283</v>
      </c>
      <c r="BR6" s="0" t="s">
        <v>1284</v>
      </c>
      <c r="BS6" s="0" t="s">
        <v>1750</v>
      </c>
      <c r="BV6" s="1377">
        <v>40191</v>
      </c>
      <c r="BX6" s="0" t="s">
        <v>1762</v>
      </c>
      <c r="BY6" s="0" t="s">
        <v>1763</v>
      </c>
      <c r="BZ6" s="0" t="s">
        <v>1764</v>
      </c>
      <c r="CA6" s="0" t="s">
        <v>605</v>
      </c>
      <c r="CD6" s="0" t="s">
        <v>255</v>
      </c>
      <c r="CE6" s="0" t="s">
        <v>1065</v>
      </c>
      <c r="CF6" s="0" t="s">
        <v>1747</v>
      </c>
      <c r="CG6" s="0" t="s">
        <v>1076</v>
      </c>
      <c r="CH6" s="0" t="s">
        <v>1077</v>
      </c>
      <c r="CI6" s="0">
        <v>26468919</v>
      </c>
      <c r="CJ6" s="0" t="s">
        <v>1282</v>
      </c>
      <c r="CK6" s="0" t="s">
        <v>1283</v>
      </c>
      <c r="CL6" s="0" t="s">
        <v>1284</v>
      </c>
      <c r="CM6" s="0" t="s">
        <v>1750</v>
      </c>
      <c r="CP6" s="1377">
        <v>40191</v>
      </c>
      <c r="CR6" s="0" t="s">
        <v>1765</v>
      </c>
      <c r="CS6" s="0" t="s">
        <v>1766</v>
      </c>
      <c r="CU6" s="0" t="s">
        <v>605</v>
      </c>
      <c r="CX6" s="0" t="s">
        <v>255</v>
      </c>
      <c r="CY6" s="0" t="s">
        <v>1065</v>
      </c>
      <c r="CZ6" s="0" t="s">
        <v>1747</v>
      </c>
      <c r="DA6" s="0" t="s">
        <v>1796</v>
      </c>
      <c r="DB6" s="0" t="s">
        <v>1797</v>
      </c>
      <c r="DC6" s="0">
        <v>26361179</v>
      </c>
      <c r="DD6" s="0" t="s">
        <v>1769</v>
      </c>
      <c r="DE6" s="0" t="s">
        <v>1770</v>
      </c>
      <c r="DF6" s="0" t="s">
        <v>1284</v>
      </c>
      <c r="DG6" s="0" t="s">
        <v>1771</v>
      </c>
      <c r="DJ6" s="1377">
        <v>45566</v>
      </c>
      <c r="DL6" s="0" t="s">
        <v>1772</v>
      </c>
      <c r="DM6" s="0" t="s">
        <v>1773</v>
      </c>
      <c r="DO6" s="0" t="s">
        <v>475</v>
      </c>
      <c r="DR6" s="0" t="s">
        <v>255</v>
      </c>
      <c r="DS6" s="0" t="s">
        <v>1065</v>
      </c>
      <c r="DT6" s="0" t="s">
        <v>1747</v>
      </c>
      <c r="DU6" s="0" t="s">
        <v>1076</v>
      </c>
      <c r="DV6" s="0" t="s">
        <v>1077</v>
      </c>
      <c r="DW6" s="0">
        <v>26468919</v>
      </c>
      <c r="DX6" s="0" t="s">
        <v>1282</v>
      </c>
      <c r="DY6" s="0" t="s">
        <v>1283</v>
      </c>
      <c r="DZ6" s="0" t="s">
        <v>1284</v>
      </c>
      <c r="EA6" s="0" t="s">
        <v>1750</v>
      </c>
      <c r="ED6" s="1377">
        <v>43466</v>
      </c>
      <c r="EF6" s="0" t="s">
        <v>1774</v>
      </c>
      <c r="EG6" s="0" t="s">
        <v>1775</v>
      </c>
      <c r="EI6" s="0" t="s">
        <v>605</v>
      </c>
      <c r="EL6" s="0" t="s">
        <v>255</v>
      </c>
      <c r="EM6" s="0" t="s">
        <v>1065</v>
      </c>
      <c r="EN6" s="0" t="s">
        <v>1747</v>
      </c>
      <c r="EO6" s="0" t="s">
        <v>1076</v>
      </c>
      <c r="EP6" s="0" t="s">
        <v>1077</v>
      </c>
      <c r="EQ6" s="0">
        <v>26468919</v>
      </c>
      <c r="ER6" s="0" t="s">
        <v>1282</v>
      </c>
      <c r="ES6" s="0" t="s">
        <v>1283</v>
      </c>
      <c r="ET6" s="0" t="s">
        <v>1284</v>
      </c>
      <c r="EU6" s="0" t="s">
        <v>1750</v>
      </c>
      <c r="EX6" s="1377">
        <v>43831</v>
      </c>
      <c r="EZ6" s="0" t="s">
        <v>1776</v>
      </c>
      <c r="FA6" s="0" t="s">
        <v>1777</v>
      </c>
      <c r="FB6" s="0" t="s">
        <v>1776</v>
      </c>
      <c r="FC6" s="0" t="s">
        <v>605</v>
      </c>
    </row>
    <row customHeight="1" ht="10.5">
      <c r="B7" s="0" t="s">
        <v>255</v>
      </c>
      <c r="C7" s="0" t="s">
        <v>1065</v>
      </c>
      <c r="D7" s="0" t="s">
        <v>1747</v>
      </c>
      <c r="E7" s="0" t="s">
        <v>1076</v>
      </c>
      <c r="F7" s="0" t="s">
        <v>1077</v>
      </c>
      <c r="G7" s="0">
        <v>26468919</v>
      </c>
      <c r="H7" s="0" t="s">
        <v>1282</v>
      </c>
      <c r="I7" s="0" t="s">
        <v>1283</v>
      </c>
      <c r="J7" s="0" t="s">
        <v>1284</v>
      </c>
      <c r="K7" s="0" t="s">
        <v>1750</v>
      </c>
      <c r="N7" s="1377">
        <v>40191</v>
      </c>
      <c r="P7" s="0" t="s">
        <v>1751</v>
      </c>
      <c r="Q7" s="0" t="s">
        <v>1752</v>
      </c>
      <c r="R7" s="0" t="s">
        <v>1753</v>
      </c>
      <c r="S7" s="0" t="s">
        <v>605</v>
      </c>
      <c r="AP7" s="0" t="s">
        <v>255</v>
      </c>
      <c r="AQ7" s="0" t="s">
        <v>1065</v>
      </c>
      <c r="AR7" s="0" t="s">
        <v>1747</v>
      </c>
      <c r="AS7" s="0" t="s">
        <v>1079</v>
      </c>
      <c r="AT7" s="0" t="s">
        <v>1080</v>
      </c>
      <c r="AU7" s="0">
        <v>26468919</v>
      </c>
      <c r="AV7" s="0" t="s">
        <v>1282</v>
      </c>
      <c r="AW7" s="0" t="s">
        <v>1283</v>
      </c>
      <c r="AX7" s="0" t="s">
        <v>1284</v>
      </c>
      <c r="AY7" s="0" t="s">
        <v>1750</v>
      </c>
      <c r="BB7" s="1377">
        <v>42460</v>
      </c>
      <c r="BD7" s="0" t="s">
        <v>1759</v>
      </c>
      <c r="BE7" s="0" t="s">
        <v>1760</v>
      </c>
      <c r="BF7" s="0" t="s">
        <v>1761</v>
      </c>
      <c r="BG7" s="0" t="s">
        <v>605</v>
      </c>
      <c r="BJ7" s="0" t="s">
        <v>255</v>
      </c>
      <c r="BK7" s="0" t="s">
        <v>1065</v>
      </c>
      <c r="BL7" s="0" t="s">
        <v>1747</v>
      </c>
      <c r="BM7" s="0" t="s">
        <v>1079</v>
      </c>
      <c r="BN7" s="0" t="s">
        <v>1080</v>
      </c>
      <c r="BO7" s="0">
        <v>26468919</v>
      </c>
      <c r="BP7" s="0" t="s">
        <v>1282</v>
      </c>
      <c r="BQ7" s="0" t="s">
        <v>1283</v>
      </c>
      <c r="BR7" s="0" t="s">
        <v>1284</v>
      </c>
      <c r="BS7" s="0" t="s">
        <v>1750</v>
      </c>
      <c r="BV7" s="1377">
        <v>40191</v>
      </c>
      <c r="BX7" s="0" t="s">
        <v>1762</v>
      </c>
      <c r="BY7" s="0" t="s">
        <v>1763</v>
      </c>
      <c r="BZ7" s="0" t="s">
        <v>1764</v>
      </c>
      <c r="CA7" s="0" t="s">
        <v>605</v>
      </c>
      <c r="CD7" s="0" t="s">
        <v>255</v>
      </c>
      <c r="CE7" s="0" t="s">
        <v>1065</v>
      </c>
      <c r="CF7" s="0" t="s">
        <v>1747</v>
      </c>
      <c r="CG7" s="0" t="s">
        <v>1079</v>
      </c>
      <c r="CH7" s="0" t="s">
        <v>1080</v>
      </c>
      <c r="CI7" s="0">
        <v>26468919</v>
      </c>
      <c r="CJ7" s="0" t="s">
        <v>1282</v>
      </c>
      <c r="CK7" s="0" t="s">
        <v>1283</v>
      </c>
      <c r="CL7" s="0" t="s">
        <v>1284</v>
      </c>
      <c r="CM7" s="0" t="s">
        <v>1750</v>
      </c>
      <c r="CP7" s="1377">
        <v>40191</v>
      </c>
      <c r="CR7" s="0" t="s">
        <v>1765</v>
      </c>
      <c r="CS7" s="0" t="s">
        <v>1766</v>
      </c>
      <c r="CU7" s="0" t="s">
        <v>605</v>
      </c>
      <c r="CX7" s="0" t="s">
        <v>255</v>
      </c>
      <c r="CY7" s="0" t="s">
        <v>1065</v>
      </c>
      <c r="CZ7" s="0" t="s">
        <v>1747</v>
      </c>
      <c r="DA7" s="0" t="s">
        <v>1798</v>
      </c>
      <c r="DB7" s="0" t="s">
        <v>1799</v>
      </c>
      <c r="DC7" s="0">
        <v>26361179</v>
      </c>
      <c r="DD7" s="0" t="s">
        <v>1769</v>
      </c>
      <c r="DE7" s="0" t="s">
        <v>1770</v>
      </c>
      <c r="DF7" s="0" t="s">
        <v>1284</v>
      </c>
      <c r="DG7" s="0" t="s">
        <v>1771</v>
      </c>
      <c r="DJ7" s="1377">
        <v>43259</v>
      </c>
      <c r="DL7" s="0" t="s">
        <v>1789</v>
      </c>
      <c r="DM7" s="0" t="s">
        <v>1790</v>
      </c>
      <c r="DO7" s="0" t="s">
        <v>605</v>
      </c>
      <c r="DR7" s="0" t="s">
        <v>255</v>
      </c>
      <c r="DS7" s="0" t="s">
        <v>1065</v>
      </c>
      <c r="DT7" s="0" t="s">
        <v>1747</v>
      </c>
      <c r="DU7" s="0" t="s">
        <v>1079</v>
      </c>
      <c r="DV7" s="0" t="s">
        <v>1080</v>
      </c>
      <c r="DW7" s="0">
        <v>26468919</v>
      </c>
      <c r="DX7" s="0" t="s">
        <v>1282</v>
      </c>
      <c r="DY7" s="0" t="s">
        <v>1283</v>
      </c>
      <c r="DZ7" s="0" t="s">
        <v>1284</v>
      </c>
      <c r="EA7" s="0" t="s">
        <v>1750</v>
      </c>
      <c r="ED7" s="1377">
        <v>43466</v>
      </c>
      <c r="EF7" s="0" t="s">
        <v>1774</v>
      </c>
      <c r="EG7" s="0" t="s">
        <v>1775</v>
      </c>
      <c r="EI7" s="0" t="s">
        <v>605</v>
      </c>
      <c r="EL7" s="0" t="s">
        <v>255</v>
      </c>
      <c r="EM7" s="0" t="s">
        <v>1065</v>
      </c>
      <c r="EN7" s="0" t="s">
        <v>1747</v>
      </c>
      <c r="EO7" s="0" t="s">
        <v>1079</v>
      </c>
      <c r="EP7" s="0" t="s">
        <v>1080</v>
      </c>
      <c r="EQ7" s="0">
        <v>26468919</v>
      </c>
      <c r="ER7" s="0" t="s">
        <v>1282</v>
      </c>
      <c r="ES7" s="0" t="s">
        <v>1283</v>
      </c>
      <c r="ET7" s="0" t="s">
        <v>1284</v>
      </c>
      <c r="EU7" s="0" t="s">
        <v>1750</v>
      </c>
      <c r="EX7" s="1377">
        <v>43831</v>
      </c>
      <c r="EZ7" s="0" t="s">
        <v>1776</v>
      </c>
      <c r="FA7" s="0" t="s">
        <v>1777</v>
      </c>
      <c r="FB7" s="0" t="s">
        <v>1776</v>
      </c>
      <c r="FC7" s="0" t="s">
        <v>605</v>
      </c>
    </row>
    <row customHeight="1" ht="10.5">
      <c r="B8" s="0" t="s">
        <v>255</v>
      </c>
      <c r="C8" s="0" t="s">
        <v>1065</v>
      </c>
      <c r="D8" s="0" t="s">
        <v>1747</v>
      </c>
      <c r="E8" s="0" t="s">
        <v>1079</v>
      </c>
      <c r="F8" s="0" t="s">
        <v>1080</v>
      </c>
      <c r="G8" s="0">
        <v>26468919</v>
      </c>
      <c r="H8" s="0" t="s">
        <v>1282</v>
      </c>
      <c r="I8" s="0" t="s">
        <v>1283</v>
      </c>
      <c r="J8" s="0" t="s">
        <v>1284</v>
      </c>
      <c r="K8" s="0" t="s">
        <v>1750</v>
      </c>
      <c r="N8" s="1377">
        <v>40191</v>
      </c>
      <c r="P8" s="0" t="s">
        <v>1751</v>
      </c>
      <c r="Q8" s="0" t="s">
        <v>1752</v>
      </c>
      <c r="R8" s="0" t="s">
        <v>1753</v>
      </c>
      <c r="S8" s="0" t="s">
        <v>605</v>
      </c>
      <c r="AP8" s="0" t="s">
        <v>255</v>
      </c>
      <c r="AQ8" s="0" t="s">
        <v>1065</v>
      </c>
      <c r="AR8" s="0" t="s">
        <v>1747</v>
      </c>
      <c r="AS8" s="0" t="s">
        <v>1082</v>
      </c>
      <c r="AT8" s="0" t="s">
        <v>1083</v>
      </c>
      <c r="AU8" s="0">
        <v>26468919</v>
      </c>
      <c r="AV8" s="0" t="s">
        <v>1282</v>
      </c>
      <c r="AW8" s="0" t="s">
        <v>1283</v>
      </c>
      <c r="AX8" s="0" t="s">
        <v>1284</v>
      </c>
      <c r="AY8" s="0" t="s">
        <v>1750</v>
      </c>
      <c r="BB8" s="1377">
        <v>42460</v>
      </c>
      <c r="BD8" s="0" t="s">
        <v>1759</v>
      </c>
      <c r="BE8" s="0" t="s">
        <v>1760</v>
      </c>
      <c r="BF8" s="0" t="s">
        <v>1761</v>
      </c>
      <c r="BG8" s="0" t="s">
        <v>605</v>
      </c>
      <c r="BJ8" s="0" t="s">
        <v>255</v>
      </c>
      <c r="BK8" s="0" t="s">
        <v>1065</v>
      </c>
      <c r="BL8" s="0" t="s">
        <v>1747</v>
      </c>
      <c r="BM8" s="0" t="s">
        <v>1082</v>
      </c>
      <c r="BN8" s="0" t="s">
        <v>1083</v>
      </c>
      <c r="BO8" s="0">
        <v>26468919</v>
      </c>
      <c r="BP8" s="0" t="s">
        <v>1282</v>
      </c>
      <c r="BQ8" s="0" t="s">
        <v>1283</v>
      </c>
      <c r="BR8" s="0" t="s">
        <v>1284</v>
      </c>
      <c r="BS8" s="0" t="s">
        <v>1750</v>
      </c>
      <c r="BV8" s="1377">
        <v>40191</v>
      </c>
      <c r="BX8" s="0" t="s">
        <v>1762</v>
      </c>
      <c r="BY8" s="0" t="s">
        <v>1763</v>
      </c>
      <c r="BZ8" s="0" t="s">
        <v>1764</v>
      </c>
      <c r="CA8" s="0" t="s">
        <v>605</v>
      </c>
      <c r="CD8" s="0" t="s">
        <v>255</v>
      </c>
      <c r="CE8" s="0" t="s">
        <v>1065</v>
      </c>
      <c r="CF8" s="0" t="s">
        <v>1747</v>
      </c>
      <c r="CG8" s="0" t="s">
        <v>1082</v>
      </c>
      <c r="CH8" s="0" t="s">
        <v>1083</v>
      </c>
      <c r="CI8" s="0">
        <v>26468919</v>
      </c>
      <c r="CJ8" s="0" t="s">
        <v>1282</v>
      </c>
      <c r="CK8" s="0" t="s">
        <v>1283</v>
      </c>
      <c r="CL8" s="0" t="s">
        <v>1284</v>
      </c>
      <c r="CM8" s="0" t="s">
        <v>1750</v>
      </c>
      <c r="CP8" s="1377">
        <v>40191</v>
      </c>
      <c r="CR8" s="0" t="s">
        <v>1765</v>
      </c>
      <c r="CS8" s="0" t="s">
        <v>1766</v>
      </c>
      <c r="CU8" s="0" t="s">
        <v>605</v>
      </c>
      <c r="CX8" s="0" t="s">
        <v>255</v>
      </c>
      <c r="CY8" s="0" t="s">
        <v>1065</v>
      </c>
      <c r="CZ8" s="0" t="s">
        <v>1747</v>
      </c>
      <c r="DA8" s="0" t="s">
        <v>1798</v>
      </c>
      <c r="DB8" s="0" t="s">
        <v>1799</v>
      </c>
      <c r="DC8" s="0">
        <v>26361179</v>
      </c>
      <c r="DD8" s="0" t="s">
        <v>1769</v>
      </c>
      <c r="DE8" s="0" t="s">
        <v>1770</v>
      </c>
      <c r="DF8" s="0" t="s">
        <v>1284</v>
      </c>
      <c r="DG8" s="0" t="s">
        <v>1771</v>
      </c>
      <c r="DJ8" s="1377">
        <v>45566</v>
      </c>
      <c r="DL8" s="0" t="s">
        <v>1772</v>
      </c>
      <c r="DM8" s="0" t="s">
        <v>1773</v>
      </c>
      <c r="DO8" s="0" t="s">
        <v>475</v>
      </c>
      <c r="DR8" s="0" t="s">
        <v>255</v>
      </c>
      <c r="DS8" s="0" t="s">
        <v>1065</v>
      </c>
      <c r="DT8" s="0" t="s">
        <v>1747</v>
      </c>
      <c r="DU8" s="0" t="s">
        <v>1082</v>
      </c>
      <c r="DV8" s="0" t="s">
        <v>1083</v>
      </c>
      <c r="DW8" s="0">
        <v>26468919</v>
      </c>
      <c r="DX8" s="0" t="s">
        <v>1282</v>
      </c>
      <c r="DY8" s="0" t="s">
        <v>1283</v>
      </c>
      <c r="DZ8" s="0" t="s">
        <v>1284</v>
      </c>
      <c r="EA8" s="0" t="s">
        <v>1750</v>
      </c>
      <c r="ED8" s="1377">
        <v>43466</v>
      </c>
      <c r="EF8" s="0" t="s">
        <v>1774</v>
      </c>
      <c r="EG8" s="0" t="s">
        <v>1775</v>
      </c>
      <c r="EI8" s="0" t="s">
        <v>605</v>
      </c>
      <c r="EL8" s="0" t="s">
        <v>255</v>
      </c>
      <c r="EM8" s="0" t="s">
        <v>1065</v>
      </c>
      <c r="EN8" s="0" t="s">
        <v>1747</v>
      </c>
      <c r="EO8" s="0" t="s">
        <v>1082</v>
      </c>
      <c r="EP8" s="0" t="s">
        <v>1083</v>
      </c>
      <c r="EQ8" s="0">
        <v>26468919</v>
      </c>
      <c r="ER8" s="0" t="s">
        <v>1282</v>
      </c>
      <c r="ES8" s="0" t="s">
        <v>1283</v>
      </c>
      <c r="ET8" s="0" t="s">
        <v>1284</v>
      </c>
      <c r="EU8" s="0" t="s">
        <v>1750</v>
      </c>
      <c r="EX8" s="1377">
        <v>43831</v>
      </c>
      <c r="EZ8" s="0" t="s">
        <v>1776</v>
      </c>
      <c r="FA8" s="0" t="s">
        <v>1777</v>
      </c>
      <c r="FB8" s="0" t="s">
        <v>1776</v>
      </c>
      <c r="FC8" s="0" t="s">
        <v>605</v>
      </c>
    </row>
    <row customHeight="1" ht="10.5">
      <c r="B9" s="0" t="s">
        <v>255</v>
      </c>
      <c r="C9" s="0" t="s">
        <v>1065</v>
      </c>
      <c r="D9" s="0" t="s">
        <v>1747</v>
      </c>
      <c r="E9" s="0" t="s">
        <v>1082</v>
      </c>
      <c r="F9" s="0" t="s">
        <v>1083</v>
      </c>
      <c r="G9" s="0">
        <v>26468919</v>
      </c>
      <c r="H9" s="0" t="s">
        <v>1282</v>
      </c>
      <c r="I9" s="0" t="s">
        <v>1283</v>
      </c>
      <c r="J9" s="0" t="s">
        <v>1284</v>
      </c>
      <c r="K9" s="0" t="s">
        <v>1750</v>
      </c>
      <c r="N9" s="1377">
        <v>40191</v>
      </c>
      <c r="P9" s="0" t="s">
        <v>1751</v>
      </c>
      <c r="Q9" s="0" t="s">
        <v>1752</v>
      </c>
      <c r="R9" s="0" t="s">
        <v>1753</v>
      </c>
      <c r="S9" s="0" t="s">
        <v>605</v>
      </c>
      <c r="AP9" s="0" t="s">
        <v>255</v>
      </c>
      <c r="AQ9" s="0" t="s">
        <v>1065</v>
      </c>
      <c r="AR9" s="0" t="s">
        <v>1747</v>
      </c>
      <c r="AS9" s="0" t="s">
        <v>1800</v>
      </c>
      <c r="AT9" s="0" t="s">
        <v>1801</v>
      </c>
      <c r="AU9" s="0">
        <v>26468919</v>
      </c>
      <c r="AV9" s="0" t="s">
        <v>1282</v>
      </c>
      <c r="AW9" s="0" t="s">
        <v>1283</v>
      </c>
      <c r="AX9" s="0" t="s">
        <v>1284</v>
      </c>
      <c r="AY9" s="0" t="s">
        <v>1750</v>
      </c>
      <c r="BB9" s="1377">
        <v>42460</v>
      </c>
      <c r="BD9" s="0" t="s">
        <v>1759</v>
      </c>
      <c r="BE9" s="0" t="s">
        <v>1760</v>
      </c>
      <c r="BF9" s="0" t="s">
        <v>1761</v>
      </c>
      <c r="BG9" s="0" t="s">
        <v>605</v>
      </c>
      <c r="BJ9" s="0" t="s">
        <v>255</v>
      </c>
      <c r="BK9" s="0" t="s">
        <v>1065</v>
      </c>
      <c r="BL9" s="0" t="s">
        <v>1747</v>
      </c>
      <c r="BM9" s="0" t="s">
        <v>1800</v>
      </c>
      <c r="BN9" s="0" t="s">
        <v>1801</v>
      </c>
      <c r="BO9" s="0">
        <v>26468919</v>
      </c>
      <c r="BP9" s="0" t="s">
        <v>1282</v>
      </c>
      <c r="BQ9" s="0" t="s">
        <v>1283</v>
      </c>
      <c r="BR9" s="0" t="s">
        <v>1284</v>
      </c>
      <c r="BS9" s="0" t="s">
        <v>1750</v>
      </c>
      <c r="BV9" s="1377">
        <v>40191</v>
      </c>
      <c r="BX9" s="0" t="s">
        <v>1762</v>
      </c>
      <c r="BY9" s="0" t="s">
        <v>1763</v>
      </c>
      <c r="BZ9" s="0" t="s">
        <v>1764</v>
      </c>
      <c r="CA9" s="0" t="s">
        <v>605</v>
      </c>
      <c r="CD9" s="0" t="s">
        <v>255</v>
      </c>
      <c r="CE9" s="0" t="s">
        <v>1065</v>
      </c>
      <c r="CF9" s="0" t="s">
        <v>1747</v>
      </c>
      <c r="CG9" s="0" t="s">
        <v>1800</v>
      </c>
      <c r="CH9" s="0" t="s">
        <v>1801</v>
      </c>
      <c r="CI9" s="0">
        <v>26468919</v>
      </c>
      <c r="CJ9" s="0" t="s">
        <v>1282</v>
      </c>
      <c r="CK9" s="0" t="s">
        <v>1283</v>
      </c>
      <c r="CL9" s="0" t="s">
        <v>1284</v>
      </c>
      <c r="CM9" s="0" t="s">
        <v>1750</v>
      </c>
      <c r="CP9" s="1377">
        <v>40191</v>
      </c>
      <c r="CR9" s="0" t="s">
        <v>1765</v>
      </c>
      <c r="CS9" s="0" t="s">
        <v>1766</v>
      </c>
      <c r="CU9" s="0" t="s">
        <v>605</v>
      </c>
      <c r="CX9" s="0" t="s">
        <v>255</v>
      </c>
      <c r="CY9" s="0" t="s">
        <v>1791</v>
      </c>
      <c r="CZ9" s="0" t="s">
        <v>1792</v>
      </c>
      <c r="DA9" s="0" t="s">
        <v>1791</v>
      </c>
      <c r="DB9" s="0" t="s">
        <v>1792</v>
      </c>
      <c r="DC9" s="0">
        <v>26361179</v>
      </c>
      <c r="DD9" s="0" t="s">
        <v>1769</v>
      </c>
      <c r="DE9" s="0" t="s">
        <v>1770</v>
      </c>
      <c r="DF9" s="0" t="s">
        <v>1284</v>
      </c>
      <c r="DG9" s="0" t="s">
        <v>1771</v>
      </c>
      <c r="DJ9" s="1377">
        <v>45566</v>
      </c>
      <c r="DL9" s="0" t="s">
        <v>1772</v>
      </c>
      <c r="DM9" s="0" t="s">
        <v>1773</v>
      </c>
      <c r="DO9" s="0" t="s">
        <v>475</v>
      </c>
      <c r="DR9" s="0" t="s">
        <v>255</v>
      </c>
      <c r="DS9" s="0" t="s">
        <v>1065</v>
      </c>
      <c r="DT9" s="0" t="s">
        <v>1747</v>
      </c>
      <c r="DU9" s="0" t="s">
        <v>1800</v>
      </c>
      <c r="DV9" s="0" t="s">
        <v>1801</v>
      </c>
      <c r="DW9" s="0">
        <v>26468919</v>
      </c>
      <c r="DX9" s="0" t="s">
        <v>1282</v>
      </c>
      <c r="DY9" s="0" t="s">
        <v>1283</v>
      </c>
      <c r="DZ9" s="0" t="s">
        <v>1284</v>
      </c>
      <c r="EA9" s="0" t="s">
        <v>1750</v>
      </c>
      <c r="ED9" s="1377">
        <v>43466</v>
      </c>
      <c r="EF9" s="0" t="s">
        <v>1774</v>
      </c>
      <c r="EG9" s="0" t="s">
        <v>1775</v>
      </c>
      <c r="EI9" s="0" t="s">
        <v>605</v>
      </c>
      <c r="EL9" s="0" t="s">
        <v>255</v>
      </c>
      <c r="EM9" s="0" t="s">
        <v>1065</v>
      </c>
      <c r="EN9" s="0" t="s">
        <v>1747</v>
      </c>
      <c r="EO9" s="0" t="s">
        <v>1800</v>
      </c>
      <c r="EP9" s="0" t="s">
        <v>1801</v>
      </c>
      <c r="EQ9" s="0">
        <v>26468919</v>
      </c>
      <c r="ER9" s="0" t="s">
        <v>1282</v>
      </c>
      <c r="ES9" s="0" t="s">
        <v>1283</v>
      </c>
      <c r="ET9" s="0" t="s">
        <v>1284</v>
      </c>
      <c r="EU9" s="0" t="s">
        <v>1750</v>
      </c>
      <c r="EX9" s="1377">
        <v>43831</v>
      </c>
      <c r="EZ9" s="0" t="s">
        <v>1776</v>
      </c>
      <c r="FA9" s="0" t="s">
        <v>1777</v>
      </c>
      <c r="FB9" s="0" t="s">
        <v>1776</v>
      </c>
      <c r="FC9" s="0" t="s">
        <v>605</v>
      </c>
    </row>
    <row customHeight="1" ht="10.5">
      <c r="B10" s="0" t="s">
        <v>255</v>
      </c>
      <c r="C10" s="0" t="s">
        <v>1065</v>
      </c>
      <c r="D10" s="0" t="s">
        <v>1747</v>
      </c>
      <c r="E10" s="0" t="s">
        <v>1800</v>
      </c>
      <c r="F10" s="0" t="s">
        <v>1801</v>
      </c>
      <c r="G10" s="0">
        <v>26468919</v>
      </c>
      <c r="H10" s="0" t="s">
        <v>1282</v>
      </c>
      <c r="I10" s="0" t="s">
        <v>1283</v>
      </c>
      <c r="J10" s="0" t="s">
        <v>1284</v>
      </c>
      <c r="K10" s="0" t="s">
        <v>1750</v>
      </c>
      <c r="N10" s="1377">
        <v>40191</v>
      </c>
      <c r="P10" s="0" t="s">
        <v>1751</v>
      </c>
      <c r="Q10" s="0" t="s">
        <v>1752</v>
      </c>
      <c r="R10" s="0" t="s">
        <v>1753</v>
      </c>
      <c r="S10" s="0" t="s">
        <v>605</v>
      </c>
      <c r="AP10" s="0" t="s">
        <v>255</v>
      </c>
      <c r="AQ10" s="0" t="s">
        <v>1065</v>
      </c>
      <c r="AR10" s="0" t="s">
        <v>1747</v>
      </c>
      <c r="AS10" s="0" t="s">
        <v>1802</v>
      </c>
      <c r="AT10" s="0" t="s">
        <v>1803</v>
      </c>
      <c r="AU10" s="0">
        <v>26468919</v>
      </c>
      <c r="AV10" s="0" t="s">
        <v>1282</v>
      </c>
      <c r="AW10" s="0" t="s">
        <v>1283</v>
      </c>
      <c r="AX10" s="0" t="s">
        <v>1284</v>
      </c>
      <c r="AY10" s="0" t="s">
        <v>1750</v>
      </c>
      <c r="BB10" s="1377">
        <v>42460</v>
      </c>
      <c r="BD10" s="0" t="s">
        <v>1759</v>
      </c>
      <c r="BE10" s="0" t="s">
        <v>1760</v>
      </c>
      <c r="BF10" s="0" t="s">
        <v>1761</v>
      </c>
      <c r="BG10" s="0" t="s">
        <v>605</v>
      </c>
      <c r="BJ10" s="0" t="s">
        <v>255</v>
      </c>
      <c r="BK10" s="0" t="s">
        <v>1065</v>
      </c>
      <c r="BL10" s="0" t="s">
        <v>1747</v>
      </c>
      <c r="BM10" s="0" t="s">
        <v>1802</v>
      </c>
      <c r="BN10" s="0" t="s">
        <v>1803</v>
      </c>
      <c r="BO10" s="0">
        <v>26468919</v>
      </c>
      <c r="BP10" s="0" t="s">
        <v>1282</v>
      </c>
      <c r="BQ10" s="0" t="s">
        <v>1283</v>
      </c>
      <c r="BR10" s="0" t="s">
        <v>1284</v>
      </c>
      <c r="BS10" s="0" t="s">
        <v>1750</v>
      </c>
      <c r="BV10" s="1377">
        <v>40191</v>
      </c>
      <c r="BX10" s="0" t="s">
        <v>1762</v>
      </c>
      <c r="BY10" s="0" t="s">
        <v>1763</v>
      </c>
      <c r="BZ10" s="0" t="s">
        <v>1764</v>
      </c>
      <c r="CA10" s="0" t="s">
        <v>605</v>
      </c>
      <c r="CD10" s="0" t="s">
        <v>255</v>
      </c>
      <c r="CE10" s="0" t="s">
        <v>1065</v>
      </c>
      <c r="CF10" s="0" t="s">
        <v>1747</v>
      </c>
      <c r="CG10" s="0" t="s">
        <v>1804</v>
      </c>
      <c r="CH10" s="0" t="s">
        <v>1805</v>
      </c>
      <c r="CI10" s="0">
        <v>28467496</v>
      </c>
      <c r="CJ10" s="0" t="s">
        <v>1806</v>
      </c>
      <c r="CK10" s="0" t="s">
        <v>1807</v>
      </c>
      <c r="CL10" s="0" t="s">
        <v>1808</v>
      </c>
      <c r="CM10" s="0" t="s">
        <v>1809</v>
      </c>
      <c r="CP10" s="1377">
        <v>45261</v>
      </c>
      <c r="CR10" s="0" t="s">
        <v>1810</v>
      </c>
      <c r="CS10" s="0" t="s">
        <v>1811</v>
      </c>
      <c r="CU10" s="0" t="s">
        <v>605</v>
      </c>
      <c r="CX10" s="0" t="s">
        <v>255</v>
      </c>
      <c r="CY10" s="0" t="s">
        <v>1791</v>
      </c>
      <c r="CZ10" s="0" t="s">
        <v>1792</v>
      </c>
      <c r="DA10" s="0" t="s">
        <v>1791</v>
      </c>
      <c r="DB10" s="0" t="s">
        <v>1792</v>
      </c>
      <c r="DC10" s="0">
        <v>26361179</v>
      </c>
      <c r="DD10" s="0" t="s">
        <v>1769</v>
      </c>
      <c r="DE10" s="0" t="s">
        <v>1770</v>
      </c>
      <c r="DF10" s="0" t="s">
        <v>1284</v>
      </c>
      <c r="DG10" s="0" t="s">
        <v>1771</v>
      </c>
      <c r="DJ10" s="1377">
        <v>43259</v>
      </c>
      <c r="DL10" s="0" t="s">
        <v>1789</v>
      </c>
      <c r="DM10" s="0" t="s">
        <v>1790</v>
      </c>
      <c r="DO10" s="0" t="s">
        <v>605</v>
      </c>
      <c r="DR10" s="0" t="s">
        <v>255</v>
      </c>
      <c r="DS10" s="0" t="s">
        <v>1065</v>
      </c>
      <c r="DT10" s="0" t="s">
        <v>1747</v>
      </c>
      <c r="DU10" s="0" t="s">
        <v>1802</v>
      </c>
      <c r="DV10" s="0" t="s">
        <v>1803</v>
      </c>
      <c r="DW10" s="0">
        <v>26468919</v>
      </c>
      <c r="DX10" s="0" t="s">
        <v>1282</v>
      </c>
      <c r="DY10" s="0" t="s">
        <v>1283</v>
      </c>
      <c r="DZ10" s="0" t="s">
        <v>1284</v>
      </c>
      <c r="EA10" s="0" t="s">
        <v>1750</v>
      </c>
      <c r="ED10" s="1377">
        <v>43466</v>
      </c>
      <c r="EF10" s="0" t="s">
        <v>1774</v>
      </c>
      <c r="EG10" s="0" t="s">
        <v>1775</v>
      </c>
      <c r="EI10" s="0" t="s">
        <v>605</v>
      </c>
      <c r="EL10" s="0" t="s">
        <v>255</v>
      </c>
      <c r="EM10" s="0" t="s">
        <v>1065</v>
      </c>
      <c r="EN10" s="0" t="s">
        <v>1747</v>
      </c>
      <c r="EO10" s="0" t="s">
        <v>1804</v>
      </c>
      <c r="EP10" s="0" t="s">
        <v>1805</v>
      </c>
      <c r="EQ10" s="0">
        <v>26468919</v>
      </c>
      <c r="ER10" s="0" t="s">
        <v>1282</v>
      </c>
      <c r="ES10" s="0" t="s">
        <v>1283</v>
      </c>
      <c r="ET10" s="0" t="s">
        <v>1284</v>
      </c>
      <c r="EU10" s="0" t="s">
        <v>1750</v>
      </c>
      <c r="EX10" s="1377">
        <v>43831</v>
      </c>
      <c r="EZ10" s="0" t="s">
        <v>1776</v>
      </c>
      <c r="FA10" s="0" t="s">
        <v>1777</v>
      </c>
      <c r="FB10" s="0" t="s">
        <v>1776</v>
      </c>
      <c r="FC10" s="0" t="s">
        <v>605</v>
      </c>
    </row>
    <row customHeight="1" ht="10.5">
      <c r="B11" s="0" t="s">
        <v>255</v>
      </c>
      <c r="C11" s="0" t="s">
        <v>1065</v>
      </c>
      <c r="D11" s="0" t="s">
        <v>1747</v>
      </c>
      <c r="E11" s="0" t="s">
        <v>1802</v>
      </c>
      <c r="F11" s="0" t="s">
        <v>1803</v>
      </c>
      <c r="G11" s="0">
        <v>26468919</v>
      </c>
      <c r="H11" s="0" t="s">
        <v>1282</v>
      </c>
      <c r="I11" s="0" t="s">
        <v>1283</v>
      </c>
      <c r="J11" s="0" t="s">
        <v>1284</v>
      </c>
      <c r="K11" s="0" t="s">
        <v>1750</v>
      </c>
      <c r="N11" s="1377">
        <v>40191</v>
      </c>
      <c r="P11" s="0" t="s">
        <v>1751</v>
      </c>
      <c r="Q11" s="0" t="s">
        <v>1752</v>
      </c>
      <c r="R11" s="0" t="s">
        <v>1753</v>
      </c>
      <c r="S11" s="0" t="s">
        <v>605</v>
      </c>
      <c r="AP11" s="0" t="s">
        <v>255</v>
      </c>
      <c r="AQ11" s="0" t="s">
        <v>1065</v>
      </c>
      <c r="AR11" s="0" t="s">
        <v>1747</v>
      </c>
      <c r="AS11" s="0" t="s">
        <v>1812</v>
      </c>
      <c r="AT11" s="0" t="s">
        <v>1813</v>
      </c>
      <c r="AU11" s="0">
        <v>26468919</v>
      </c>
      <c r="AV11" s="0" t="s">
        <v>1282</v>
      </c>
      <c r="AW11" s="0" t="s">
        <v>1283</v>
      </c>
      <c r="AX11" s="0" t="s">
        <v>1284</v>
      </c>
      <c r="AY11" s="0" t="s">
        <v>1750</v>
      </c>
      <c r="BB11" s="1377">
        <v>42460</v>
      </c>
      <c r="BD11" s="0" t="s">
        <v>1759</v>
      </c>
      <c r="BE11" s="0" t="s">
        <v>1760</v>
      </c>
      <c r="BF11" s="0" t="s">
        <v>1761</v>
      </c>
      <c r="BG11" s="0" t="s">
        <v>605</v>
      </c>
      <c r="BJ11" s="0" t="s">
        <v>255</v>
      </c>
      <c r="BK11" s="0" t="s">
        <v>1065</v>
      </c>
      <c r="BL11" s="0" t="s">
        <v>1747</v>
      </c>
      <c r="BM11" s="0" t="s">
        <v>1812</v>
      </c>
      <c r="BN11" s="0" t="s">
        <v>1813</v>
      </c>
      <c r="BO11" s="0">
        <v>26468919</v>
      </c>
      <c r="BP11" s="0" t="s">
        <v>1282</v>
      </c>
      <c r="BQ11" s="0" t="s">
        <v>1283</v>
      </c>
      <c r="BR11" s="0" t="s">
        <v>1284</v>
      </c>
      <c r="BS11" s="0" t="s">
        <v>1750</v>
      </c>
      <c r="BV11" s="1377">
        <v>40191</v>
      </c>
      <c r="BX11" s="0" t="s">
        <v>1762</v>
      </c>
      <c r="BY11" s="0" t="s">
        <v>1763</v>
      </c>
      <c r="BZ11" s="0" t="s">
        <v>1764</v>
      </c>
      <c r="CA11" s="0" t="s">
        <v>605</v>
      </c>
      <c r="CD11" s="0" t="s">
        <v>255</v>
      </c>
      <c r="CE11" s="0" t="s">
        <v>1065</v>
      </c>
      <c r="CF11" s="0" t="s">
        <v>1747</v>
      </c>
      <c r="CG11" s="0" t="s">
        <v>1802</v>
      </c>
      <c r="CH11" s="0" t="s">
        <v>1803</v>
      </c>
      <c r="CI11" s="0">
        <v>26468919</v>
      </c>
      <c r="CJ11" s="0" t="s">
        <v>1282</v>
      </c>
      <c r="CK11" s="0" t="s">
        <v>1283</v>
      </c>
      <c r="CL11" s="0" t="s">
        <v>1284</v>
      </c>
      <c r="CM11" s="0" t="s">
        <v>1750</v>
      </c>
      <c r="CP11" s="1377">
        <v>40191</v>
      </c>
      <c r="CR11" s="0" t="s">
        <v>1765</v>
      </c>
      <c r="CS11" s="0" t="s">
        <v>1766</v>
      </c>
      <c r="CU11" s="0" t="s">
        <v>605</v>
      </c>
      <c r="DR11" s="0" t="s">
        <v>255</v>
      </c>
      <c r="DS11" s="0" t="s">
        <v>1065</v>
      </c>
      <c r="DT11" s="0" t="s">
        <v>1747</v>
      </c>
      <c r="DU11" s="0" t="s">
        <v>1812</v>
      </c>
      <c r="DV11" s="0" t="s">
        <v>1813</v>
      </c>
      <c r="DW11" s="0">
        <v>26468919</v>
      </c>
      <c r="DX11" s="0" t="s">
        <v>1282</v>
      </c>
      <c r="DY11" s="0" t="s">
        <v>1283</v>
      </c>
      <c r="DZ11" s="0" t="s">
        <v>1284</v>
      </c>
      <c r="EA11" s="0" t="s">
        <v>1750</v>
      </c>
      <c r="ED11" s="1377">
        <v>43466</v>
      </c>
      <c r="EF11" s="0" t="s">
        <v>1774</v>
      </c>
      <c r="EG11" s="0" t="s">
        <v>1775</v>
      </c>
      <c r="EI11" s="0" t="s">
        <v>605</v>
      </c>
      <c r="EL11" s="0" t="s">
        <v>255</v>
      </c>
      <c r="EM11" s="0" t="s">
        <v>1065</v>
      </c>
      <c r="EN11" s="0" t="s">
        <v>1747</v>
      </c>
      <c r="EO11" s="0" t="s">
        <v>1802</v>
      </c>
      <c r="EP11" s="0" t="s">
        <v>1803</v>
      </c>
      <c r="EQ11" s="0">
        <v>26468919</v>
      </c>
      <c r="ER11" s="0" t="s">
        <v>1282</v>
      </c>
      <c r="ES11" s="0" t="s">
        <v>1283</v>
      </c>
      <c r="ET11" s="0" t="s">
        <v>1284</v>
      </c>
      <c r="EU11" s="0" t="s">
        <v>1750</v>
      </c>
      <c r="EX11" s="1377">
        <v>43831</v>
      </c>
      <c r="EZ11" s="0" t="s">
        <v>1776</v>
      </c>
      <c r="FA11" s="0" t="s">
        <v>1777</v>
      </c>
      <c r="FB11" s="0" t="s">
        <v>1776</v>
      </c>
      <c r="FC11" s="0" t="s">
        <v>605</v>
      </c>
    </row>
    <row customHeight="1" ht="10.5">
      <c r="B12" s="0" t="s">
        <v>255</v>
      </c>
      <c r="C12" s="0" t="s">
        <v>1065</v>
      </c>
      <c r="D12" s="0" t="s">
        <v>1747</v>
      </c>
      <c r="E12" s="0" t="s">
        <v>1812</v>
      </c>
      <c r="F12" s="0" t="s">
        <v>1813</v>
      </c>
      <c r="G12" s="0">
        <v>26468919</v>
      </c>
      <c r="H12" s="0" t="s">
        <v>1282</v>
      </c>
      <c r="I12" s="0" t="s">
        <v>1283</v>
      </c>
      <c r="J12" s="0" t="s">
        <v>1284</v>
      </c>
      <c r="K12" s="0" t="s">
        <v>1750</v>
      </c>
      <c r="N12" s="1377">
        <v>40191</v>
      </c>
      <c r="P12" s="0" t="s">
        <v>1751</v>
      </c>
      <c r="Q12" s="0" t="s">
        <v>1752</v>
      </c>
      <c r="R12" s="0" t="s">
        <v>1753</v>
      </c>
      <c r="S12" s="0" t="s">
        <v>605</v>
      </c>
      <c r="AP12" s="0" t="s">
        <v>255</v>
      </c>
      <c r="AQ12" s="0" t="s">
        <v>1065</v>
      </c>
      <c r="AR12" s="0" t="s">
        <v>1747</v>
      </c>
      <c r="AS12" s="0" t="s">
        <v>1754</v>
      </c>
      <c r="AT12" s="0" t="s">
        <v>1755</v>
      </c>
      <c r="AU12" s="0">
        <v>26468919</v>
      </c>
      <c r="AV12" s="0" t="s">
        <v>1282</v>
      </c>
      <c r="AW12" s="0" t="s">
        <v>1283</v>
      </c>
      <c r="AX12" s="0" t="s">
        <v>1284</v>
      </c>
      <c r="AY12" s="0" t="s">
        <v>1750</v>
      </c>
      <c r="BB12" s="1377">
        <v>43357</v>
      </c>
      <c r="BD12" s="0" t="s">
        <v>1814</v>
      </c>
      <c r="BE12" s="0" t="s">
        <v>1815</v>
      </c>
      <c r="BF12" s="0" t="s">
        <v>1816</v>
      </c>
      <c r="BG12" s="0" t="s">
        <v>605</v>
      </c>
      <c r="BJ12" s="0" t="s">
        <v>255</v>
      </c>
      <c r="BK12" s="0" t="s">
        <v>1065</v>
      </c>
      <c r="BL12" s="0" t="s">
        <v>1747</v>
      </c>
      <c r="BM12" s="0" t="s">
        <v>1754</v>
      </c>
      <c r="BN12" s="0" t="s">
        <v>1755</v>
      </c>
      <c r="BO12" s="0">
        <v>26468919</v>
      </c>
      <c r="BP12" s="0" t="s">
        <v>1282</v>
      </c>
      <c r="BQ12" s="0" t="s">
        <v>1283</v>
      </c>
      <c r="BR12" s="0" t="s">
        <v>1284</v>
      </c>
      <c r="BS12" s="0" t="s">
        <v>1750</v>
      </c>
      <c r="BV12" s="1377">
        <v>43357</v>
      </c>
      <c r="BX12" s="0" t="s">
        <v>1762</v>
      </c>
      <c r="BY12" s="0" t="s">
        <v>1763</v>
      </c>
      <c r="BZ12" s="0" t="s">
        <v>1764</v>
      </c>
      <c r="CA12" s="0" t="s">
        <v>605</v>
      </c>
      <c r="CD12" s="0" t="s">
        <v>255</v>
      </c>
      <c r="CE12" s="0" t="s">
        <v>1065</v>
      </c>
      <c r="CF12" s="0" t="s">
        <v>1747</v>
      </c>
      <c r="CG12" s="0" t="s">
        <v>1812</v>
      </c>
      <c r="CH12" s="0" t="s">
        <v>1813</v>
      </c>
      <c r="CI12" s="0">
        <v>26468919</v>
      </c>
      <c r="CJ12" s="0" t="s">
        <v>1282</v>
      </c>
      <c r="CK12" s="0" t="s">
        <v>1283</v>
      </c>
      <c r="CL12" s="0" t="s">
        <v>1284</v>
      </c>
      <c r="CM12" s="0" t="s">
        <v>1750</v>
      </c>
      <c r="CP12" s="1377">
        <v>40191</v>
      </c>
      <c r="CR12" s="0" t="s">
        <v>1765</v>
      </c>
      <c r="CS12" s="0" t="s">
        <v>1766</v>
      </c>
      <c r="CU12" s="0" t="s">
        <v>605</v>
      </c>
      <c r="DR12" s="0" t="s">
        <v>255</v>
      </c>
      <c r="DS12" s="0" t="s">
        <v>1065</v>
      </c>
      <c r="DT12" s="0" t="s">
        <v>1747</v>
      </c>
      <c r="DU12" s="0" t="s">
        <v>1767</v>
      </c>
      <c r="DV12" s="0" t="s">
        <v>1768</v>
      </c>
      <c r="DW12" s="0">
        <v>26468919</v>
      </c>
      <c r="DX12" s="0" t="s">
        <v>1282</v>
      </c>
      <c r="DY12" s="0" t="s">
        <v>1283</v>
      </c>
      <c r="DZ12" s="0" t="s">
        <v>1284</v>
      </c>
      <c r="EA12" s="0" t="s">
        <v>1750</v>
      </c>
      <c r="ED12" s="1377">
        <v>43466</v>
      </c>
      <c r="EF12" s="0" t="s">
        <v>1774</v>
      </c>
      <c r="EG12" s="0" t="s">
        <v>1775</v>
      </c>
      <c r="EI12" s="0" t="s">
        <v>605</v>
      </c>
      <c r="EL12" s="0" t="s">
        <v>255</v>
      </c>
      <c r="EM12" s="0" t="s">
        <v>1065</v>
      </c>
      <c r="EN12" s="0" t="s">
        <v>1747</v>
      </c>
      <c r="EO12" s="0" t="s">
        <v>1812</v>
      </c>
      <c r="EP12" s="0" t="s">
        <v>1813</v>
      </c>
      <c r="EQ12" s="0">
        <v>26468919</v>
      </c>
      <c r="ER12" s="0" t="s">
        <v>1282</v>
      </c>
      <c r="ES12" s="0" t="s">
        <v>1283</v>
      </c>
      <c r="ET12" s="0" t="s">
        <v>1284</v>
      </c>
      <c r="EU12" s="0" t="s">
        <v>1750</v>
      </c>
      <c r="EX12" s="1377">
        <v>43831</v>
      </c>
      <c r="EZ12" s="0" t="s">
        <v>1776</v>
      </c>
      <c r="FA12" s="0" t="s">
        <v>1777</v>
      </c>
      <c r="FB12" s="0" t="s">
        <v>1776</v>
      </c>
      <c r="FC12" s="0" t="s">
        <v>605</v>
      </c>
    </row>
    <row customHeight="1" ht="10.5">
      <c r="B13" s="0" t="s">
        <v>255</v>
      </c>
      <c r="C13" s="0" t="s">
        <v>1065</v>
      </c>
      <c r="D13" s="0" t="s">
        <v>1747</v>
      </c>
      <c r="E13" s="0" t="s">
        <v>1754</v>
      </c>
      <c r="F13" s="0" t="s">
        <v>1755</v>
      </c>
      <c r="G13" s="0">
        <v>26468919</v>
      </c>
      <c r="H13" s="0" t="s">
        <v>1282</v>
      </c>
      <c r="I13" s="0" t="s">
        <v>1283</v>
      </c>
      <c r="J13" s="0" t="s">
        <v>1284</v>
      </c>
      <c r="K13" s="0" t="s">
        <v>1750</v>
      </c>
      <c r="N13" s="1377">
        <v>43357</v>
      </c>
      <c r="P13" s="0" t="s">
        <v>1817</v>
      </c>
      <c r="Q13" s="0" t="s">
        <v>1818</v>
      </c>
      <c r="R13" s="0" t="s">
        <v>1819</v>
      </c>
      <c r="S13" s="0" t="s">
        <v>605</v>
      </c>
      <c r="AP13" s="0" t="s">
        <v>255</v>
      </c>
      <c r="AQ13" s="0" t="s">
        <v>1065</v>
      </c>
      <c r="AR13" s="0" t="s">
        <v>1747</v>
      </c>
      <c r="AS13" s="0" t="s">
        <v>1820</v>
      </c>
      <c r="AT13" s="0" t="s">
        <v>1821</v>
      </c>
      <c r="AU13" s="0">
        <v>26468919</v>
      </c>
      <c r="AV13" s="0" t="s">
        <v>1282</v>
      </c>
      <c r="AW13" s="0" t="s">
        <v>1283</v>
      </c>
      <c r="AX13" s="0" t="s">
        <v>1284</v>
      </c>
      <c r="AY13" s="0" t="s">
        <v>1750</v>
      </c>
      <c r="BB13" s="1377">
        <v>42460</v>
      </c>
      <c r="BD13" s="0" t="s">
        <v>1759</v>
      </c>
      <c r="BE13" s="0" t="s">
        <v>1760</v>
      </c>
      <c r="BF13" s="0" t="s">
        <v>1761</v>
      </c>
      <c r="BG13" s="0" t="s">
        <v>605</v>
      </c>
      <c r="BJ13" s="0" t="s">
        <v>255</v>
      </c>
      <c r="BK13" s="0" t="s">
        <v>1065</v>
      </c>
      <c r="BL13" s="0" t="s">
        <v>1747</v>
      </c>
      <c r="BM13" s="0" t="s">
        <v>1754</v>
      </c>
      <c r="BN13" s="0" t="s">
        <v>1755</v>
      </c>
      <c r="BO13" s="0">
        <v>26468919</v>
      </c>
      <c r="BP13" s="0" t="s">
        <v>1282</v>
      </c>
      <c r="BQ13" s="0" t="s">
        <v>1283</v>
      </c>
      <c r="BR13" s="0" t="s">
        <v>1284</v>
      </c>
      <c r="BS13" s="0" t="s">
        <v>1750</v>
      </c>
      <c r="BV13" s="1377">
        <v>43357</v>
      </c>
      <c r="BX13" s="0" t="s">
        <v>1822</v>
      </c>
      <c r="BY13" s="0" t="s">
        <v>1823</v>
      </c>
      <c r="BZ13" s="0" t="s">
        <v>1824</v>
      </c>
      <c r="CA13" s="0" t="s">
        <v>605</v>
      </c>
      <c r="CD13" s="0" t="s">
        <v>255</v>
      </c>
      <c r="CE13" s="0" t="s">
        <v>1065</v>
      </c>
      <c r="CF13" s="0" t="s">
        <v>1747</v>
      </c>
      <c r="CG13" s="0" t="s">
        <v>1754</v>
      </c>
      <c r="CH13" s="0" t="s">
        <v>1755</v>
      </c>
      <c r="CI13" s="0">
        <v>26468919</v>
      </c>
      <c r="CJ13" s="0" t="s">
        <v>1282</v>
      </c>
      <c r="CK13" s="0" t="s">
        <v>1283</v>
      </c>
      <c r="CL13" s="0" t="s">
        <v>1284</v>
      </c>
      <c r="CM13" s="0" t="s">
        <v>1750</v>
      </c>
      <c r="CP13" s="1377">
        <v>43357</v>
      </c>
      <c r="CR13" s="0" t="s">
        <v>1825</v>
      </c>
      <c r="CS13" s="0" t="s">
        <v>1826</v>
      </c>
      <c r="CU13" s="0" t="s">
        <v>605</v>
      </c>
      <c r="DR13" s="0" t="s">
        <v>255</v>
      </c>
      <c r="DS13" s="0" t="s">
        <v>1065</v>
      </c>
      <c r="DT13" s="0" t="s">
        <v>1747</v>
      </c>
      <c r="DU13" s="0" t="s">
        <v>1820</v>
      </c>
      <c r="DV13" s="0" t="s">
        <v>1821</v>
      </c>
      <c r="DW13" s="0">
        <v>26468919</v>
      </c>
      <c r="DX13" s="0" t="s">
        <v>1282</v>
      </c>
      <c r="DY13" s="0" t="s">
        <v>1283</v>
      </c>
      <c r="DZ13" s="0" t="s">
        <v>1284</v>
      </c>
      <c r="EA13" s="0" t="s">
        <v>1750</v>
      </c>
      <c r="ED13" s="1377">
        <v>43466</v>
      </c>
      <c r="EF13" s="0" t="s">
        <v>1774</v>
      </c>
      <c r="EG13" s="0" t="s">
        <v>1775</v>
      </c>
      <c r="EI13" s="0" t="s">
        <v>605</v>
      </c>
      <c r="EL13" s="0" t="s">
        <v>255</v>
      </c>
      <c r="EM13" s="0" t="s">
        <v>1065</v>
      </c>
      <c r="EN13" s="0" t="s">
        <v>1747</v>
      </c>
      <c r="EO13" s="0" t="s">
        <v>1754</v>
      </c>
      <c r="EP13" s="0" t="s">
        <v>1755</v>
      </c>
      <c r="EQ13" s="0">
        <v>26468919</v>
      </c>
      <c r="ER13" s="0" t="s">
        <v>1282</v>
      </c>
      <c r="ES13" s="0" t="s">
        <v>1283</v>
      </c>
      <c r="ET13" s="0" t="s">
        <v>1284</v>
      </c>
      <c r="EU13" s="0" t="s">
        <v>1750</v>
      </c>
      <c r="EX13" s="1377">
        <v>43831</v>
      </c>
      <c r="EZ13" s="0" t="s">
        <v>1776</v>
      </c>
      <c r="FA13" s="0" t="s">
        <v>1777</v>
      </c>
      <c r="FB13" s="0" t="s">
        <v>1776</v>
      </c>
      <c r="FC13" s="0" t="s">
        <v>605</v>
      </c>
    </row>
    <row customHeight="1" ht="10.5">
      <c r="B14" s="0" t="s">
        <v>255</v>
      </c>
      <c r="C14" s="0" t="s">
        <v>1065</v>
      </c>
      <c r="D14" s="0" t="s">
        <v>1747</v>
      </c>
      <c r="E14" s="0" t="s">
        <v>1754</v>
      </c>
      <c r="F14" s="0" t="s">
        <v>1755</v>
      </c>
      <c r="G14" s="0">
        <v>26468919</v>
      </c>
      <c r="H14" s="0" t="s">
        <v>1282</v>
      </c>
      <c r="I14" s="0" t="s">
        <v>1283</v>
      </c>
      <c r="J14" s="0" t="s">
        <v>1284</v>
      </c>
      <c r="K14" s="0" t="s">
        <v>1750</v>
      </c>
      <c r="N14" s="1377">
        <v>43357</v>
      </c>
      <c r="P14" s="0" t="s">
        <v>1817</v>
      </c>
      <c r="Q14" s="0" t="s">
        <v>1818</v>
      </c>
      <c r="R14" s="0" t="s">
        <v>1753</v>
      </c>
      <c r="S14" s="0" t="s">
        <v>605</v>
      </c>
      <c r="AP14" s="0" t="s">
        <v>255</v>
      </c>
      <c r="AQ14" s="0" t="s">
        <v>1065</v>
      </c>
      <c r="AR14" s="0" t="s">
        <v>1747</v>
      </c>
      <c r="AS14" s="0" t="s">
        <v>1796</v>
      </c>
      <c r="AT14" s="0" t="s">
        <v>1797</v>
      </c>
      <c r="AU14" s="0">
        <v>31500726</v>
      </c>
      <c r="AV14" s="0" t="s">
        <v>1827</v>
      </c>
      <c r="AW14" s="0" t="s">
        <v>1828</v>
      </c>
      <c r="AX14" s="0" t="s">
        <v>1284</v>
      </c>
      <c r="AY14" s="0" t="s">
        <v>1829</v>
      </c>
      <c r="BB14" s="1377">
        <v>44470</v>
      </c>
      <c r="BD14" s="0" t="s">
        <v>1759</v>
      </c>
      <c r="BE14" s="0" t="s">
        <v>1760</v>
      </c>
      <c r="BF14" s="0" t="s">
        <v>1761</v>
      </c>
      <c r="BG14" s="0" t="s">
        <v>605</v>
      </c>
      <c r="BJ14" s="0" t="s">
        <v>255</v>
      </c>
      <c r="BK14" s="0" t="s">
        <v>1065</v>
      </c>
      <c r="BL14" s="0" t="s">
        <v>1747</v>
      </c>
      <c r="BM14" s="0" t="s">
        <v>1820</v>
      </c>
      <c r="BN14" s="0" t="s">
        <v>1821</v>
      </c>
      <c r="BO14" s="0">
        <v>26468919</v>
      </c>
      <c r="BP14" s="0" t="s">
        <v>1282</v>
      </c>
      <c r="BQ14" s="0" t="s">
        <v>1283</v>
      </c>
      <c r="BR14" s="0" t="s">
        <v>1284</v>
      </c>
      <c r="BS14" s="0" t="s">
        <v>1750</v>
      </c>
      <c r="BV14" s="1377">
        <v>40191</v>
      </c>
      <c r="BX14" s="0" t="s">
        <v>1762</v>
      </c>
      <c r="BY14" s="0" t="s">
        <v>1763</v>
      </c>
      <c r="BZ14" s="0" t="s">
        <v>1764</v>
      </c>
      <c r="CA14" s="0" t="s">
        <v>605</v>
      </c>
      <c r="CD14" s="0" t="s">
        <v>255</v>
      </c>
      <c r="CE14" s="0" t="s">
        <v>1065</v>
      </c>
      <c r="CF14" s="0" t="s">
        <v>1747</v>
      </c>
      <c r="CG14" s="0" t="s">
        <v>1767</v>
      </c>
      <c r="CH14" s="0" t="s">
        <v>1768</v>
      </c>
      <c r="CI14" s="0">
        <v>26361174</v>
      </c>
      <c r="CJ14" s="0" t="s">
        <v>1830</v>
      </c>
      <c r="CK14" s="0" t="s">
        <v>1831</v>
      </c>
      <c r="CL14" s="0" t="s">
        <v>1284</v>
      </c>
      <c r="CM14" s="0" t="s">
        <v>1832</v>
      </c>
      <c r="CP14" s="1377">
        <v>39706</v>
      </c>
      <c r="CR14" s="0" t="s">
        <v>1833</v>
      </c>
      <c r="CS14" s="0" t="s">
        <v>1834</v>
      </c>
      <c r="CU14" s="0" t="s">
        <v>605</v>
      </c>
      <c r="DR14" s="0" t="s">
        <v>255</v>
      </c>
      <c r="DS14" s="0" t="s">
        <v>1065</v>
      </c>
      <c r="DT14" s="0" t="s">
        <v>1747</v>
      </c>
      <c r="DU14" s="0" t="s">
        <v>1798</v>
      </c>
      <c r="DV14" s="0" t="s">
        <v>1799</v>
      </c>
      <c r="DW14" s="0">
        <v>26468919</v>
      </c>
      <c r="DX14" s="0" t="s">
        <v>1282</v>
      </c>
      <c r="DY14" s="0" t="s">
        <v>1283</v>
      </c>
      <c r="DZ14" s="0" t="s">
        <v>1284</v>
      </c>
      <c r="EA14" s="0" t="s">
        <v>1750</v>
      </c>
      <c r="ED14" s="1377">
        <v>43466</v>
      </c>
      <c r="EF14" s="0" t="s">
        <v>1774</v>
      </c>
      <c r="EG14" s="0" t="s">
        <v>1775</v>
      </c>
      <c r="EI14" s="0" t="s">
        <v>605</v>
      </c>
      <c r="EL14" s="0" t="s">
        <v>255</v>
      </c>
      <c r="EM14" s="0" t="s">
        <v>1065</v>
      </c>
      <c r="EN14" s="0" t="s">
        <v>1747</v>
      </c>
      <c r="EO14" s="0" t="s">
        <v>1767</v>
      </c>
      <c r="EP14" s="0" t="s">
        <v>1768</v>
      </c>
      <c r="EQ14" s="0">
        <v>26468919</v>
      </c>
      <c r="ER14" s="0" t="s">
        <v>1282</v>
      </c>
      <c r="ES14" s="0" t="s">
        <v>1283</v>
      </c>
      <c r="ET14" s="0" t="s">
        <v>1284</v>
      </c>
      <c r="EU14" s="0" t="s">
        <v>1750</v>
      </c>
      <c r="EX14" s="1377">
        <v>43831</v>
      </c>
      <c r="EZ14" s="0" t="s">
        <v>1776</v>
      </c>
      <c r="FA14" s="0" t="s">
        <v>1777</v>
      </c>
      <c r="FB14" s="0" t="s">
        <v>1776</v>
      </c>
      <c r="FC14" s="0" t="s">
        <v>605</v>
      </c>
    </row>
    <row customHeight="1" ht="10.5">
      <c r="B15" s="0" t="s">
        <v>255</v>
      </c>
      <c r="C15" s="0" t="s">
        <v>1065</v>
      </c>
      <c r="D15" s="0" t="s">
        <v>1747</v>
      </c>
      <c r="E15" s="0" t="s">
        <v>1767</v>
      </c>
      <c r="F15" s="0" t="s">
        <v>1768</v>
      </c>
      <c r="G15" s="0">
        <v>26371616</v>
      </c>
      <c r="H15" s="0" t="s">
        <v>1835</v>
      </c>
      <c r="I15" s="0" t="s">
        <v>1836</v>
      </c>
      <c r="J15" s="0" t="s">
        <v>1284</v>
      </c>
      <c r="K15" s="0" t="s">
        <v>1837</v>
      </c>
      <c r="N15" s="1377">
        <v>39706</v>
      </c>
      <c r="P15" s="0" t="s">
        <v>1751</v>
      </c>
      <c r="Q15" s="0" t="s">
        <v>1752</v>
      </c>
      <c r="R15" s="0" t="s">
        <v>1753</v>
      </c>
      <c r="S15" s="0" t="s">
        <v>605</v>
      </c>
      <c r="AP15" s="0" t="s">
        <v>255</v>
      </c>
      <c r="AQ15" s="0" t="s">
        <v>1065</v>
      </c>
      <c r="AR15" s="0" t="s">
        <v>1747</v>
      </c>
      <c r="AS15" s="0" t="s">
        <v>1798</v>
      </c>
      <c r="AT15" s="0" t="s">
        <v>1799</v>
      </c>
      <c r="AU15" s="0">
        <v>26468919</v>
      </c>
      <c r="AV15" s="0" t="s">
        <v>1282</v>
      </c>
      <c r="AW15" s="0" t="s">
        <v>1283</v>
      </c>
      <c r="AX15" s="0" t="s">
        <v>1284</v>
      </c>
      <c r="AY15" s="0" t="s">
        <v>1750</v>
      </c>
      <c r="BB15" s="1377">
        <v>42460</v>
      </c>
      <c r="BD15" s="0" t="s">
        <v>1759</v>
      </c>
      <c r="BE15" s="0" t="s">
        <v>1760</v>
      </c>
      <c r="BF15" s="0" t="s">
        <v>1761</v>
      </c>
      <c r="BG15" s="0" t="s">
        <v>605</v>
      </c>
      <c r="BJ15" s="0" t="s">
        <v>255</v>
      </c>
      <c r="BK15" s="0" t="s">
        <v>1065</v>
      </c>
      <c r="BL15" s="0" t="s">
        <v>1747</v>
      </c>
      <c r="BM15" s="0" t="s">
        <v>1796</v>
      </c>
      <c r="BN15" s="0" t="s">
        <v>1797</v>
      </c>
      <c r="BO15" s="0">
        <v>31500726</v>
      </c>
      <c r="BP15" s="0" t="s">
        <v>1827</v>
      </c>
      <c r="BQ15" s="0" t="s">
        <v>1828</v>
      </c>
      <c r="BR15" s="0" t="s">
        <v>1284</v>
      </c>
      <c r="BS15" s="0" t="s">
        <v>1829</v>
      </c>
      <c r="BV15" s="1377">
        <v>44470</v>
      </c>
      <c r="BX15" s="0" t="s">
        <v>1762</v>
      </c>
      <c r="BY15" s="0" t="s">
        <v>1763</v>
      </c>
      <c r="BZ15" s="0" t="s">
        <v>1764</v>
      </c>
      <c r="CA15" s="0" t="s">
        <v>605</v>
      </c>
      <c r="CD15" s="0" t="s">
        <v>255</v>
      </c>
      <c r="CE15" s="0" t="s">
        <v>1065</v>
      </c>
      <c r="CF15" s="0" t="s">
        <v>1747</v>
      </c>
      <c r="CG15" s="0" t="s">
        <v>1767</v>
      </c>
      <c r="CH15" s="0" t="s">
        <v>1768</v>
      </c>
      <c r="CI15" s="0">
        <v>26468919</v>
      </c>
      <c r="CJ15" s="0" t="s">
        <v>1282</v>
      </c>
      <c r="CK15" s="0" t="s">
        <v>1283</v>
      </c>
      <c r="CL15" s="0" t="s">
        <v>1284</v>
      </c>
      <c r="CM15" s="0" t="s">
        <v>1750</v>
      </c>
      <c r="CP15" s="1377">
        <v>40191</v>
      </c>
      <c r="CR15" s="0" t="s">
        <v>1810</v>
      </c>
      <c r="CS15" s="0" t="s">
        <v>1811</v>
      </c>
      <c r="CU15" s="0" t="s">
        <v>605</v>
      </c>
      <c r="DR15" s="0" t="s">
        <v>255</v>
      </c>
      <c r="DS15" s="0" t="s">
        <v>1065</v>
      </c>
      <c r="DT15" s="0" t="s">
        <v>1747</v>
      </c>
      <c r="DU15" s="0" t="s">
        <v>1838</v>
      </c>
      <c r="DV15" s="0" t="s">
        <v>1839</v>
      </c>
      <c r="DW15" s="0">
        <v>26468919</v>
      </c>
      <c r="DX15" s="0" t="s">
        <v>1282</v>
      </c>
      <c r="DY15" s="0" t="s">
        <v>1283</v>
      </c>
      <c r="DZ15" s="0" t="s">
        <v>1284</v>
      </c>
      <c r="EA15" s="0" t="s">
        <v>1750</v>
      </c>
      <c r="ED15" s="1377">
        <v>43466</v>
      </c>
      <c r="EF15" s="0" t="s">
        <v>1774</v>
      </c>
      <c r="EG15" s="0" t="s">
        <v>1775</v>
      </c>
      <c r="EI15" s="0" t="s">
        <v>605</v>
      </c>
      <c r="EL15" s="0" t="s">
        <v>255</v>
      </c>
      <c r="EM15" s="0" t="s">
        <v>1065</v>
      </c>
      <c r="EN15" s="0" t="s">
        <v>1747</v>
      </c>
      <c r="EO15" s="0" t="s">
        <v>1767</v>
      </c>
      <c r="EP15" s="0" t="s">
        <v>1768</v>
      </c>
      <c r="EQ15" s="0">
        <v>31714490</v>
      </c>
      <c r="ER15" s="0" t="s">
        <v>1840</v>
      </c>
      <c r="ES15" s="0" t="s">
        <v>1841</v>
      </c>
      <c r="ET15" s="0" t="s">
        <v>1284</v>
      </c>
      <c r="EU15" s="0" t="s">
        <v>1842</v>
      </c>
      <c r="EV15" s="1377">
        <v>37594</v>
      </c>
      <c r="EX15" s="1377">
        <v>44927</v>
      </c>
      <c r="EZ15" s="0" t="s">
        <v>1843</v>
      </c>
      <c r="FA15" s="0" t="s">
        <v>1844</v>
      </c>
      <c r="FB15" s="0" t="s">
        <v>1843</v>
      </c>
      <c r="FC15" s="0" t="s">
        <v>475</v>
      </c>
    </row>
    <row customHeight="1" ht="10.5">
      <c r="B16" s="0" t="s">
        <v>255</v>
      </c>
      <c r="C16" s="0" t="s">
        <v>1065</v>
      </c>
      <c r="D16" s="0" t="s">
        <v>1747</v>
      </c>
      <c r="E16" s="0" t="s">
        <v>1820</v>
      </c>
      <c r="F16" s="0" t="s">
        <v>1821</v>
      </c>
      <c r="G16" s="0">
        <v>28859576</v>
      </c>
      <c r="H16" s="0" t="s">
        <v>1845</v>
      </c>
      <c r="I16" s="0" t="s">
        <v>1846</v>
      </c>
      <c r="J16" s="0" t="s">
        <v>1284</v>
      </c>
      <c r="K16" s="0" t="s">
        <v>1847</v>
      </c>
      <c r="L16" s="1377">
        <v>41027</v>
      </c>
      <c r="N16" s="1377">
        <v>41027</v>
      </c>
      <c r="P16" s="0" t="s">
        <v>1751</v>
      </c>
      <c r="Q16" s="0" t="s">
        <v>1752</v>
      </c>
      <c r="R16" s="0" t="s">
        <v>1753</v>
      </c>
      <c r="S16" s="0" t="s">
        <v>605</v>
      </c>
      <c r="AP16" s="0" t="s">
        <v>255</v>
      </c>
      <c r="AQ16" s="0" t="s">
        <v>1065</v>
      </c>
      <c r="AR16" s="0" t="s">
        <v>1747</v>
      </c>
      <c r="AS16" s="0" t="s">
        <v>1838</v>
      </c>
      <c r="AT16" s="0" t="s">
        <v>1839</v>
      </c>
      <c r="AU16" s="0">
        <v>26468919</v>
      </c>
      <c r="AV16" s="0" t="s">
        <v>1282</v>
      </c>
      <c r="AW16" s="0" t="s">
        <v>1283</v>
      </c>
      <c r="AX16" s="0" t="s">
        <v>1284</v>
      </c>
      <c r="AY16" s="0" t="s">
        <v>1750</v>
      </c>
      <c r="BB16" s="1377">
        <v>42460</v>
      </c>
      <c r="BD16" s="0" t="s">
        <v>1759</v>
      </c>
      <c r="BE16" s="0" t="s">
        <v>1760</v>
      </c>
      <c r="BF16" s="0" t="s">
        <v>1761</v>
      </c>
      <c r="BG16" s="0" t="s">
        <v>605</v>
      </c>
      <c r="BJ16" s="0" t="s">
        <v>255</v>
      </c>
      <c r="BK16" s="0" t="s">
        <v>1065</v>
      </c>
      <c r="BL16" s="0" t="s">
        <v>1747</v>
      </c>
      <c r="BM16" s="0" t="s">
        <v>1798</v>
      </c>
      <c r="BN16" s="0" t="s">
        <v>1799</v>
      </c>
      <c r="BO16" s="0">
        <v>26468919</v>
      </c>
      <c r="BP16" s="0" t="s">
        <v>1282</v>
      </c>
      <c r="BQ16" s="0" t="s">
        <v>1283</v>
      </c>
      <c r="BR16" s="0" t="s">
        <v>1284</v>
      </c>
      <c r="BS16" s="0" t="s">
        <v>1750</v>
      </c>
      <c r="BV16" s="1377">
        <v>40191</v>
      </c>
      <c r="BX16" s="0" t="s">
        <v>1762</v>
      </c>
      <c r="BY16" s="0" t="s">
        <v>1763</v>
      </c>
      <c r="BZ16" s="0" t="s">
        <v>1764</v>
      </c>
      <c r="CA16" s="0" t="s">
        <v>605</v>
      </c>
      <c r="CD16" s="0" t="s">
        <v>255</v>
      </c>
      <c r="CE16" s="0" t="s">
        <v>1065</v>
      </c>
      <c r="CF16" s="0" t="s">
        <v>1747</v>
      </c>
      <c r="CG16" s="0" t="s">
        <v>1820</v>
      </c>
      <c r="CH16" s="0" t="s">
        <v>1821</v>
      </c>
      <c r="CI16" s="0">
        <v>26468919</v>
      </c>
      <c r="CJ16" s="0" t="s">
        <v>1282</v>
      </c>
      <c r="CK16" s="0" t="s">
        <v>1283</v>
      </c>
      <c r="CL16" s="0" t="s">
        <v>1284</v>
      </c>
      <c r="CM16" s="0" t="s">
        <v>1750</v>
      </c>
      <c r="CP16" s="1377">
        <v>40191</v>
      </c>
      <c r="CR16" s="0" t="s">
        <v>1765</v>
      </c>
      <c r="CS16" s="0" t="s">
        <v>1766</v>
      </c>
      <c r="CU16" s="0" t="s">
        <v>605</v>
      </c>
      <c r="DR16" s="0" t="s">
        <v>255</v>
      </c>
      <c r="DS16" s="0" t="s">
        <v>1065</v>
      </c>
      <c r="DT16" s="0" t="s">
        <v>1747</v>
      </c>
      <c r="DU16" s="0" t="s">
        <v>1783</v>
      </c>
      <c r="DV16" s="0" t="s">
        <v>1784</v>
      </c>
      <c r="DW16" s="0">
        <v>26468919</v>
      </c>
      <c r="DX16" s="0" t="s">
        <v>1282</v>
      </c>
      <c r="DY16" s="0" t="s">
        <v>1283</v>
      </c>
      <c r="DZ16" s="0" t="s">
        <v>1284</v>
      </c>
      <c r="EA16" s="0" t="s">
        <v>1750</v>
      </c>
      <c r="ED16" s="1377">
        <v>43466</v>
      </c>
      <c r="EF16" s="0" t="s">
        <v>1774</v>
      </c>
      <c r="EG16" s="0" t="s">
        <v>1775</v>
      </c>
      <c r="EI16" s="0" t="s">
        <v>605</v>
      </c>
      <c r="EL16" s="0" t="s">
        <v>255</v>
      </c>
      <c r="EM16" s="0" t="s">
        <v>1065</v>
      </c>
      <c r="EN16" s="0" t="s">
        <v>1747</v>
      </c>
      <c r="EO16" s="0" t="s">
        <v>1767</v>
      </c>
      <c r="EP16" s="0" t="s">
        <v>1768</v>
      </c>
      <c r="EQ16" s="0">
        <v>26382179</v>
      </c>
      <c r="ER16" s="0" t="s">
        <v>1848</v>
      </c>
      <c r="ES16" s="0" t="s">
        <v>1849</v>
      </c>
      <c r="ET16" s="0" t="s">
        <v>1284</v>
      </c>
      <c r="EU16" s="0" t="s">
        <v>1850</v>
      </c>
      <c r="EX16" s="1377">
        <v>43831</v>
      </c>
      <c r="EZ16" s="0" t="s">
        <v>1851</v>
      </c>
      <c r="FA16" s="0" t="s">
        <v>1852</v>
      </c>
      <c r="FB16" s="0" t="s">
        <v>1853</v>
      </c>
      <c r="FC16" s="0" t="s">
        <v>605</v>
      </c>
    </row>
    <row customHeight="1" ht="10.5">
      <c r="B17" s="0" t="s">
        <v>255</v>
      </c>
      <c r="C17" s="0" t="s">
        <v>1065</v>
      </c>
      <c r="D17" s="0" t="s">
        <v>1747</v>
      </c>
      <c r="E17" s="0" t="s">
        <v>1820</v>
      </c>
      <c r="F17" s="0" t="s">
        <v>1821</v>
      </c>
      <c r="G17" s="0">
        <v>26468919</v>
      </c>
      <c r="H17" s="0" t="s">
        <v>1282</v>
      </c>
      <c r="I17" s="0" t="s">
        <v>1283</v>
      </c>
      <c r="J17" s="0" t="s">
        <v>1284</v>
      </c>
      <c r="K17" s="0" t="s">
        <v>1750</v>
      </c>
      <c r="N17" s="1377">
        <v>40191</v>
      </c>
      <c r="P17" s="0" t="s">
        <v>1751</v>
      </c>
      <c r="Q17" s="0" t="s">
        <v>1752</v>
      </c>
      <c r="R17" s="0" t="s">
        <v>1753</v>
      </c>
      <c r="S17" s="0" t="s">
        <v>605</v>
      </c>
      <c r="AP17" s="0" t="s">
        <v>255</v>
      </c>
      <c r="AQ17" s="0" t="s">
        <v>1065</v>
      </c>
      <c r="AR17" s="0" t="s">
        <v>1747</v>
      </c>
      <c r="AS17" s="0" t="s">
        <v>1783</v>
      </c>
      <c r="AT17" s="0" t="s">
        <v>1784</v>
      </c>
      <c r="AU17" s="0">
        <v>26468919</v>
      </c>
      <c r="AV17" s="0" t="s">
        <v>1282</v>
      </c>
      <c r="AW17" s="0" t="s">
        <v>1283</v>
      </c>
      <c r="AX17" s="0" t="s">
        <v>1284</v>
      </c>
      <c r="AY17" s="0" t="s">
        <v>1750</v>
      </c>
      <c r="BB17" s="1377">
        <v>42460</v>
      </c>
      <c r="BD17" s="0" t="s">
        <v>1759</v>
      </c>
      <c r="BE17" s="0" t="s">
        <v>1760</v>
      </c>
      <c r="BF17" s="0" t="s">
        <v>1761</v>
      </c>
      <c r="BG17" s="0" t="s">
        <v>605</v>
      </c>
      <c r="BJ17" s="0" t="s">
        <v>255</v>
      </c>
      <c r="BK17" s="0" t="s">
        <v>1065</v>
      </c>
      <c r="BL17" s="0" t="s">
        <v>1747</v>
      </c>
      <c r="BM17" s="0" t="s">
        <v>1838</v>
      </c>
      <c r="BN17" s="0" t="s">
        <v>1839</v>
      </c>
      <c r="BO17" s="0">
        <v>26468919</v>
      </c>
      <c r="BP17" s="0" t="s">
        <v>1282</v>
      </c>
      <c r="BQ17" s="0" t="s">
        <v>1283</v>
      </c>
      <c r="BR17" s="0" t="s">
        <v>1284</v>
      </c>
      <c r="BS17" s="0" t="s">
        <v>1750</v>
      </c>
      <c r="BV17" s="1377">
        <v>40191</v>
      </c>
      <c r="BX17" s="0" t="s">
        <v>1762</v>
      </c>
      <c r="BY17" s="0" t="s">
        <v>1763</v>
      </c>
      <c r="BZ17" s="0" t="s">
        <v>1764</v>
      </c>
      <c r="CA17" s="0" t="s">
        <v>605</v>
      </c>
      <c r="CD17" s="0" t="s">
        <v>255</v>
      </c>
      <c r="CE17" s="0" t="s">
        <v>1065</v>
      </c>
      <c r="CF17" s="0" t="s">
        <v>1747</v>
      </c>
      <c r="CG17" s="0" t="s">
        <v>1798</v>
      </c>
      <c r="CH17" s="0" t="s">
        <v>1799</v>
      </c>
      <c r="CI17" s="0">
        <v>26468919</v>
      </c>
      <c r="CJ17" s="0" t="s">
        <v>1282</v>
      </c>
      <c r="CK17" s="0" t="s">
        <v>1283</v>
      </c>
      <c r="CL17" s="0" t="s">
        <v>1284</v>
      </c>
      <c r="CM17" s="0" t="s">
        <v>1750</v>
      </c>
      <c r="CP17" s="1377">
        <v>40191</v>
      </c>
      <c r="CR17" s="0" t="s">
        <v>1765</v>
      </c>
      <c r="CS17" s="0" t="s">
        <v>1766</v>
      </c>
      <c r="CU17" s="0" t="s">
        <v>605</v>
      </c>
      <c r="DR17" s="0" t="s">
        <v>255</v>
      </c>
      <c r="DS17" s="0" t="s">
        <v>1065</v>
      </c>
      <c r="DT17" s="0" t="s">
        <v>1747</v>
      </c>
      <c r="DU17" s="0" t="s">
        <v>1854</v>
      </c>
      <c r="DV17" s="0" t="s">
        <v>1855</v>
      </c>
      <c r="DW17" s="0">
        <v>26468919</v>
      </c>
      <c r="DX17" s="0" t="s">
        <v>1282</v>
      </c>
      <c r="DY17" s="0" t="s">
        <v>1283</v>
      </c>
      <c r="DZ17" s="0" t="s">
        <v>1284</v>
      </c>
      <c r="EA17" s="0" t="s">
        <v>1750</v>
      </c>
      <c r="ED17" s="1377">
        <v>43466</v>
      </c>
      <c r="EF17" s="0" t="s">
        <v>1774</v>
      </c>
      <c r="EG17" s="0" t="s">
        <v>1775</v>
      </c>
      <c r="EI17" s="0" t="s">
        <v>605</v>
      </c>
      <c r="EL17" s="0" t="s">
        <v>255</v>
      </c>
      <c r="EM17" s="0" t="s">
        <v>1065</v>
      </c>
      <c r="EN17" s="0" t="s">
        <v>1747</v>
      </c>
      <c r="EO17" s="0" t="s">
        <v>1767</v>
      </c>
      <c r="EP17" s="0" t="s">
        <v>1768</v>
      </c>
      <c r="EQ17" s="0">
        <v>26382179</v>
      </c>
      <c r="ER17" s="0" t="s">
        <v>1848</v>
      </c>
      <c r="ES17" s="0" t="s">
        <v>1849</v>
      </c>
      <c r="ET17" s="0" t="s">
        <v>1284</v>
      </c>
      <c r="EU17" s="0" t="s">
        <v>1850</v>
      </c>
      <c r="EX17" s="1377">
        <v>43831</v>
      </c>
      <c r="EZ17" s="0" t="s">
        <v>1851</v>
      </c>
      <c r="FA17" s="0" t="s">
        <v>1852</v>
      </c>
      <c r="FB17" s="0" t="s">
        <v>1856</v>
      </c>
      <c r="FC17" s="0" t="s">
        <v>605</v>
      </c>
    </row>
    <row customHeight="1" ht="10.5">
      <c r="B18" s="0" t="s">
        <v>255</v>
      </c>
      <c r="C18" s="0" t="s">
        <v>1065</v>
      </c>
      <c r="D18" s="0" t="s">
        <v>1747</v>
      </c>
      <c r="E18" s="0" t="s">
        <v>1796</v>
      </c>
      <c r="F18" s="0" t="s">
        <v>1797</v>
      </c>
      <c r="G18" s="0">
        <v>31500726</v>
      </c>
      <c r="H18" s="0" t="s">
        <v>1827</v>
      </c>
      <c r="I18" s="0" t="s">
        <v>1828</v>
      </c>
      <c r="J18" s="0" t="s">
        <v>1284</v>
      </c>
      <c r="K18" s="0" t="s">
        <v>1829</v>
      </c>
      <c r="N18" s="1377">
        <v>44470</v>
      </c>
      <c r="P18" s="0" t="s">
        <v>1817</v>
      </c>
      <c r="Q18" s="0" t="s">
        <v>1818</v>
      </c>
      <c r="R18" s="0" t="s">
        <v>1753</v>
      </c>
      <c r="S18" s="0" t="s">
        <v>605</v>
      </c>
      <c r="AP18" s="0" t="s">
        <v>255</v>
      </c>
      <c r="AQ18" s="0" t="s">
        <v>1065</v>
      </c>
      <c r="AR18" s="0" t="s">
        <v>1747</v>
      </c>
      <c r="AS18" s="0" t="s">
        <v>1783</v>
      </c>
      <c r="AT18" s="0" t="s">
        <v>1784</v>
      </c>
      <c r="AU18" s="0">
        <v>26413215</v>
      </c>
      <c r="AV18" s="0" t="s">
        <v>1785</v>
      </c>
      <c r="AW18" s="0" t="s">
        <v>1786</v>
      </c>
      <c r="AX18" s="0" t="s">
        <v>1787</v>
      </c>
      <c r="AY18" s="0" t="s">
        <v>1788</v>
      </c>
      <c r="BB18" s="1377">
        <v>40141</v>
      </c>
      <c r="BD18" s="0" t="s">
        <v>1814</v>
      </c>
      <c r="BE18" s="0" t="s">
        <v>1815</v>
      </c>
      <c r="BF18" s="0" t="s">
        <v>1816</v>
      </c>
      <c r="BG18" s="0" t="s">
        <v>605</v>
      </c>
      <c r="BJ18" s="0" t="s">
        <v>255</v>
      </c>
      <c r="BK18" s="0" t="s">
        <v>1065</v>
      </c>
      <c r="BL18" s="0" t="s">
        <v>1747</v>
      </c>
      <c r="BM18" s="0" t="s">
        <v>1838</v>
      </c>
      <c r="BN18" s="0" t="s">
        <v>1839</v>
      </c>
      <c r="BO18" s="0">
        <v>30949446</v>
      </c>
      <c r="BP18" s="0" t="s">
        <v>1649</v>
      </c>
      <c r="BQ18" s="0" t="s">
        <v>1650</v>
      </c>
      <c r="BR18" s="0" t="s">
        <v>1651</v>
      </c>
      <c r="BS18" s="0" t="s">
        <v>1857</v>
      </c>
      <c r="BT18" s="1377">
        <v>42814</v>
      </c>
      <c r="BV18" s="1377">
        <v>42991</v>
      </c>
      <c r="BX18" s="0" t="s">
        <v>1762</v>
      </c>
      <c r="BY18" s="0" t="s">
        <v>1763</v>
      </c>
      <c r="BZ18" s="0" t="s">
        <v>1764</v>
      </c>
      <c r="CA18" s="0" t="s">
        <v>605</v>
      </c>
      <c r="CD18" s="0" t="s">
        <v>255</v>
      </c>
      <c r="CE18" s="0" t="s">
        <v>1065</v>
      </c>
      <c r="CF18" s="0" t="s">
        <v>1747</v>
      </c>
      <c r="CG18" s="0" t="s">
        <v>1838</v>
      </c>
      <c r="CH18" s="0" t="s">
        <v>1839</v>
      </c>
      <c r="CI18" s="0">
        <v>26468919</v>
      </c>
      <c r="CJ18" s="0" t="s">
        <v>1282</v>
      </c>
      <c r="CK18" s="0" t="s">
        <v>1283</v>
      </c>
      <c r="CL18" s="0" t="s">
        <v>1284</v>
      </c>
      <c r="CM18" s="0" t="s">
        <v>1750</v>
      </c>
      <c r="CP18" s="1377">
        <v>40191</v>
      </c>
      <c r="CR18" s="0" t="s">
        <v>1765</v>
      </c>
      <c r="CS18" s="0" t="s">
        <v>1766</v>
      </c>
      <c r="CU18" s="0" t="s">
        <v>605</v>
      </c>
      <c r="DR18" s="0" t="s">
        <v>255</v>
      </c>
      <c r="DS18" s="0" t="s">
        <v>1065</v>
      </c>
      <c r="DT18" s="0" t="s">
        <v>1747</v>
      </c>
      <c r="DU18" s="0" t="s">
        <v>1085</v>
      </c>
      <c r="DV18" s="0" t="s">
        <v>1086</v>
      </c>
      <c r="DW18" s="0">
        <v>26468919</v>
      </c>
      <c r="DX18" s="0" t="s">
        <v>1282</v>
      </c>
      <c r="DY18" s="0" t="s">
        <v>1283</v>
      </c>
      <c r="DZ18" s="0" t="s">
        <v>1284</v>
      </c>
      <c r="EA18" s="0" t="s">
        <v>1750</v>
      </c>
      <c r="ED18" s="1377">
        <v>43466</v>
      </c>
      <c r="EF18" s="0" t="s">
        <v>1774</v>
      </c>
      <c r="EG18" s="0" t="s">
        <v>1775</v>
      </c>
      <c r="EI18" s="0" t="s">
        <v>605</v>
      </c>
      <c r="EL18" s="0" t="s">
        <v>255</v>
      </c>
      <c r="EM18" s="0" t="s">
        <v>1065</v>
      </c>
      <c r="EN18" s="0" t="s">
        <v>1747</v>
      </c>
      <c r="EO18" s="0" t="s">
        <v>1767</v>
      </c>
      <c r="EP18" s="0" t="s">
        <v>1768</v>
      </c>
      <c r="EQ18" s="0">
        <v>26382179</v>
      </c>
      <c r="ER18" s="0" t="s">
        <v>1848</v>
      </c>
      <c r="ES18" s="0" t="s">
        <v>1849</v>
      </c>
      <c r="ET18" s="0" t="s">
        <v>1284</v>
      </c>
      <c r="EU18" s="0" t="s">
        <v>1850</v>
      </c>
      <c r="EX18" s="1377">
        <v>43831</v>
      </c>
      <c r="EZ18" s="0" t="s">
        <v>1851</v>
      </c>
      <c r="FA18" s="0" t="s">
        <v>1852</v>
      </c>
      <c r="FB18" s="0" t="s">
        <v>1776</v>
      </c>
      <c r="FC18" s="0" t="s">
        <v>605</v>
      </c>
    </row>
    <row customHeight="1" ht="10.5">
      <c r="B19" s="0" t="s">
        <v>255</v>
      </c>
      <c r="C19" s="0" t="s">
        <v>1065</v>
      </c>
      <c r="D19" s="0" t="s">
        <v>1747</v>
      </c>
      <c r="E19" s="0" t="s">
        <v>1796</v>
      </c>
      <c r="F19" s="0" t="s">
        <v>1797</v>
      </c>
      <c r="G19" s="0">
        <v>31500726</v>
      </c>
      <c r="H19" s="0" t="s">
        <v>1827</v>
      </c>
      <c r="I19" s="0" t="s">
        <v>1828</v>
      </c>
      <c r="J19" s="0" t="s">
        <v>1284</v>
      </c>
      <c r="K19" s="0" t="s">
        <v>1829</v>
      </c>
      <c r="N19" s="1377">
        <v>44470</v>
      </c>
      <c r="P19" s="0" t="s">
        <v>1817</v>
      </c>
      <c r="Q19" s="0" t="s">
        <v>1818</v>
      </c>
      <c r="R19" s="0" t="s">
        <v>1819</v>
      </c>
      <c r="S19" s="0" t="s">
        <v>605</v>
      </c>
      <c r="AP19" s="0" t="s">
        <v>255</v>
      </c>
      <c r="AQ19" s="0" t="s">
        <v>1065</v>
      </c>
      <c r="AR19" s="0" t="s">
        <v>1747</v>
      </c>
      <c r="AS19" s="0" t="s">
        <v>1854</v>
      </c>
      <c r="AT19" s="0" t="s">
        <v>1855</v>
      </c>
      <c r="AU19" s="0">
        <v>26468919</v>
      </c>
      <c r="AV19" s="0" t="s">
        <v>1282</v>
      </c>
      <c r="AW19" s="0" t="s">
        <v>1283</v>
      </c>
      <c r="AX19" s="0" t="s">
        <v>1284</v>
      </c>
      <c r="AY19" s="0" t="s">
        <v>1750</v>
      </c>
      <c r="BB19" s="1377">
        <v>42460</v>
      </c>
      <c r="BD19" s="0" t="s">
        <v>1759</v>
      </c>
      <c r="BE19" s="0" t="s">
        <v>1760</v>
      </c>
      <c r="BF19" s="0" t="s">
        <v>1761</v>
      </c>
      <c r="BG19" s="0" t="s">
        <v>605</v>
      </c>
      <c r="BJ19" s="0" t="s">
        <v>255</v>
      </c>
      <c r="BK19" s="0" t="s">
        <v>1065</v>
      </c>
      <c r="BL19" s="0" t="s">
        <v>1747</v>
      </c>
      <c r="BM19" s="0" t="s">
        <v>1783</v>
      </c>
      <c r="BN19" s="0" t="s">
        <v>1784</v>
      </c>
      <c r="BO19" s="0">
        <v>26468919</v>
      </c>
      <c r="BP19" s="0" t="s">
        <v>1282</v>
      </c>
      <c r="BQ19" s="0" t="s">
        <v>1283</v>
      </c>
      <c r="BR19" s="0" t="s">
        <v>1284</v>
      </c>
      <c r="BS19" s="0" t="s">
        <v>1750</v>
      </c>
      <c r="BV19" s="1377">
        <v>40191</v>
      </c>
      <c r="BX19" s="0" t="s">
        <v>1762</v>
      </c>
      <c r="BY19" s="0" t="s">
        <v>1763</v>
      </c>
      <c r="BZ19" s="0" t="s">
        <v>1764</v>
      </c>
      <c r="CA19" s="0" t="s">
        <v>605</v>
      </c>
      <c r="CD19" s="0" t="s">
        <v>255</v>
      </c>
      <c r="CE19" s="0" t="s">
        <v>1065</v>
      </c>
      <c r="CF19" s="0" t="s">
        <v>1747</v>
      </c>
      <c r="CG19" s="0" t="s">
        <v>1783</v>
      </c>
      <c r="CH19" s="0" t="s">
        <v>1784</v>
      </c>
      <c r="CI19" s="0">
        <v>26468919</v>
      </c>
      <c r="CJ19" s="0" t="s">
        <v>1282</v>
      </c>
      <c r="CK19" s="0" t="s">
        <v>1283</v>
      </c>
      <c r="CL19" s="0" t="s">
        <v>1284</v>
      </c>
      <c r="CM19" s="0" t="s">
        <v>1750</v>
      </c>
      <c r="CP19" s="1377">
        <v>40191</v>
      </c>
      <c r="CR19" s="0" t="s">
        <v>1765</v>
      </c>
      <c r="CS19" s="0" t="s">
        <v>1766</v>
      </c>
      <c r="CU19" s="0" t="s">
        <v>605</v>
      </c>
      <c r="DR19" s="0" t="s">
        <v>255</v>
      </c>
      <c r="DS19" s="0" t="s">
        <v>1065</v>
      </c>
      <c r="DT19" s="0" t="s">
        <v>1747</v>
      </c>
      <c r="DU19" s="0" t="s">
        <v>1858</v>
      </c>
      <c r="DV19" s="0" t="s">
        <v>1859</v>
      </c>
      <c r="DW19" s="0">
        <v>26468919</v>
      </c>
      <c r="DX19" s="0" t="s">
        <v>1282</v>
      </c>
      <c r="DY19" s="0" t="s">
        <v>1283</v>
      </c>
      <c r="DZ19" s="0" t="s">
        <v>1284</v>
      </c>
      <c r="EA19" s="0" t="s">
        <v>1750</v>
      </c>
      <c r="ED19" s="1377">
        <v>43466</v>
      </c>
      <c r="EF19" s="0" t="s">
        <v>1774</v>
      </c>
      <c r="EG19" s="0" t="s">
        <v>1775</v>
      </c>
      <c r="EI19" s="0" t="s">
        <v>605</v>
      </c>
      <c r="EL19" s="0" t="s">
        <v>255</v>
      </c>
      <c r="EM19" s="0" t="s">
        <v>1065</v>
      </c>
      <c r="EN19" s="0" t="s">
        <v>1747</v>
      </c>
      <c r="EO19" s="0" t="s">
        <v>1820</v>
      </c>
      <c r="EP19" s="0" t="s">
        <v>1821</v>
      </c>
      <c r="EQ19" s="0">
        <v>26468919</v>
      </c>
      <c r="ER19" s="0" t="s">
        <v>1282</v>
      </c>
      <c r="ES19" s="0" t="s">
        <v>1283</v>
      </c>
      <c r="ET19" s="0" t="s">
        <v>1284</v>
      </c>
      <c r="EU19" s="0" t="s">
        <v>1750</v>
      </c>
      <c r="EX19" s="1377">
        <v>43831</v>
      </c>
      <c r="EZ19" s="0" t="s">
        <v>1776</v>
      </c>
      <c r="FA19" s="0" t="s">
        <v>1777</v>
      </c>
      <c r="FB19" s="0" t="s">
        <v>1776</v>
      </c>
      <c r="FC19" s="0" t="s">
        <v>605</v>
      </c>
    </row>
    <row customHeight="1" ht="10.5">
      <c r="B20" s="0" t="s">
        <v>255</v>
      </c>
      <c r="C20" s="0" t="s">
        <v>1065</v>
      </c>
      <c r="D20" s="0" t="s">
        <v>1747</v>
      </c>
      <c r="E20" s="0" t="s">
        <v>1796</v>
      </c>
      <c r="F20" s="0" t="s">
        <v>1797</v>
      </c>
      <c r="G20" s="0">
        <v>31500726</v>
      </c>
      <c r="H20" s="0" t="s">
        <v>1827</v>
      </c>
      <c r="I20" s="0" t="s">
        <v>1828</v>
      </c>
      <c r="J20" s="0" t="s">
        <v>1284</v>
      </c>
      <c r="K20" s="0" t="s">
        <v>1829</v>
      </c>
      <c r="N20" s="1377">
        <v>45292</v>
      </c>
      <c r="P20" s="0" t="s">
        <v>1860</v>
      </c>
      <c r="Q20" s="0" t="s">
        <v>1861</v>
      </c>
      <c r="R20" s="0" t="s">
        <v>1753</v>
      </c>
      <c r="S20" s="0" t="s">
        <v>605</v>
      </c>
      <c r="AP20" s="0" t="s">
        <v>255</v>
      </c>
      <c r="AQ20" s="0" t="s">
        <v>1065</v>
      </c>
      <c r="AR20" s="0" t="s">
        <v>1747</v>
      </c>
      <c r="AS20" s="0" t="s">
        <v>1085</v>
      </c>
      <c r="AT20" s="0" t="s">
        <v>1086</v>
      </c>
      <c r="AU20" s="0">
        <v>26468919</v>
      </c>
      <c r="AV20" s="0" t="s">
        <v>1282</v>
      </c>
      <c r="AW20" s="0" t="s">
        <v>1283</v>
      </c>
      <c r="AX20" s="0" t="s">
        <v>1284</v>
      </c>
      <c r="AY20" s="0" t="s">
        <v>1750</v>
      </c>
      <c r="BB20" s="1377">
        <v>42460</v>
      </c>
      <c r="BD20" s="0" t="s">
        <v>1759</v>
      </c>
      <c r="BE20" s="0" t="s">
        <v>1760</v>
      </c>
      <c r="BF20" s="0" t="s">
        <v>1761</v>
      </c>
      <c r="BG20" s="0" t="s">
        <v>605</v>
      </c>
      <c r="BJ20" s="0" t="s">
        <v>255</v>
      </c>
      <c r="BK20" s="0" t="s">
        <v>1065</v>
      </c>
      <c r="BL20" s="0" t="s">
        <v>1747</v>
      </c>
      <c r="BM20" s="0" t="s">
        <v>1783</v>
      </c>
      <c r="BN20" s="0" t="s">
        <v>1784</v>
      </c>
      <c r="BO20" s="0">
        <v>26413215</v>
      </c>
      <c r="BP20" s="0" t="s">
        <v>1785</v>
      </c>
      <c r="BQ20" s="0" t="s">
        <v>1786</v>
      </c>
      <c r="BR20" s="0" t="s">
        <v>1787</v>
      </c>
      <c r="BS20" s="0" t="s">
        <v>1788</v>
      </c>
      <c r="BV20" s="1377">
        <v>40141</v>
      </c>
      <c r="BX20" s="0" t="s">
        <v>1762</v>
      </c>
      <c r="BY20" s="0" t="s">
        <v>1763</v>
      </c>
      <c r="BZ20" s="0" t="s">
        <v>1764</v>
      </c>
      <c r="CA20" s="0" t="s">
        <v>605</v>
      </c>
      <c r="CD20" s="0" t="s">
        <v>255</v>
      </c>
      <c r="CE20" s="0" t="s">
        <v>1065</v>
      </c>
      <c r="CF20" s="0" t="s">
        <v>1747</v>
      </c>
      <c r="CG20" s="0" t="s">
        <v>1854</v>
      </c>
      <c r="CH20" s="0" t="s">
        <v>1855</v>
      </c>
      <c r="CI20" s="0">
        <v>26468919</v>
      </c>
      <c r="CJ20" s="0" t="s">
        <v>1282</v>
      </c>
      <c r="CK20" s="0" t="s">
        <v>1283</v>
      </c>
      <c r="CL20" s="0" t="s">
        <v>1284</v>
      </c>
      <c r="CM20" s="0" t="s">
        <v>1750</v>
      </c>
      <c r="CP20" s="1377">
        <v>40191</v>
      </c>
      <c r="CR20" s="0" t="s">
        <v>1765</v>
      </c>
      <c r="CS20" s="0" t="s">
        <v>1766</v>
      </c>
      <c r="CU20" s="0" t="s">
        <v>605</v>
      </c>
      <c r="EL20" s="0" t="s">
        <v>255</v>
      </c>
      <c r="EM20" s="0" t="s">
        <v>1065</v>
      </c>
      <c r="EN20" s="0" t="s">
        <v>1747</v>
      </c>
      <c r="EO20" s="0" t="s">
        <v>1796</v>
      </c>
      <c r="EP20" s="0" t="s">
        <v>1797</v>
      </c>
      <c r="EQ20" s="0">
        <v>31714459</v>
      </c>
      <c r="ER20" s="0" t="s">
        <v>1862</v>
      </c>
      <c r="ES20" s="0" t="s">
        <v>1863</v>
      </c>
      <c r="ET20" s="0" t="s">
        <v>1864</v>
      </c>
      <c r="EU20" s="0" t="s">
        <v>1865</v>
      </c>
      <c r="EV20" s="1377">
        <v>41193</v>
      </c>
      <c r="EX20" s="1377">
        <v>45413</v>
      </c>
      <c r="EZ20" s="0" t="s">
        <v>1843</v>
      </c>
      <c r="FA20" s="0" t="s">
        <v>1844</v>
      </c>
      <c r="FB20" s="0" t="s">
        <v>1843</v>
      </c>
      <c r="FC20" s="0" t="s">
        <v>475</v>
      </c>
    </row>
    <row customHeight="1" ht="10.5">
      <c r="B21" s="0" t="s">
        <v>255</v>
      </c>
      <c r="C21" s="0" t="s">
        <v>1065</v>
      </c>
      <c r="D21" s="0" t="s">
        <v>1747</v>
      </c>
      <c r="E21" s="0" t="s">
        <v>1798</v>
      </c>
      <c r="F21" s="0" t="s">
        <v>1799</v>
      </c>
      <c r="G21" s="0">
        <v>28007692</v>
      </c>
      <c r="H21" s="0" t="s">
        <v>1866</v>
      </c>
      <c r="I21" s="0" t="s">
        <v>1867</v>
      </c>
      <c r="J21" s="0" t="s">
        <v>1284</v>
      </c>
      <c r="K21" s="0" t="s">
        <v>1868</v>
      </c>
      <c r="L21" s="1377">
        <v>40907</v>
      </c>
      <c r="N21" s="1377">
        <v>43609</v>
      </c>
      <c r="P21" s="0" t="s">
        <v>1869</v>
      </c>
      <c r="Q21" s="0" t="s">
        <v>1870</v>
      </c>
      <c r="R21" s="0" t="s">
        <v>1753</v>
      </c>
      <c r="S21" s="0" t="s">
        <v>605</v>
      </c>
      <c r="AP21" s="0" t="s">
        <v>255</v>
      </c>
      <c r="AQ21" s="0" t="s">
        <v>1065</v>
      </c>
      <c r="AR21" s="0" t="s">
        <v>1747</v>
      </c>
      <c r="AS21" s="0" t="s">
        <v>1085</v>
      </c>
      <c r="AT21" s="0" t="s">
        <v>1086</v>
      </c>
      <c r="AU21" s="0">
        <v>30949446</v>
      </c>
      <c r="AV21" s="0" t="s">
        <v>1649</v>
      </c>
      <c r="AW21" s="0" t="s">
        <v>1650</v>
      </c>
      <c r="AX21" s="0" t="s">
        <v>1651</v>
      </c>
      <c r="AY21" s="0" t="s">
        <v>1857</v>
      </c>
      <c r="AZ21" s="1377">
        <v>42814</v>
      </c>
      <c r="BB21" s="1377">
        <v>44917</v>
      </c>
      <c r="BD21" s="0" t="s">
        <v>1814</v>
      </c>
      <c r="BE21" s="0" t="s">
        <v>1815</v>
      </c>
      <c r="BF21" s="0" t="s">
        <v>1816</v>
      </c>
      <c r="BG21" s="0" t="s">
        <v>475</v>
      </c>
      <c r="BJ21" s="0" t="s">
        <v>255</v>
      </c>
      <c r="BK21" s="0" t="s">
        <v>1065</v>
      </c>
      <c r="BL21" s="0" t="s">
        <v>1747</v>
      </c>
      <c r="BM21" s="0" t="s">
        <v>1854</v>
      </c>
      <c r="BN21" s="0" t="s">
        <v>1855</v>
      </c>
      <c r="BO21" s="0">
        <v>26468919</v>
      </c>
      <c r="BP21" s="0" t="s">
        <v>1282</v>
      </c>
      <c r="BQ21" s="0" t="s">
        <v>1283</v>
      </c>
      <c r="BR21" s="0" t="s">
        <v>1284</v>
      </c>
      <c r="BS21" s="0" t="s">
        <v>1750</v>
      </c>
      <c r="BV21" s="1377">
        <v>40191</v>
      </c>
      <c r="BX21" s="0" t="s">
        <v>1762</v>
      </c>
      <c r="BY21" s="0" t="s">
        <v>1763</v>
      </c>
      <c r="BZ21" s="0" t="s">
        <v>1764</v>
      </c>
      <c r="CA21" s="0" t="s">
        <v>605</v>
      </c>
      <c r="CD21" s="0" t="s">
        <v>255</v>
      </c>
      <c r="CE21" s="0" t="s">
        <v>1065</v>
      </c>
      <c r="CF21" s="0" t="s">
        <v>1747</v>
      </c>
      <c r="CG21" s="0" t="s">
        <v>1085</v>
      </c>
      <c r="CH21" s="0" t="s">
        <v>1086</v>
      </c>
      <c r="CI21" s="0">
        <v>26468919</v>
      </c>
      <c r="CJ21" s="0" t="s">
        <v>1282</v>
      </c>
      <c r="CK21" s="0" t="s">
        <v>1283</v>
      </c>
      <c r="CL21" s="0" t="s">
        <v>1284</v>
      </c>
      <c r="CM21" s="0" t="s">
        <v>1750</v>
      </c>
      <c r="CP21" s="1377">
        <v>40191</v>
      </c>
      <c r="CR21" s="0" t="s">
        <v>1765</v>
      </c>
      <c r="CS21" s="0" t="s">
        <v>1766</v>
      </c>
      <c r="CU21" s="0" t="s">
        <v>605</v>
      </c>
      <c r="EL21" s="0" t="s">
        <v>255</v>
      </c>
      <c r="EM21" s="0" t="s">
        <v>1065</v>
      </c>
      <c r="EN21" s="0" t="s">
        <v>1747</v>
      </c>
      <c r="EO21" s="0" t="s">
        <v>1796</v>
      </c>
      <c r="EP21" s="0" t="s">
        <v>1797</v>
      </c>
      <c r="EQ21" s="0">
        <v>31714490</v>
      </c>
      <c r="ER21" s="0" t="s">
        <v>1840</v>
      </c>
      <c r="ES21" s="0" t="s">
        <v>1841</v>
      </c>
      <c r="ET21" s="0" t="s">
        <v>1284</v>
      </c>
      <c r="EU21" s="0" t="s">
        <v>1842</v>
      </c>
      <c r="EV21" s="1377">
        <v>37594</v>
      </c>
      <c r="EX21" s="1377">
        <v>44927</v>
      </c>
      <c r="EZ21" s="0" t="s">
        <v>1843</v>
      </c>
      <c r="FA21" s="0" t="s">
        <v>1844</v>
      </c>
      <c r="FB21" s="0" t="s">
        <v>1843</v>
      </c>
      <c r="FC21" s="0" t="s">
        <v>475</v>
      </c>
    </row>
    <row customHeight="1" ht="10.5">
      <c r="B22" s="0" t="s">
        <v>255</v>
      </c>
      <c r="C22" s="0" t="s">
        <v>1065</v>
      </c>
      <c r="D22" s="0" t="s">
        <v>1747</v>
      </c>
      <c r="E22" s="0" t="s">
        <v>1798</v>
      </c>
      <c r="F22" s="0" t="s">
        <v>1799</v>
      </c>
      <c r="G22" s="0">
        <v>26468919</v>
      </c>
      <c r="H22" s="0" t="s">
        <v>1282</v>
      </c>
      <c r="I22" s="0" t="s">
        <v>1283</v>
      </c>
      <c r="J22" s="0" t="s">
        <v>1284</v>
      </c>
      <c r="K22" s="0" t="s">
        <v>1750</v>
      </c>
      <c r="N22" s="1377">
        <v>40191</v>
      </c>
      <c r="P22" s="0" t="s">
        <v>1751</v>
      </c>
      <c r="Q22" s="0" t="s">
        <v>1752</v>
      </c>
      <c r="R22" s="0" t="s">
        <v>1753</v>
      </c>
      <c r="S22" s="0" t="s">
        <v>605</v>
      </c>
      <c r="AP22" s="0" t="s">
        <v>255</v>
      </c>
      <c r="AQ22" s="0" t="s">
        <v>1065</v>
      </c>
      <c r="AR22" s="0" t="s">
        <v>1747</v>
      </c>
      <c r="AS22" s="0" t="s">
        <v>1858</v>
      </c>
      <c r="AT22" s="0" t="s">
        <v>1859</v>
      </c>
      <c r="AU22" s="0">
        <v>26468919</v>
      </c>
      <c r="AV22" s="0" t="s">
        <v>1282</v>
      </c>
      <c r="AW22" s="0" t="s">
        <v>1283</v>
      </c>
      <c r="AX22" s="0" t="s">
        <v>1284</v>
      </c>
      <c r="AY22" s="0" t="s">
        <v>1750</v>
      </c>
      <c r="BB22" s="1377">
        <v>42460</v>
      </c>
      <c r="BD22" s="0" t="s">
        <v>1759</v>
      </c>
      <c r="BE22" s="0" t="s">
        <v>1760</v>
      </c>
      <c r="BF22" s="0" t="s">
        <v>1761</v>
      </c>
      <c r="BG22" s="0" t="s">
        <v>605</v>
      </c>
      <c r="BJ22" s="0" t="s">
        <v>255</v>
      </c>
      <c r="BK22" s="0" t="s">
        <v>1065</v>
      </c>
      <c r="BL22" s="0" t="s">
        <v>1747</v>
      </c>
      <c r="BM22" s="0" t="s">
        <v>1085</v>
      </c>
      <c r="BN22" s="0" t="s">
        <v>1086</v>
      </c>
      <c r="BO22" s="0">
        <v>26468919</v>
      </c>
      <c r="BP22" s="0" t="s">
        <v>1282</v>
      </c>
      <c r="BQ22" s="0" t="s">
        <v>1283</v>
      </c>
      <c r="BR22" s="0" t="s">
        <v>1284</v>
      </c>
      <c r="BS22" s="0" t="s">
        <v>1750</v>
      </c>
      <c r="BV22" s="1377">
        <v>40191</v>
      </c>
      <c r="BX22" s="0" t="s">
        <v>1762</v>
      </c>
      <c r="BY22" s="0" t="s">
        <v>1763</v>
      </c>
      <c r="BZ22" s="0" t="s">
        <v>1764</v>
      </c>
      <c r="CA22" s="0" t="s">
        <v>605</v>
      </c>
      <c r="CD22" s="0" t="s">
        <v>255</v>
      </c>
      <c r="CE22" s="0" t="s">
        <v>1065</v>
      </c>
      <c r="CF22" s="0" t="s">
        <v>1747</v>
      </c>
      <c r="CG22" s="0" t="s">
        <v>1858</v>
      </c>
      <c r="CH22" s="0" t="s">
        <v>1859</v>
      </c>
      <c r="CI22" s="0">
        <v>26468919</v>
      </c>
      <c r="CJ22" s="0" t="s">
        <v>1282</v>
      </c>
      <c r="CK22" s="0" t="s">
        <v>1283</v>
      </c>
      <c r="CL22" s="0" t="s">
        <v>1284</v>
      </c>
      <c r="CM22" s="0" t="s">
        <v>1750</v>
      </c>
      <c r="CP22" s="1377">
        <v>40191</v>
      </c>
      <c r="CR22" s="0" t="s">
        <v>1765</v>
      </c>
      <c r="CS22" s="0" t="s">
        <v>1766</v>
      </c>
      <c r="CU22" s="0" t="s">
        <v>605</v>
      </c>
      <c r="EL22" s="0" t="s">
        <v>255</v>
      </c>
      <c r="EM22" s="0" t="s">
        <v>1065</v>
      </c>
      <c r="EN22" s="0" t="s">
        <v>1747</v>
      </c>
      <c r="EO22" s="0" t="s">
        <v>1796</v>
      </c>
      <c r="EP22" s="0" t="s">
        <v>1797</v>
      </c>
      <c r="EQ22" s="0">
        <v>26382179</v>
      </c>
      <c r="ER22" s="0" t="s">
        <v>1848</v>
      </c>
      <c r="ES22" s="0" t="s">
        <v>1849</v>
      </c>
      <c r="ET22" s="0" t="s">
        <v>1284</v>
      </c>
      <c r="EU22" s="0" t="s">
        <v>1850</v>
      </c>
      <c r="EX22" s="1377">
        <v>43831</v>
      </c>
      <c r="EZ22" s="0" t="s">
        <v>1851</v>
      </c>
      <c r="FA22" s="0" t="s">
        <v>1852</v>
      </c>
      <c r="FB22" s="0" t="s">
        <v>1856</v>
      </c>
      <c r="FC22" s="0" t="s">
        <v>605</v>
      </c>
    </row>
    <row customHeight="1" ht="10.5">
      <c r="B23" s="0" t="s">
        <v>255</v>
      </c>
      <c r="C23" s="0" t="s">
        <v>1065</v>
      </c>
      <c r="D23" s="0" t="s">
        <v>1747</v>
      </c>
      <c r="E23" s="0" t="s">
        <v>1838</v>
      </c>
      <c r="F23" s="0" t="s">
        <v>1839</v>
      </c>
      <c r="G23" s="0">
        <v>26468919</v>
      </c>
      <c r="H23" s="0" t="s">
        <v>1282</v>
      </c>
      <c r="I23" s="0" t="s">
        <v>1283</v>
      </c>
      <c r="J23" s="0" t="s">
        <v>1284</v>
      </c>
      <c r="K23" s="0" t="s">
        <v>1750</v>
      </c>
      <c r="N23" s="1377">
        <v>40191</v>
      </c>
      <c r="P23" s="0" t="s">
        <v>1751</v>
      </c>
      <c r="Q23" s="0" t="s">
        <v>1752</v>
      </c>
      <c r="R23" s="0" t="s">
        <v>1753</v>
      </c>
      <c r="S23" s="0" t="s">
        <v>605</v>
      </c>
      <c r="AP23" s="0" t="s">
        <v>255</v>
      </c>
      <c r="AQ23" s="0" t="s">
        <v>1791</v>
      </c>
      <c r="AR23" s="0" t="s">
        <v>1792</v>
      </c>
      <c r="AS23" s="0" t="s">
        <v>1791</v>
      </c>
      <c r="AT23" s="0" t="s">
        <v>1792</v>
      </c>
      <c r="AU23" s="0">
        <v>26468919</v>
      </c>
      <c r="AV23" s="0" t="s">
        <v>1282</v>
      </c>
      <c r="AW23" s="0" t="s">
        <v>1283</v>
      </c>
      <c r="AX23" s="0" t="s">
        <v>1284</v>
      </c>
      <c r="AY23" s="0" t="s">
        <v>1750</v>
      </c>
      <c r="BB23" s="1377">
        <v>42460</v>
      </c>
      <c r="BD23" s="0" t="s">
        <v>1759</v>
      </c>
      <c r="BE23" s="0" t="s">
        <v>1760</v>
      </c>
      <c r="BF23" s="0" t="s">
        <v>1761</v>
      </c>
      <c r="BG23" s="0" t="s">
        <v>605</v>
      </c>
      <c r="BJ23" s="0" t="s">
        <v>255</v>
      </c>
      <c r="BK23" s="0" t="s">
        <v>1065</v>
      </c>
      <c r="BL23" s="0" t="s">
        <v>1747</v>
      </c>
      <c r="BM23" s="0" t="s">
        <v>1085</v>
      </c>
      <c r="BN23" s="0" t="s">
        <v>1086</v>
      </c>
      <c r="BO23" s="0">
        <v>30949446</v>
      </c>
      <c r="BP23" s="0" t="s">
        <v>1649</v>
      </c>
      <c r="BQ23" s="0" t="s">
        <v>1650</v>
      </c>
      <c r="BR23" s="0" t="s">
        <v>1651</v>
      </c>
      <c r="BS23" s="0" t="s">
        <v>1857</v>
      </c>
      <c r="BT23" s="1377">
        <v>42814</v>
      </c>
      <c r="BV23" s="1377">
        <v>42991</v>
      </c>
      <c r="BX23" s="0" t="s">
        <v>1762</v>
      </c>
      <c r="BY23" s="0" t="s">
        <v>1763</v>
      </c>
      <c r="BZ23" s="0" t="s">
        <v>1764</v>
      </c>
      <c r="CA23" s="0" t="s">
        <v>605</v>
      </c>
      <c r="CD23" s="0" t="s">
        <v>255</v>
      </c>
      <c r="CE23" s="0" t="s">
        <v>1791</v>
      </c>
      <c r="CF23" s="0" t="s">
        <v>1792</v>
      </c>
      <c r="CG23" s="0" t="s">
        <v>1791</v>
      </c>
      <c r="CH23" s="0" t="s">
        <v>1792</v>
      </c>
      <c r="CI23" s="0">
        <v>26361174</v>
      </c>
      <c r="CJ23" s="0" t="s">
        <v>1830</v>
      </c>
      <c r="CK23" s="0" t="s">
        <v>1831</v>
      </c>
      <c r="CL23" s="0" t="s">
        <v>1284</v>
      </c>
      <c r="CM23" s="0" t="s">
        <v>1832</v>
      </c>
      <c r="CP23" s="1377">
        <v>39706</v>
      </c>
      <c r="CR23" s="0" t="s">
        <v>1765</v>
      </c>
      <c r="CS23" s="0" t="s">
        <v>1766</v>
      </c>
      <c r="CU23" s="0" t="s">
        <v>605</v>
      </c>
      <c r="EL23" s="0" t="s">
        <v>255</v>
      </c>
      <c r="EM23" s="0" t="s">
        <v>1065</v>
      </c>
      <c r="EN23" s="0" t="s">
        <v>1747</v>
      </c>
      <c r="EO23" s="0" t="s">
        <v>1796</v>
      </c>
      <c r="EP23" s="0" t="s">
        <v>1797</v>
      </c>
      <c r="EQ23" s="0">
        <v>26382179</v>
      </c>
      <c r="ER23" s="0" t="s">
        <v>1848</v>
      </c>
      <c r="ES23" s="0" t="s">
        <v>1849</v>
      </c>
      <c r="ET23" s="0" t="s">
        <v>1284</v>
      </c>
      <c r="EU23" s="0" t="s">
        <v>1850</v>
      </c>
      <c r="EX23" s="1377">
        <v>43831</v>
      </c>
      <c r="EZ23" s="0" t="s">
        <v>1851</v>
      </c>
      <c r="FA23" s="0" t="s">
        <v>1852</v>
      </c>
      <c r="FB23" s="0" t="s">
        <v>1853</v>
      </c>
      <c r="FC23" s="0" t="s">
        <v>605</v>
      </c>
    </row>
    <row customHeight="1" ht="10.5">
      <c r="B24" s="0" t="s">
        <v>255</v>
      </c>
      <c r="C24" s="0" t="s">
        <v>1065</v>
      </c>
      <c r="D24" s="0" t="s">
        <v>1747</v>
      </c>
      <c r="E24" s="0" t="s">
        <v>1783</v>
      </c>
      <c r="F24" s="0" t="s">
        <v>1784</v>
      </c>
      <c r="G24" s="0">
        <v>26468919</v>
      </c>
      <c r="H24" s="0" t="s">
        <v>1282</v>
      </c>
      <c r="I24" s="0" t="s">
        <v>1283</v>
      </c>
      <c r="J24" s="0" t="s">
        <v>1284</v>
      </c>
      <c r="K24" s="0" t="s">
        <v>1750</v>
      </c>
      <c r="N24" s="1377">
        <v>40191</v>
      </c>
      <c r="P24" s="0" t="s">
        <v>1751</v>
      </c>
      <c r="Q24" s="0" t="s">
        <v>1752</v>
      </c>
      <c r="R24" s="0" t="s">
        <v>1753</v>
      </c>
      <c r="S24" s="0" t="s">
        <v>605</v>
      </c>
      <c r="AP24" s="0" t="s">
        <v>255</v>
      </c>
      <c r="AQ24" s="0" t="s">
        <v>1791</v>
      </c>
      <c r="AR24" s="0" t="s">
        <v>1792</v>
      </c>
      <c r="AS24" s="0" t="s">
        <v>1791</v>
      </c>
      <c r="AT24" s="0" t="s">
        <v>1792</v>
      </c>
      <c r="AU24" s="0">
        <v>26361181</v>
      </c>
      <c r="AV24" s="0" t="s">
        <v>1793</v>
      </c>
      <c r="AW24" s="0" t="s">
        <v>1794</v>
      </c>
      <c r="AX24" s="0" t="s">
        <v>1284</v>
      </c>
      <c r="AY24" s="0" t="s">
        <v>1795</v>
      </c>
      <c r="BB24" s="1377">
        <v>42416</v>
      </c>
      <c r="BD24" s="0" t="s">
        <v>1759</v>
      </c>
      <c r="BE24" s="0" t="s">
        <v>1760</v>
      </c>
      <c r="BF24" s="0" t="s">
        <v>1761</v>
      </c>
      <c r="BG24" s="0" t="s">
        <v>605</v>
      </c>
      <c r="BJ24" s="0" t="s">
        <v>255</v>
      </c>
      <c r="BK24" s="0" t="s">
        <v>1065</v>
      </c>
      <c r="BL24" s="0" t="s">
        <v>1747</v>
      </c>
      <c r="BM24" s="0" t="s">
        <v>1858</v>
      </c>
      <c r="BN24" s="0" t="s">
        <v>1859</v>
      </c>
      <c r="BO24" s="0">
        <v>26468919</v>
      </c>
      <c r="BP24" s="0" t="s">
        <v>1282</v>
      </c>
      <c r="BQ24" s="0" t="s">
        <v>1283</v>
      </c>
      <c r="BR24" s="0" t="s">
        <v>1284</v>
      </c>
      <c r="BS24" s="0" t="s">
        <v>1750</v>
      </c>
      <c r="BV24" s="1377">
        <v>40191</v>
      </c>
      <c r="BX24" s="0" t="s">
        <v>1762</v>
      </c>
      <c r="BY24" s="0" t="s">
        <v>1763</v>
      </c>
      <c r="BZ24" s="0" t="s">
        <v>1764</v>
      </c>
      <c r="CA24" s="0" t="s">
        <v>605</v>
      </c>
      <c r="CD24" s="0" t="s">
        <v>255</v>
      </c>
      <c r="CE24" s="0" t="s">
        <v>1791</v>
      </c>
      <c r="CF24" s="0" t="s">
        <v>1792</v>
      </c>
      <c r="CG24" s="0" t="s">
        <v>1791</v>
      </c>
      <c r="CH24" s="0" t="s">
        <v>1792</v>
      </c>
      <c r="CI24" s="0">
        <v>26468919</v>
      </c>
      <c r="CJ24" s="0" t="s">
        <v>1282</v>
      </c>
      <c r="CK24" s="0" t="s">
        <v>1283</v>
      </c>
      <c r="CL24" s="0" t="s">
        <v>1284</v>
      </c>
      <c r="CM24" s="0" t="s">
        <v>1750</v>
      </c>
      <c r="CP24" s="1377">
        <v>40191</v>
      </c>
      <c r="CR24" s="0" t="s">
        <v>1833</v>
      </c>
      <c r="CS24" s="0" t="s">
        <v>1834</v>
      </c>
      <c r="CU24" s="0" t="s">
        <v>605</v>
      </c>
      <c r="EL24" s="0" t="s">
        <v>255</v>
      </c>
      <c r="EM24" s="0" t="s">
        <v>1065</v>
      </c>
      <c r="EN24" s="0" t="s">
        <v>1747</v>
      </c>
      <c r="EO24" s="0" t="s">
        <v>1796</v>
      </c>
      <c r="EP24" s="0" t="s">
        <v>1797</v>
      </c>
      <c r="EQ24" s="0">
        <v>26382179</v>
      </c>
      <c r="ER24" s="0" t="s">
        <v>1848</v>
      </c>
      <c r="ES24" s="0" t="s">
        <v>1849</v>
      </c>
      <c r="ET24" s="0" t="s">
        <v>1284</v>
      </c>
      <c r="EU24" s="0" t="s">
        <v>1850</v>
      </c>
      <c r="EX24" s="1377">
        <v>43831</v>
      </c>
      <c r="EZ24" s="0" t="s">
        <v>1851</v>
      </c>
      <c r="FA24" s="0" t="s">
        <v>1852</v>
      </c>
      <c r="FB24" s="0" t="s">
        <v>1776</v>
      </c>
      <c r="FC24" s="0" t="s">
        <v>605</v>
      </c>
    </row>
    <row customHeight="1" ht="10.5">
      <c r="B25" s="0" t="s">
        <v>255</v>
      </c>
      <c r="C25" s="0" t="s">
        <v>1065</v>
      </c>
      <c r="D25" s="0" t="s">
        <v>1747</v>
      </c>
      <c r="E25" s="0" t="s">
        <v>1783</v>
      </c>
      <c r="F25" s="0" t="s">
        <v>1784</v>
      </c>
      <c r="G25" s="0">
        <v>26413215</v>
      </c>
      <c r="H25" s="0" t="s">
        <v>1785</v>
      </c>
      <c r="I25" s="0" t="s">
        <v>1786</v>
      </c>
      <c r="J25" s="0" t="s">
        <v>1787</v>
      </c>
      <c r="K25" s="0" t="s">
        <v>1788</v>
      </c>
      <c r="N25" s="1377">
        <v>40141</v>
      </c>
      <c r="P25" s="0" t="s">
        <v>1751</v>
      </c>
      <c r="Q25" s="0" t="s">
        <v>1752</v>
      </c>
      <c r="R25" s="0" t="s">
        <v>1753</v>
      </c>
      <c r="S25" s="0" t="s">
        <v>605</v>
      </c>
      <c r="BJ25" s="0" t="s">
        <v>255</v>
      </c>
      <c r="BK25" s="0" t="s">
        <v>1791</v>
      </c>
      <c r="BL25" s="0" t="s">
        <v>1792</v>
      </c>
      <c r="BM25" s="0" t="s">
        <v>1791</v>
      </c>
      <c r="BN25" s="0" t="s">
        <v>1792</v>
      </c>
      <c r="BO25" s="0">
        <v>26468919</v>
      </c>
      <c r="BP25" s="0" t="s">
        <v>1282</v>
      </c>
      <c r="BQ25" s="0" t="s">
        <v>1283</v>
      </c>
      <c r="BR25" s="0" t="s">
        <v>1284</v>
      </c>
      <c r="BS25" s="0" t="s">
        <v>1750</v>
      </c>
      <c r="BV25" s="1377">
        <v>40191</v>
      </c>
      <c r="BX25" s="0" t="s">
        <v>1762</v>
      </c>
      <c r="BY25" s="0" t="s">
        <v>1763</v>
      </c>
      <c r="BZ25" s="0" t="s">
        <v>1764</v>
      </c>
      <c r="CA25" s="0" t="s">
        <v>605</v>
      </c>
      <c r="CD25" s="0" t="s">
        <v>255</v>
      </c>
      <c r="CE25" s="0" t="s">
        <v>1791</v>
      </c>
      <c r="CF25" s="0" t="s">
        <v>1792</v>
      </c>
      <c r="CG25" s="0" t="s">
        <v>1791</v>
      </c>
      <c r="CH25" s="0" t="s">
        <v>1792</v>
      </c>
      <c r="CI25" s="0">
        <v>27261874</v>
      </c>
      <c r="CJ25" s="0" t="s">
        <v>1871</v>
      </c>
      <c r="CK25" s="0" t="s">
        <v>1872</v>
      </c>
      <c r="CL25" s="0" t="s">
        <v>1873</v>
      </c>
      <c r="CM25" s="0" t="s">
        <v>1874</v>
      </c>
      <c r="CP25" s="1377">
        <v>40828</v>
      </c>
      <c r="CR25" s="0" t="s">
        <v>1875</v>
      </c>
      <c r="CS25" s="0" t="s">
        <v>1876</v>
      </c>
      <c r="CU25" s="0" t="s">
        <v>605</v>
      </c>
      <c r="EL25" s="0" t="s">
        <v>255</v>
      </c>
      <c r="EM25" s="0" t="s">
        <v>1065</v>
      </c>
      <c r="EN25" s="0" t="s">
        <v>1747</v>
      </c>
      <c r="EO25" s="0" t="s">
        <v>1798</v>
      </c>
      <c r="EP25" s="0" t="s">
        <v>1799</v>
      </c>
      <c r="EQ25" s="0">
        <v>26468919</v>
      </c>
      <c r="ER25" s="0" t="s">
        <v>1282</v>
      </c>
      <c r="ES25" s="0" t="s">
        <v>1283</v>
      </c>
      <c r="ET25" s="0" t="s">
        <v>1284</v>
      </c>
      <c r="EU25" s="0" t="s">
        <v>1750</v>
      </c>
      <c r="EX25" s="1377">
        <v>43831</v>
      </c>
      <c r="EZ25" s="0" t="s">
        <v>1776</v>
      </c>
      <c r="FA25" s="0" t="s">
        <v>1777</v>
      </c>
      <c r="FB25" s="0" t="s">
        <v>1776</v>
      </c>
      <c r="FC25" s="0" t="s">
        <v>605</v>
      </c>
    </row>
    <row customHeight="1" ht="10.5">
      <c r="B26" s="0" t="s">
        <v>255</v>
      </c>
      <c r="C26" s="0" t="s">
        <v>1065</v>
      </c>
      <c r="D26" s="0" t="s">
        <v>1747</v>
      </c>
      <c r="E26" s="0" t="s">
        <v>1854</v>
      </c>
      <c r="F26" s="0" t="s">
        <v>1855</v>
      </c>
      <c r="G26" s="0">
        <v>26468919</v>
      </c>
      <c r="H26" s="0" t="s">
        <v>1282</v>
      </c>
      <c r="I26" s="0" t="s">
        <v>1283</v>
      </c>
      <c r="J26" s="0" t="s">
        <v>1284</v>
      </c>
      <c r="K26" s="0" t="s">
        <v>1750</v>
      </c>
      <c r="N26" s="1377">
        <v>40191</v>
      </c>
      <c r="P26" s="0" t="s">
        <v>1751</v>
      </c>
      <c r="Q26" s="0" t="s">
        <v>1752</v>
      </c>
      <c r="R26" s="0" t="s">
        <v>1753</v>
      </c>
      <c r="S26" s="0" t="s">
        <v>605</v>
      </c>
      <c r="BJ26" s="0" t="s">
        <v>255</v>
      </c>
      <c r="BK26" s="0" t="s">
        <v>1791</v>
      </c>
      <c r="BL26" s="0" t="s">
        <v>1792</v>
      </c>
      <c r="BM26" s="0" t="s">
        <v>1791</v>
      </c>
      <c r="BN26" s="0" t="s">
        <v>1792</v>
      </c>
      <c r="BO26" s="0">
        <v>26361181</v>
      </c>
      <c r="BP26" s="0" t="s">
        <v>1793</v>
      </c>
      <c r="BQ26" s="0" t="s">
        <v>1794</v>
      </c>
      <c r="BR26" s="0" t="s">
        <v>1284</v>
      </c>
      <c r="BS26" s="0" t="s">
        <v>1795</v>
      </c>
      <c r="BV26" s="1377">
        <v>39706</v>
      </c>
      <c r="BX26" s="0" t="s">
        <v>1762</v>
      </c>
      <c r="BY26" s="0" t="s">
        <v>1763</v>
      </c>
      <c r="BZ26" s="0" t="s">
        <v>1764</v>
      </c>
      <c r="CA26" s="0" t="s">
        <v>605</v>
      </c>
      <c r="EL26" s="0" t="s">
        <v>255</v>
      </c>
      <c r="EM26" s="0" t="s">
        <v>1065</v>
      </c>
      <c r="EN26" s="0" t="s">
        <v>1747</v>
      </c>
      <c r="EO26" s="0" t="s">
        <v>1798</v>
      </c>
      <c r="EP26" s="0" t="s">
        <v>1799</v>
      </c>
      <c r="EQ26" s="0">
        <v>31714490</v>
      </c>
      <c r="ER26" s="0" t="s">
        <v>1840</v>
      </c>
      <c r="ES26" s="0" t="s">
        <v>1841</v>
      </c>
      <c r="ET26" s="0" t="s">
        <v>1284</v>
      </c>
      <c r="EU26" s="0" t="s">
        <v>1842</v>
      </c>
      <c r="EV26" s="1377">
        <v>37594</v>
      </c>
      <c r="EX26" s="1377">
        <v>44927</v>
      </c>
      <c r="EZ26" s="0" t="s">
        <v>1843</v>
      </c>
      <c r="FA26" s="0" t="s">
        <v>1844</v>
      </c>
      <c r="FB26" s="0" t="s">
        <v>1843</v>
      </c>
      <c r="FC26" s="0" t="s">
        <v>475</v>
      </c>
    </row>
    <row customHeight="1" ht="10.5">
      <c r="B27" s="0" t="s">
        <v>255</v>
      </c>
      <c r="C27" s="0" t="s">
        <v>1065</v>
      </c>
      <c r="D27" s="0" t="s">
        <v>1747</v>
      </c>
      <c r="E27" s="0" t="s">
        <v>1085</v>
      </c>
      <c r="F27" s="0" t="s">
        <v>1086</v>
      </c>
      <c r="G27" s="0">
        <v>26468919</v>
      </c>
      <c r="H27" s="0" t="s">
        <v>1282</v>
      </c>
      <c r="I27" s="0" t="s">
        <v>1283</v>
      </c>
      <c r="J27" s="0" t="s">
        <v>1284</v>
      </c>
      <c r="K27" s="0" t="s">
        <v>1750</v>
      </c>
      <c r="N27" s="1377">
        <v>40191</v>
      </c>
      <c r="P27" s="0" t="s">
        <v>1751</v>
      </c>
      <c r="Q27" s="0" t="s">
        <v>1752</v>
      </c>
      <c r="R27" s="0" t="s">
        <v>1753</v>
      </c>
      <c r="S27" s="0" t="s">
        <v>605</v>
      </c>
      <c r="EL27" s="0" t="s">
        <v>255</v>
      </c>
      <c r="EM27" s="0" t="s">
        <v>1065</v>
      </c>
      <c r="EN27" s="0" t="s">
        <v>1747</v>
      </c>
      <c r="EO27" s="0" t="s">
        <v>1798</v>
      </c>
      <c r="EP27" s="0" t="s">
        <v>1799</v>
      </c>
      <c r="EQ27" s="0">
        <v>26382179</v>
      </c>
      <c r="ER27" s="0" t="s">
        <v>1848</v>
      </c>
      <c r="ES27" s="0" t="s">
        <v>1849</v>
      </c>
      <c r="ET27" s="0" t="s">
        <v>1284</v>
      </c>
      <c r="EU27" s="0" t="s">
        <v>1850</v>
      </c>
      <c r="EX27" s="1377">
        <v>43831</v>
      </c>
      <c r="EZ27" s="0" t="s">
        <v>1851</v>
      </c>
      <c r="FA27" s="0" t="s">
        <v>1852</v>
      </c>
      <c r="FB27" s="0" t="s">
        <v>1853</v>
      </c>
      <c r="FC27" s="0" t="s">
        <v>605</v>
      </c>
    </row>
    <row customHeight="1" ht="10.5">
      <c r="B28" s="0" t="s">
        <v>255</v>
      </c>
      <c r="C28" s="0" t="s">
        <v>1065</v>
      </c>
      <c r="D28" s="0" t="s">
        <v>1747</v>
      </c>
      <c r="E28" s="0" t="s">
        <v>1085</v>
      </c>
      <c r="F28" s="0" t="s">
        <v>1086</v>
      </c>
      <c r="G28" s="0">
        <v>30949446</v>
      </c>
      <c r="H28" s="0" t="s">
        <v>1649</v>
      </c>
      <c r="I28" s="0" t="s">
        <v>1650</v>
      </c>
      <c r="J28" s="0" t="s">
        <v>1651</v>
      </c>
      <c r="K28" s="0" t="s">
        <v>1857</v>
      </c>
      <c r="L28" s="1377">
        <v>42814</v>
      </c>
      <c r="N28" s="1377">
        <v>42991</v>
      </c>
      <c r="P28" s="0" t="s">
        <v>1869</v>
      </c>
      <c r="Q28" s="0" t="s">
        <v>1870</v>
      </c>
      <c r="R28" s="0" t="s">
        <v>1753</v>
      </c>
      <c r="S28" s="0" t="s">
        <v>605</v>
      </c>
      <c r="EL28" s="0" t="s">
        <v>255</v>
      </c>
      <c r="EM28" s="0" t="s">
        <v>1065</v>
      </c>
      <c r="EN28" s="0" t="s">
        <v>1747</v>
      </c>
      <c r="EO28" s="0" t="s">
        <v>1798</v>
      </c>
      <c r="EP28" s="0" t="s">
        <v>1799</v>
      </c>
      <c r="EQ28" s="0">
        <v>26382179</v>
      </c>
      <c r="ER28" s="0" t="s">
        <v>1848</v>
      </c>
      <c r="ES28" s="0" t="s">
        <v>1849</v>
      </c>
      <c r="ET28" s="0" t="s">
        <v>1284</v>
      </c>
      <c r="EU28" s="0" t="s">
        <v>1850</v>
      </c>
      <c r="EX28" s="1377">
        <v>43831</v>
      </c>
      <c r="EZ28" s="0" t="s">
        <v>1851</v>
      </c>
      <c r="FA28" s="0" t="s">
        <v>1852</v>
      </c>
      <c r="FB28" s="0" t="s">
        <v>1776</v>
      </c>
      <c r="FC28" s="0" t="s">
        <v>605</v>
      </c>
    </row>
    <row customHeight="1" ht="10.5">
      <c r="B29" s="0" t="s">
        <v>255</v>
      </c>
      <c r="C29" s="0" t="s">
        <v>1065</v>
      </c>
      <c r="D29" s="0" t="s">
        <v>1747</v>
      </c>
      <c r="E29" s="0" t="s">
        <v>1085</v>
      </c>
      <c r="F29" s="0" t="s">
        <v>1086</v>
      </c>
      <c r="G29" s="0">
        <v>30949446</v>
      </c>
      <c r="H29" s="0" t="s">
        <v>1649</v>
      </c>
      <c r="I29" s="0" t="s">
        <v>1650</v>
      </c>
      <c r="J29" s="0" t="s">
        <v>1651</v>
      </c>
      <c r="K29" s="0" t="s">
        <v>1857</v>
      </c>
      <c r="L29" s="1377">
        <v>42814</v>
      </c>
      <c r="N29" s="1377">
        <v>43019</v>
      </c>
      <c r="P29" s="0" t="s">
        <v>1877</v>
      </c>
      <c r="Q29" s="0" t="s">
        <v>1878</v>
      </c>
      <c r="R29" s="0" t="s">
        <v>1819</v>
      </c>
      <c r="S29" s="0" t="s">
        <v>605</v>
      </c>
      <c r="EL29" s="0" t="s">
        <v>255</v>
      </c>
      <c r="EM29" s="0" t="s">
        <v>1065</v>
      </c>
      <c r="EN29" s="0" t="s">
        <v>1747</v>
      </c>
      <c r="EO29" s="0" t="s">
        <v>1798</v>
      </c>
      <c r="EP29" s="0" t="s">
        <v>1799</v>
      </c>
      <c r="EQ29" s="0">
        <v>26382179</v>
      </c>
      <c r="ER29" s="0" t="s">
        <v>1848</v>
      </c>
      <c r="ES29" s="0" t="s">
        <v>1849</v>
      </c>
      <c r="ET29" s="0" t="s">
        <v>1284</v>
      </c>
      <c r="EU29" s="0" t="s">
        <v>1850</v>
      </c>
      <c r="EX29" s="1377">
        <v>43831</v>
      </c>
      <c r="EZ29" s="0" t="s">
        <v>1851</v>
      </c>
      <c r="FA29" s="0" t="s">
        <v>1852</v>
      </c>
      <c r="FB29" s="0" t="s">
        <v>1856</v>
      </c>
      <c r="FC29" s="0" t="s">
        <v>605</v>
      </c>
    </row>
    <row customHeight="1" ht="10.5">
      <c r="B30" s="0" t="s">
        <v>255</v>
      </c>
      <c r="C30" s="0" t="s">
        <v>1065</v>
      </c>
      <c r="D30" s="0" t="s">
        <v>1747</v>
      </c>
      <c r="E30" s="0" t="s">
        <v>1858</v>
      </c>
      <c r="F30" s="0" t="s">
        <v>1859</v>
      </c>
      <c r="G30" s="0">
        <v>26468919</v>
      </c>
      <c r="H30" s="0" t="s">
        <v>1282</v>
      </c>
      <c r="I30" s="0" t="s">
        <v>1283</v>
      </c>
      <c r="J30" s="0" t="s">
        <v>1284</v>
      </c>
      <c r="K30" s="0" t="s">
        <v>1750</v>
      </c>
      <c r="N30" s="1377">
        <v>40191</v>
      </c>
      <c r="P30" s="0" t="s">
        <v>1751</v>
      </c>
      <c r="Q30" s="0" t="s">
        <v>1752</v>
      </c>
      <c r="R30" s="0" t="s">
        <v>1753</v>
      </c>
      <c r="S30" s="0" t="s">
        <v>605</v>
      </c>
      <c r="EL30" s="0" t="s">
        <v>255</v>
      </c>
      <c r="EM30" s="0" t="s">
        <v>1065</v>
      </c>
      <c r="EN30" s="0" t="s">
        <v>1747</v>
      </c>
      <c r="EO30" s="0" t="s">
        <v>1838</v>
      </c>
      <c r="EP30" s="0" t="s">
        <v>1839</v>
      </c>
      <c r="EQ30" s="0">
        <v>26468919</v>
      </c>
      <c r="ER30" s="0" t="s">
        <v>1282</v>
      </c>
      <c r="ES30" s="0" t="s">
        <v>1283</v>
      </c>
      <c r="ET30" s="0" t="s">
        <v>1284</v>
      </c>
      <c r="EU30" s="0" t="s">
        <v>1750</v>
      </c>
      <c r="EX30" s="1377">
        <v>43831</v>
      </c>
      <c r="EZ30" s="0" t="s">
        <v>1776</v>
      </c>
      <c r="FA30" s="0" t="s">
        <v>1777</v>
      </c>
      <c r="FB30" s="0" t="s">
        <v>1776</v>
      </c>
      <c r="FC30" s="0" t="s">
        <v>605</v>
      </c>
    </row>
    <row customHeight="1" ht="10.5">
      <c r="B31" s="0" t="s">
        <v>255</v>
      </c>
      <c r="C31" s="0" t="s">
        <v>1791</v>
      </c>
      <c r="D31" s="0" t="s">
        <v>1792</v>
      </c>
      <c r="E31" s="0" t="s">
        <v>1791</v>
      </c>
      <c r="F31" s="0" t="s">
        <v>1792</v>
      </c>
      <c r="G31" s="0">
        <v>26468919</v>
      </c>
      <c r="H31" s="0" t="s">
        <v>1282</v>
      </c>
      <c r="I31" s="0" t="s">
        <v>1283</v>
      </c>
      <c r="J31" s="0" t="s">
        <v>1284</v>
      </c>
      <c r="K31" s="0" t="s">
        <v>1750</v>
      </c>
      <c r="N31" s="1377">
        <v>40191</v>
      </c>
      <c r="P31" s="0" t="s">
        <v>1751</v>
      </c>
      <c r="Q31" s="0" t="s">
        <v>1752</v>
      </c>
      <c r="R31" s="0" t="s">
        <v>1753</v>
      </c>
      <c r="S31" s="0" t="s">
        <v>605</v>
      </c>
      <c r="EL31" s="0" t="s">
        <v>255</v>
      </c>
      <c r="EM31" s="0" t="s">
        <v>1065</v>
      </c>
      <c r="EN31" s="0" t="s">
        <v>1747</v>
      </c>
      <c r="EO31" s="0" t="s">
        <v>1783</v>
      </c>
      <c r="EP31" s="0" t="s">
        <v>1784</v>
      </c>
      <c r="EQ31" s="0">
        <v>26468919</v>
      </c>
      <c r="ER31" s="0" t="s">
        <v>1282</v>
      </c>
      <c r="ES31" s="0" t="s">
        <v>1283</v>
      </c>
      <c r="ET31" s="0" t="s">
        <v>1284</v>
      </c>
      <c r="EU31" s="0" t="s">
        <v>1750</v>
      </c>
      <c r="EX31" s="1377">
        <v>43831</v>
      </c>
      <c r="EZ31" s="0" t="s">
        <v>1776</v>
      </c>
      <c r="FA31" s="0" t="s">
        <v>1777</v>
      </c>
      <c r="FB31" s="0" t="s">
        <v>1776</v>
      </c>
      <c r="FC31" s="0" t="s">
        <v>605</v>
      </c>
    </row>
    <row customHeight="1" ht="10.5">
      <c r="B32" s="0" t="s">
        <v>255</v>
      </c>
      <c r="C32" s="0" t="s">
        <v>1791</v>
      </c>
      <c r="D32" s="0" t="s">
        <v>1792</v>
      </c>
      <c r="E32" s="0" t="s">
        <v>1791</v>
      </c>
      <c r="F32" s="0" t="s">
        <v>1792</v>
      </c>
      <c r="G32" s="0">
        <v>26361181</v>
      </c>
      <c r="H32" s="0" t="s">
        <v>1793</v>
      </c>
      <c r="I32" s="0" t="s">
        <v>1794</v>
      </c>
      <c r="J32" s="0" t="s">
        <v>1284</v>
      </c>
      <c r="K32" s="0" t="s">
        <v>1795</v>
      </c>
      <c r="N32" s="1377">
        <v>39706</v>
      </c>
      <c r="P32" s="0" t="s">
        <v>1751</v>
      </c>
      <c r="Q32" s="0" t="s">
        <v>1752</v>
      </c>
      <c r="R32" s="0" t="s">
        <v>1753</v>
      </c>
      <c r="S32" s="0" t="s">
        <v>605</v>
      </c>
      <c r="EL32" s="0" t="s">
        <v>255</v>
      </c>
      <c r="EM32" s="0" t="s">
        <v>1065</v>
      </c>
      <c r="EN32" s="0" t="s">
        <v>1747</v>
      </c>
      <c r="EO32" s="0" t="s">
        <v>1854</v>
      </c>
      <c r="EP32" s="0" t="s">
        <v>1855</v>
      </c>
      <c r="EQ32" s="0">
        <v>26468919</v>
      </c>
      <c r="ER32" s="0" t="s">
        <v>1282</v>
      </c>
      <c r="ES32" s="0" t="s">
        <v>1283</v>
      </c>
      <c r="ET32" s="0" t="s">
        <v>1284</v>
      </c>
      <c r="EU32" s="0" t="s">
        <v>1750</v>
      </c>
      <c r="EX32" s="1377">
        <v>43831</v>
      </c>
      <c r="EZ32" s="0" t="s">
        <v>1776</v>
      </c>
      <c r="FA32" s="0" t="s">
        <v>1777</v>
      </c>
      <c r="FB32" s="0" t="s">
        <v>1776</v>
      </c>
      <c r="FC32" s="0" t="s">
        <v>605</v>
      </c>
    </row>
    <row customHeight="1" ht="10.5">
      <c r="EL33" s="0" t="s">
        <v>255</v>
      </c>
      <c r="EM33" s="0" t="s">
        <v>1065</v>
      </c>
      <c r="EN33" s="0" t="s">
        <v>1747</v>
      </c>
      <c r="EO33" s="0" t="s">
        <v>1085</v>
      </c>
      <c r="EP33" s="0" t="s">
        <v>1086</v>
      </c>
      <c r="EQ33" s="0">
        <v>26468919</v>
      </c>
      <c r="ER33" s="0" t="s">
        <v>1282</v>
      </c>
      <c r="ES33" s="0" t="s">
        <v>1283</v>
      </c>
      <c r="ET33" s="0" t="s">
        <v>1284</v>
      </c>
      <c r="EU33" s="0" t="s">
        <v>1750</v>
      </c>
      <c r="EX33" s="1377">
        <v>43831</v>
      </c>
      <c r="EZ33" s="0" t="s">
        <v>1776</v>
      </c>
      <c r="FA33" s="0" t="s">
        <v>1777</v>
      </c>
      <c r="FB33" s="0" t="s">
        <v>1776</v>
      </c>
      <c r="FC33" s="0" t="s">
        <v>605</v>
      </c>
    </row>
    <row customHeight="1" ht="10.5">
      <c r="EL34" s="0" t="s">
        <v>255</v>
      </c>
      <c r="EM34" s="0" t="s">
        <v>1065</v>
      </c>
      <c r="EN34" s="0" t="s">
        <v>1747</v>
      </c>
      <c r="EO34" s="0" t="s">
        <v>1858</v>
      </c>
      <c r="EP34" s="0" t="s">
        <v>1859</v>
      </c>
      <c r="EQ34" s="0">
        <v>26468919</v>
      </c>
      <c r="ER34" s="0" t="s">
        <v>1282</v>
      </c>
      <c r="ES34" s="0" t="s">
        <v>1283</v>
      </c>
      <c r="ET34" s="0" t="s">
        <v>1284</v>
      </c>
      <c r="EU34" s="0" t="s">
        <v>1750</v>
      </c>
      <c r="EX34" s="1377">
        <v>43831</v>
      </c>
      <c r="EZ34" s="0" t="s">
        <v>1776</v>
      </c>
      <c r="FA34" s="0" t="s">
        <v>1777</v>
      </c>
      <c r="FB34" s="0" t="s">
        <v>1776</v>
      </c>
      <c r="FC34" s="0" t="s">
        <v>605</v>
      </c>
    </row>
    <row customHeight="1" ht="10.5">
      <c r="EL35" s="0" t="s">
        <v>255</v>
      </c>
      <c r="EM35" s="0" t="s">
        <v>1791</v>
      </c>
      <c r="EN35" s="0" t="s">
        <v>1792</v>
      </c>
      <c r="EO35" s="0" t="s">
        <v>1791</v>
      </c>
      <c r="EP35" s="0" t="s">
        <v>1792</v>
      </c>
      <c r="EQ35" s="0">
        <v>31714459</v>
      </c>
      <c r="ER35" s="0" t="s">
        <v>1862</v>
      </c>
      <c r="ES35" s="0" t="s">
        <v>1863</v>
      </c>
      <c r="ET35" s="0" t="s">
        <v>1864</v>
      </c>
      <c r="EU35" s="0" t="s">
        <v>1865</v>
      </c>
      <c r="EV35" s="1377">
        <v>41193</v>
      </c>
      <c r="EX35" s="1377">
        <v>45413</v>
      </c>
      <c r="EZ35" s="0" t="s">
        <v>1843</v>
      </c>
      <c r="FA35" s="0" t="s">
        <v>1844</v>
      </c>
      <c r="FB35" s="0" t="s">
        <v>1843</v>
      </c>
      <c r="FC35" s="0" t="s">
        <v>475</v>
      </c>
    </row>
    <row customHeight="1" ht="10.5">
      <c r="EL36" s="0" t="s">
        <v>255</v>
      </c>
      <c r="EM36" s="0" t="s">
        <v>1791</v>
      </c>
      <c r="EN36" s="0" t="s">
        <v>1792</v>
      </c>
      <c r="EO36" s="0" t="s">
        <v>1791</v>
      </c>
      <c r="EP36" s="0" t="s">
        <v>1792</v>
      </c>
      <c r="EQ36" s="0">
        <v>31714490</v>
      </c>
      <c r="ER36" s="0" t="s">
        <v>1840</v>
      </c>
      <c r="ES36" s="0" t="s">
        <v>1841</v>
      </c>
      <c r="ET36" s="0" t="s">
        <v>1284</v>
      </c>
      <c r="EU36" s="0" t="s">
        <v>1842</v>
      </c>
      <c r="EV36" s="1377">
        <v>37594</v>
      </c>
      <c r="EX36" s="1377">
        <v>44927</v>
      </c>
      <c r="EZ36" s="0" t="s">
        <v>1843</v>
      </c>
      <c r="FA36" s="0" t="s">
        <v>1844</v>
      </c>
      <c r="FB36" s="0" t="s">
        <v>1843</v>
      </c>
      <c r="FC36" s="0" t="s">
        <v>475</v>
      </c>
    </row>
    <row customHeight="1" ht="10.5">
      <c r="EL37" s="0" t="s">
        <v>255</v>
      </c>
      <c r="EM37" s="0" t="s">
        <v>1791</v>
      </c>
      <c r="EN37" s="0" t="s">
        <v>1792</v>
      </c>
      <c r="EO37" s="0" t="s">
        <v>1791</v>
      </c>
      <c r="EP37" s="0" t="s">
        <v>1792</v>
      </c>
      <c r="EQ37" s="0">
        <v>26382179</v>
      </c>
      <c r="ER37" s="0" t="s">
        <v>1848</v>
      </c>
      <c r="ES37" s="0" t="s">
        <v>1849</v>
      </c>
      <c r="ET37" s="0" t="s">
        <v>1284</v>
      </c>
      <c r="EU37" s="0" t="s">
        <v>1850</v>
      </c>
      <c r="EX37" s="1377">
        <v>43831</v>
      </c>
      <c r="EZ37" s="0" t="s">
        <v>1851</v>
      </c>
      <c r="FA37" s="0" t="s">
        <v>1852</v>
      </c>
      <c r="FB37" s="0" t="s">
        <v>1856</v>
      </c>
      <c r="FC37" s="0" t="s">
        <v>605</v>
      </c>
    </row>
    <row customHeight="1" ht="10.5">
      <c r="EL38" s="0" t="s">
        <v>255</v>
      </c>
      <c r="EM38" s="0" t="s">
        <v>1791</v>
      </c>
      <c r="EN38" s="0" t="s">
        <v>1792</v>
      </c>
      <c r="EO38" s="0" t="s">
        <v>1791</v>
      </c>
      <c r="EP38" s="0" t="s">
        <v>1792</v>
      </c>
      <c r="EQ38" s="0">
        <v>26382179</v>
      </c>
      <c r="ER38" s="0" t="s">
        <v>1848</v>
      </c>
      <c r="ES38" s="0" t="s">
        <v>1849</v>
      </c>
      <c r="ET38" s="0" t="s">
        <v>1284</v>
      </c>
      <c r="EU38" s="0" t="s">
        <v>1850</v>
      </c>
      <c r="EX38" s="1377">
        <v>43831</v>
      </c>
      <c r="EZ38" s="0" t="s">
        <v>1851</v>
      </c>
      <c r="FA38" s="0" t="s">
        <v>1852</v>
      </c>
      <c r="FB38" s="0" t="s">
        <v>1776</v>
      </c>
      <c r="FC38" s="0" t="s">
        <v>605</v>
      </c>
    </row>
    <row customHeight="1" ht="10.5">
      <c r="EL39" s="0" t="s">
        <v>255</v>
      </c>
      <c r="EM39" s="0" t="s">
        <v>1791</v>
      </c>
      <c r="EN39" s="0" t="s">
        <v>1792</v>
      </c>
      <c r="EO39" s="0" t="s">
        <v>1791</v>
      </c>
      <c r="EP39" s="0" t="s">
        <v>1792</v>
      </c>
      <c r="EQ39" s="0">
        <v>26382179</v>
      </c>
      <c r="ER39" s="0" t="s">
        <v>1848</v>
      </c>
      <c r="ES39" s="0" t="s">
        <v>1849</v>
      </c>
      <c r="ET39" s="0" t="s">
        <v>1284</v>
      </c>
      <c r="EU39" s="0" t="s">
        <v>1850</v>
      </c>
      <c r="EX39" s="1377">
        <v>43831</v>
      </c>
      <c r="EZ39" s="0" t="s">
        <v>1851</v>
      </c>
      <c r="FA39" s="0" t="s">
        <v>1852</v>
      </c>
      <c r="FB39" s="0" t="s">
        <v>1853</v>
      </c>
      <c r="FC39" s="0" t="s">
        <v>605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52A1796-8C7A-07E2-BD42-13D90C8F37AB}" mc:Ignorable="x14ac xr xr2 xr3">
  <sheetPr>
    <tabColor rgb="FFFFCC99"/>
  </sheetPr>
  <dimension ref="A1:E45"/>
  <sheetViews>
    <sheetView topLeftCell="A1" zoomScale="80" workbookViewId="0">
      <selection activeCell="A1" sqref="A1"/>
    </sheetView>
  </sheetViews>
  <sheetFormatPr customHeight="1" defaultRowHeight="10.5"/>
  <cols>
    <col min="1" max="1" width="34.28125" customWidth="1"/>
    <col min="2" max="2" width="14.28125" customWidth="1"/>
  </cols>
  <sheetData>
    <row customHeight="1" ht="10.5">
      <c r="A1" s="0" t="s">
        <v>1879</v>
      </c>
      <c r="B1" s="0" t="s">
        <v>1026</v>
      </c>
    </row>
    <row customHeight="1" ht="10.5">
      <c r="A2" s="0" t="s">
        <v>1880</v>
      </c>
      <c r="B2" s="0" t="s">
        <v>1881</v>
      </c>
    </row>
    <row customHeight="1" ht="10.5">
      <c r="A3" s="0" t="s">
        <v>1882</v>
      </c>
      <c r="B3" s="0" t="s">
        <v>1883</v>
      </c>
    </row>
    <row customHeight="1" ht="10.5">
      <c r="A4" s="0" t="s">
        <v>1884</v>
      </c>
      <c r="B4" s="0" t="s">
        <v>1885</v>
      </c>
    </row>
    <row customHeight="1" ht="10.5">
      <c r="A5" s="0" t="s">
        <v>1886</v>
      </c>
      <c r="B5" s="0" t="s">
        <v>1887</v>
      </c>
    </row>
    <row customHeight="1" ht="10.5">
      <c r="A6" s="0" t="s">
        <v>1888</v>
      </c>
      <c r="B6" s="0" t="s">
        <v>1889</v>
      </c>
    </row>
    <row customHeight="1" ht="10.5">
      <c r="A7" s="0" t="s">
        <v>1890</v>
      </c>
      <c r="B7" s="0" t="s">
        <v>1891</v>
      </c>
    </row>
    <row customHeight="1" ht="10.5">
      <c r="A8" s="0" t="s">
        <v>1892</v>
      </c>
      <c r="B8" s="0" t="s">
        <v>1893</v>
      </c>
    </row>
    <row customHeight="1" ht="10.5">
      <c r="A9" s="0" t="s">
        <v>1894</v>
      </c>
      <c r="B9" s="0" t="s">
        <v>1895</v>
      </c>
    </row>
    <row customHeight="1" ht="10.5">
      <c r="A10" s="0" t="s">
        <v>1896</v>
      </c>
      <c r="B10" s="0" t="s">
        <v>1897</v>
      </c>
    </row>
    <row customHeight="1" ht="10.5">
      <c r="A11" s="0" t="s">
        <v>1898</v>
      </c>
      <c r="B11" s="0" t="s">
        <v>1899</v>
      </c>
    </row>
    <row customHeight="1" ht="10.5">
      <c r="A12" s="0" t="s">
        <v>1900</v>
      </c>
      <c r="B12" s="0" t="s">
        <v>1901</v>
      </c>
    </row>
    <row customHeight="1" ht="10.5">
      <c r="A13" s="0" t="s">
        <v>1902</v>
      </c>
      <c r="B13" s="0" t="s">
        <v>1903</v>
      </c>
    </row>
    <row customHeight="1" ht="10.5">
      <c r="A14" s="0" t="s">
        <v>1904</v>
      </c>
      <c r="B14" s="0" t="s">
        <v>1905</v>
      </c>
    </row>
    <row customHeight="1" ht="10.5">
      <c r="A15" s="0" t="s">
        <v>1906</v>
      </c>
      <c r="B15" s="0" t="s">
        <v>1907</v>
      </c>
    </row>
    <row customHeight="1" ht="10.5">
      <c r="A16" s="0" t="s">
        <v>1908</v>
      </c>
      <c r="B16" s="0" t="s">
        <v>1909</v>
      </c>
    </row>
    <row customHeight="1" ht="10.5">
      <c r="A17" s="0" t="s">
        <v>1910</v>
      </c>
      <c r="B17" s="0" t="s">
        <v>1911</v>
      </c>
    </row>
    <row customHeight="1" ht="10.5">
      <c r="A18" s="0" t="s">
        <v>1912</v>
      </c>
      <c r="B18" s="0" t="s">
        <v>1913</v>
      </c>
    </row>
    <row customHeight="1" ht="10.5">
      <c r="A19" s="0" t="s">
        <v>1914</v>
      </c>
      <c r="B19" s="0" t="s">
        <v>1915</v>
      </c>
    </row>
    <row customHeight="1" ht="10.5">
      <c r="A20" s="0" t="s">
        <v>1916</v>
      </c>
      <c r="B20" s="0" t="s">
        <v>1917</v>
      </c>
    </row>
    <row customHeight="1" ht="10.5">
      <c r="A21" s="0" t="s">
        <v>1918</v>
      </c>
      <c r="B21" s="0" t="s">
        <v>1919</v>
      </c>
    </row>
    <row customHeight="1" ht="10.5">
      <c r="A22" s="0" t="s">
        <v>1920</v>
      </c>
      <c r="B22" s="0" t="s">
        <v>1921</v>
      </c>
    </row>
    <row customHeight="1" ht="10.5">
      <c r="A23" s="0" t="s">
        <v>1922</v>
      </c>
      <c r="B23" s="0" t="s">
        <v>1923</v>
      </c>
    </row>
    <row customHeight="1" ht="10.5">
      <c r="A24" s="0" t="s">
        <v>1924</v>
      </c>
      <c r="B24" s="0" t="s">
        <v>1925</v>
      </c>
    </row>
    <row customHeight="1" ht="10.5">
      <c r="A25" s="0" t="s">
        <v>1926</v>
      </c>
      <c r="B25" s="0" t="s">
        <v>1927</v>
      </c>
    </row>
    <row customHeight="1" ht="10.5">
      <c r="A26" s="0" t="s">
        <v>1928</v>
      </c>
      <c r="B26" s="0" t="s">
        <v>1929</v>
      </c>
    </row>
    <row customHeight="1" ht="10.5">
      <c r="A27" s="0" t="s">
        <v>1930</v>
      </c>
      <c r="B27" s="0" t="s">
        <v>1931</v>
      </c>
    </row>
    <row customHeight="1" ht="10.5">
      <c r="A28" s="0" t="s">
        <v>1932</v>
      </c>
      <c r="B28" s="0" t="s">
        <v>1933</v>
      </c>
    </row>
    <row customHeight="1" ht="10.5">
      <c r="A29" s="0" t="s">
        <v>1934</v>
      </c>
      <c r="B29" s="0" t="s">
        <v>1935</v>
      </c>
    </row>
    <row customHeight="1" ht="10.5">
      <c r="A30" s="0" t="s">
        <v>1936</v>
      </c>
      <c r="B30" s="0" t="s">
        <v>1937</v>
      </c>
    </row>
    <row customHeight="1" ht="10.5">
      <c r="A31" s="0" t="s">
        <v>1938</v>
      </c>
      <c r="B31" s="0" t="s">
        <v>1939</v>
      </c>
    </row>
    <row customHeight="1" ht="10.5">
      <c r="A32" s="0" t="s">
        <v>1940</v>
      </c>
      <c r="B32" s="0" t="s">
        <v>1941</v>
      </c>
    </row>
    <row customHeight="1" ht="10.5">
      <c r="A33" s="0" t="s">
        <v>1942</v>
      </c>
      <c r="B33" s="0" t="s">
        <v>1943</v>
      </c>
    </row>
    <row customHeight="1" ht="10.5">
      <c r="A34" s="0" t="s">
        <v>1944</v>
      </c>
      <c r="B34" s="0" t="s">
        <v>1945</v>
      </c>
    </row>
    <row customHeight="1" ht="10.5">
      <c r="A35" s="0" t="s">
        <v>1946</v>
      </c>
      <c r="B35" s="0" t="s">
        <v>1947</v>
      </c>
    </row>
    <row customHeight="1" ht="10.5">
      <c r="A36" s="0" t="s">
        <v>1948</v>
      </c>
      <c r="B36" s="0" t="s">
        <v>1949</v>
      </c>
    </row>
    <row customHeight="1" ht="10.5">
      <c r="A37" s="0" t="s">
        <v>1950</v>
      </c>
      <c r="B37" s="0" t="s">
        <v>1951</v>
      </c>
    </row>
    <row customHeight="1" ht="10.5">
      <c r="A38" s="0" t="s">
        <v>1952</v>
      </c>
      <c r="B38" s="0" t="s">
        <v>1953</v>
      </c>
    </row>
    <row customHeight="1" ht="10.5">
      <c r="A39" s="0" t="s">
        <v>1954</v>
      </c>
      <c r="B39" s="0" t="s">
        <v>1955</v>
      </c>
    </row>
    <row customHeight="1" ht="10.5">
      <c r="A40" s="0" t="s">
        <v>1956</v>
      </c>
      <c r="B40" s="0" t="s">
        <v>1957</v>
      </c>
    </row>
    <row customHeight="1" ht="10.5">
      <c r="A41" s="0" t="s">
        <v>1958</v>
      </c>
      <c r="B41" s="0" t="s">
        <v>1959</v>
      </c>
    </row>
    <row customHeight="1" ht="10.5">
      <c r="A42" s="0" t="s">
        <v>1960</v>
      </c>
      <c r="B42" s="0" t="s">
        <v>1961</v>
      </c>
    </row>
    <row customHeight="1" ht="10.5">
      <c r="A43" s="0" t="s">
        <v>1962</v>
      </c>
      <c r="B43" s="0" t="s">
        <v>1963</v>
      </c>
    </row>
    <row customHeight="1" ht="10.5">
      <c r="A44" s="0" t="s">
        <v>1964</v>
      </c>
      <c r="B44" s="0" t="s">
        <v>1965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0AC9014-9637-E9D8-AA18-B43920CDD9EC}" mc:Ignorable="x14ac xr xr2 xr3">
  <sheetPr>
    <tabColor rgb="FFFFCC99"/>
  </sheetPr>
  <dimension ref="A1:H24"/>
  <sheetViews>
    <sheetView topLeftCell="A1" showGridLines="0" zoomScale="80" workbookViewId="0">
      <selection activeCell="A1" sqref="A1"/>
    </sheetView>
  </sheetViews>
  <sheetFormatPr customHeight="1" defaultRowHeight="10.5"/>
  <cols>
    <col min="1" max="1" width="28.57421875" customWidth="1"/>
    <col min="2" max="2" width="34.28125" customWidth="1"/>
    <col min="3" max="3" width="10.00390625" customWidth="1"/>
    <col min="4" max="4" width="21.421875" customWidth="1"/>
    <col min="5" max="5" width="10.00390625" customWidth="1"/>
    <col min="6" max="6" width="28.57421875" customWidth="1"/>
    <col min="7" max="7" width="17.140625" customWidth="1"/>
  </cols>
  <sheetData>
    <row customHeight="1" ht="10.5">
      <c r="A1" s="0" t="s">
        <v>1966</v>
      </c>
      <c r="B1" s="0" t="s">
        <v>1967</v>
      </c>
      <c r="C1" s="0" t="s">
        <v>1026</v>
      </c>
      <c r="D1" s="0" t="s">
        <v>1968</v>
      </c>
      <c r="E1" s="0" t="s">
        <v>1969</v>
      </c>
      <c r="F1" s="0" t="s">
        <v>1722</v>
      </c>
      <c r="G1" s="0" t="s">
        <v>1970</v>
      </c>
    </row>
    <row customHeight="1" ht="10.5">
      <c r="A2" s="0" t="s">
        <v>1065</v>
      </c>
      <c r="B2" s="0" t="s">
        <v>1065</v>
      </c>
      <c r="C2" s="0" t="s">
        <v>1747</v>
      </c>
      <c r="D2" s="0" t="s">
        <v>1971</v>
      </c>
      <c r="E2" s="0">
        <v>17850</v>
      </c>
      <c r="F2" s="0" t="s">
        <v>1065</v>
      </c>
      <c r="G2" s="0" t="s">
        <v>1972</v>
      </c>
    </row>
    <row customHeight="1" ht="10.5">
      <c r="A3" s="0" t="s">
        <v>1065</v>
      </c>
      <c r="B3" s="0" t="s">
        <v>1748</v>
      </c>
      <c r="C3" s="0" t="s">
        <v>1749</v>
      </c>
      <c r="D3" s="0" t="s">
        <v>1073</v>
      </c>
      <c r="E3" s="0">
        <v>94</v>
      </c>
      <c r="F3" s="0" t="s">
        <v>1791</v>
      </c>
      <c r="G3" s="0" t="s">
        <v>1973</v>
      </c>
    </row>
    <row customHeight="1" ht="10.5">
      <c r="A4" s="0" t="s">
        <v>1065</v>
      </c>
      <c r="B4" s="0" t="s">
        <v>1778</v>
      </c>
      <c r="C4" s="0" t="s">
        <v>1779</v>
      </c>
      <c r="D4" s="0" t="s">
        <v>1073</v>
      </c>
      <c r="E4" s="0">
        <v>609</v>
      </c>
    </row>
    <row customHeight="1" ht="10.5">
      <c r="A5" s="0" t="s">
        <v>1065</v>
      </c>
      <c r="B5" s="0" t="s">
        <v>1066</v>
      </c>
      <c r="C5" s="0" t="s">
        <v>1067</v>
      </c>
      <c r="D5" s="0" t="s">
        <v>1073</v>
      </c>
      <c r="E5" s="0">
        <v>1372</v>
      </c>
    </row>
    <row customHeight="1" ht="10.5">
      <c r="A6" s="0" t="s">
        <v>1065</v>
      </c>
      <c r="B6" s="0" t="s">
        <v>1076</v>
      </c>
      <c r="C6" s="0" t="s">
        <v>1077</v>
      </c>
      <c r="D6" s="0" t="s">
        <v>1073</v>
      </c>
      <c r="E6" s="0">
        <v>469</v>
      </c>
    </row>
    <row customHeight="1" ht="10.5">
      <c r="A7" s="0" t="s">
        <v>1065</v>
      </c>
      <c r="B7" s="0" t="s">
        <v>1079</v>
      </c>
      <c r="C7" s="0" t="s">
        <v>1080</v>
      </c>
      <c r="D7" s="0" t="s">
        <v>1073</v>
      </c>
      <c r="E7" s="0">
        <v>305</v>
      </c>
    </row>
    <row customHeight="1" ht="10.5">
      <c r="A8" s="0" t="s">
        <v>1065</v>
      </c>
      <c r="B8" s="0" t="s">
        <v>1082</v>
      </c>
      <c r="C8" s="0" t="s">
        <v>1083</v>
      </c>
      <c r="D8" s="0" t="s">
        <v>1073</v>
      </c>
      <c r="E8" s="0">
        <v>340</v>
      </c>
    </row>
    <row customHeight="1" ht="10.5">
      <c r="A9" s="0" t="s">
        <v>1065</v>
      </c>
      <c r="B9" s="0" t="s">
        <v>1800</v>
      </c>
      <c r="C9" s="0" t="s">
        <v>1801</v>
      </c>
      <c r="D9" s="0" t="s">
        <v>1073</v>
      </c>
      <c r="E9" s="0">
        <v>599</v>
      </c>
    </row>
    <row customHeight="1" ht="10.5">
      <c r="A10" s="0" t="s">
        <v>1065</v>
      </c>
      <c r="B10" s="0" t="s">
        <v>1804</v>
      </c>
      <c r="C10" s="0" t="s">
        <v>1805</v>
      </c>
      <c r="D10" s="0" t="s">
        <v>1974</v>
      </c>
    </row>
    <row customHeight="1" ht="10.5">
      <c r="A11" s="0" t="s">
        <v>1065</v>
      </c>
      <c r="B11" s="0" t="s">
        <v>1802</v>
      </c>
      <c r="C11" s="0" t="s">
        <v>1803</v>
      </c>
      <c r="D11" s="0" t="s">
        <v>1073</v>
      </c>
      <c r="E11" s="0">
        <v>713</v>
      </c>
    </row>
    <row customHeight="1" ht="10.5">
      <c r="A12" s="0" t="s">
        <v>1065</v>
      </c>
      <c r="B12" s="0" t="s">
        <v>1812</v>
      </c>
      <c r="C12" s="0" t="s">
        <v>1813</v>
      </c>
      <c r="D12" s="0" t="s">
        <v>1073</v>
      </c>
      <c r="E12" s="0">
        <v>803</v>
      </c>
    </row>
    <row customHeight="1" ht="10.5">
      <c r="A13" s="0" t="s">
        <v>1065</v>
      </c>
      <c r="B13" s="0" t="s">
        <v>1754</v>
      </c>
      <c r="C13" s="0" t="s">
        <v>1755</v>
      </c>
      <c r="D13" s="0" t="s">
        <v>1073</v>
      </c>
      <c r="E13" s="0">
        <v>405</v>
      </c>
    </row>
    <row customHeight="1" ht="10.5">
      <c r="A14" s="0" t="s">
        <v>1065</v>
      </c>
      <c r="B14" s="0" t="s">
        <v>1767</v>
      </c>
      <c r="C14" s="0" t="s">
        <v>1768</v>
      </c>
      <c r="D14" s="0" t="s">
        <v>1073</v>
      </c>
      <c r="E14" s="0">
        <v>1250</v>
      </c>
    </row>
    <row customHeight="1" ht="10.5">
      <c r="A15" s="0" t="s">
        <v>1065</v>
      </c>
      <c r="B15" s="0" t="s">
        <v>1820</v>
      </c>
      <c r="C15" s="0" t="s">
        <v>1821</v>
      </c>
      <c r="D15" s="0" t="s">
        <v>1073</v>
      </c>
      <c r="E15" s="0">
        <v>449</v>
      </c>
    </row>
    <row customHeight="1" ht="10.5">
      <c r="A16" s="0" t="s">
        <v>1065</v>
      </c>
      <c r="B16" s="0" t="s">
        <v>1796</v>
      </c>
      <c r="C16" s="0" t="s">
        <v>1797</v>
      </c>
      <c r="D16" s="0" t="s">
        <v>1975</v>
      </c>
      <c r="E16" s="0">
        <v>7326</v>
      </c>
    </row>
    <row customHeight="1" ht="10.5">
      <c r="A17" s="0" t="s">
        <v>1065</v>
      </c>
      <c r="B17" s="0" t="s">
        <v>1798</v>
      </c>
      <c r="C17" s="0" t="s">
        <v>1799</v>
      </c>
      <c r="D17" s="0" t="s">
        <v>1073</v>
      </c>
      <c r="E17" s="0">
        <v>528</v>
      </c>
    </row>
    <row customHeight="1" ht="10.5">
      <c r="A18" s="0" t="s">
        <v>1065</v>
      </c>
      <c r="B18" s="0" t="s">
        <v>1838</v>
      </c>
      <c r="C18" s="0" t="s">
        <v>1839</v>
      </c>
      <c r="D18" s="0" t="s">
        <v>1073</v>
      </c>
      <c r="E18" s="0">
        <v>586</v>
      </c>
    </row>
    <row customHeight="1" ht="10.5">
      <c r="A19" s="0" t="s">
        <v>1065</v>
      </c>
      <c r="B19" s="0" t="s">
        <v>1783</v>
      </c>
      <c r="C19" s="0" t="s">
        <v>1784</v>
      </c>
      <c r="D19" s="0" t="s">
        <v>1073</v>
      </c>
      <c r="E19" s="0">
        <v>708</v>
      </c>
    </row>
    <row customHeight="1" ht="10.5">
      <c r="A20" s="0" t="s">
        <v>1065</v>
      </c>
      <c r="B20" s="0" t="s">
        <v>1854</v>
      </c>
      <c r="C20" s="0" t="s">
        <v>1855</v>
      </c>
      <c r="D20" s="0" t="s">
        <v>1073</v>
      </c>
      <c r="E20" s="0">
        <v>474</v>
      </c>
    </row>
    <row customHeight="1" ht="10.5">
      <c r="A21" s="0" t="s">
        <v>1065</v>
      </c>
      <c r="B21" s="0" t="s">
        <v>1085</v>
      </c>
      <c r="C21" s="0" t="s">
        <v>1086</v>
      </c>
      <c r="D21" s="0" t="s">
        <v>1073</v>
      </c>
      <c r="E21" s="0">
        <v>338</v>
      </c>
    </row>
    <row customHeight="1" ht="10.5">
      <c r="A22" s="0" t="s">
        <v>1065</v>
      </c>
      <c r="B22" s="0" t="s">
        <v>1858</v>
      </c>
      <c r="C22" s="0" t="s">
        <v>1859</v>
      </c>
      <c r="D22" s="0" t="s">
        <v>1073</v>
      </c>
      <c r="E22" s="0">
        <v>482</v>
      </c>
    </row>
    <row customHeight="1" ht="10.5">
      <c r="A23" s="0" t="s">
        <v>1791</v>
      </c>
      <c r="B23" s="0" t="s">
        <v>1791</v>
      </c>
      <c r="C23" s="0" t="s">
        <v>1792</v>
      </c>
      <c r="D23" s="0" t="s">
        <v>1976</v>
      </c>
      <c r="E23" s="0">
        <v>24056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2F24668-34C5-F76E-BEB8-D49C474EC1C8}" mc:Ignorable="x14ac xr xr2 xr3">
  <sheetPr>
    <tabColor rgb="FFFFCC99"/>
  </sheetPr>
  <dimension ref="A1:H16"/>
  <sheetViews>
    <sheetView topLeftCell="A1" showGridLines="0" zoomScale="80" workbookViewId="0">
      <selection activeCell="A1" sqref="A1"/>
    </sheetView>
  </sheetViews>
  <sheetFormatPr customHeight="1" defaultRowHeight="12.75"/>
  <cols>
    <col min="1" max="1" style="504" width="9.140625"/>
    <col min="2" max="4" style="504" width="12.7109375" customWidth="1"/>
    <col min="5" max="8" style="507" width="12.7109375" customWidth="1"/>
  </cols>
  <sheetData>
    <row customHeight="1" ht="12.75">
      <c r="A1" s="505" t="s">
        <v>1977</v>
      </c>
      <c r="B1" s="505" t="s">
        <v>1978</v>
      </c>
      <c r="C1" s="505" t="s">
        <v>1979</v>
      </c>
      <c r="D1" s="505" t="s">
        <v>1980</v>
      </c>
      <c r="E1" s="506" t="s">
        <v>508</v>
      </c>
      <c r="F1" s="506" t="s">
        <v>1981</v>
      </c>
      <c r="G1" s="506" t="s">
        <v>1982</v>
      </c>
      <c r="H1" s="506" t="s">
        <v>1983</v>
      </c>
    </row>
    <row customHeight="1" ht="12.75">
      <c r="A2" s="505" t="s">
        <v>1132</v>
      </c>
      <c r="B2" s="505" t="s">
        <v>160</v>
      </c>
      <c r="C2" s="505" t="s">
        <v>160</v>
      </c>
      <c r="D2" s="505" t="s">
        <v>160</v>
      </c>
      <c r="E2" s="506" t="s">
        <v>160</v>
      </c>
      <c r="F2" s="506" t="s">
        <v>160</v>
      </c>
      <c r="G2" s="506" t="s">
        <v>160</v>
      </c>
      <c r="H2" s="506" t="s">
        <v>160</v>
      </c>
    </row>
    <row customHeight="1" ht="12.75">
      <c r="A3" s="505" t="s">
        <v>1150</v>
      </c>
      <c r="B3" s="505" t="s">
        <v>160</v>
      </c>
      <c r="C3" s="505" t="s">
        <v>160</v>
      </c>
      <c r="D3" s="505" t="s">
        <v>160</v>
      </c>
      <c r="E3" s="506" t="s">
        <v>160</v>
      </c>
      <c r="F3" s="506" t="s">
        <v>160</v>
      </c>
      <c r="G3" s="506" t="s">
        <v>160</v>
      </c>
      <c r="H3" s="506" t="s">
        <v>160</v>
      </c>
    </row>
    <row customHeight="1" ht="12.75">
      <c r="A4" s="505" t="s">
        <v>1151</v>
      </c>
      <c r="B4" s="505" t="s">
        <v>160</v>
      </c>
      <c r="C4" s="505" t="s">
        <v>160</v>
      </c>
      <c r="D4" s="505" t="s">
        <v>160</v>
      </c>
      <c r="E4" s="506" t="s">
        <v>160</v>
      </c>
      <c r="F4" s="506" t="s">
        <v>160</v>
      </c>
      <c r="G4" s="506" t="s">
        <v>160</v>
      </c>
      <c r="H4" s="506" t="s">
        <v>160</v>
      </c>
    </row>
    <row customHeight="1" ht="12.75">
      <c r="A5" s="505" t="s">
        <v>1152</v>
      </c>
      <c r="B5" s="505" t="s">
        <v>160</v>
      </c>
      <c r="C5" s="505" t="s">
        <v>160</v>
      </c>
      <c r="D5" s="505" t="s">
        <v>160</v>
      </c>
      <c r="E5" s="506" t="s">
        <v>160</v>
      </c>
      <c r="F5" s="506" t="s">
        <v>160</v>
      </c>
      <c r="G5" s="506" t="s">
        <v>160</v>
      </c>
      <c r="H5" s="506" t="s">
        <v>160</v>
      </c>
    </row>
    <row customHeight="1" ht="12.75">
      <c r="A6" s="505" t="s">
        <v>1153</v>
      </c>
      <c r="B6" s="505" t="s">
        <v>160</v>
      </c>
      <c r="C6" s="505" t="s">
        <v>160</v>
      </c>
      <c r="D6" s="505" t="s">
        <v>160</v>
      </c>
      <c r="E6" s="506" t="s">
        <v>160</v>
      </c>
      <c r="F6" s="506" t="s">
        <v>160</v>
      </c>
      <c r="G6" s="506" t="s">
        <v>160</v>
      </c>
      <c r="H6" s="506" t="s">
        <v>160</v>
      </c>
    </row>
    <row customHeight="1" ht="12.75">
      <c r="A7" s="505" t="s">
        <v>1154</v>
      </c>
      <c r="B7" s="505"/>
      <c r="C7" s="505"/>
      <c r="D7" s="505"/>
      <c r="E7" s="506"/>
      <c r="F7" s="506"/>
      <c r="G7" s="506"/>
      <c r="H7" s="506"/>
    </row>
    <row customHeight="1" ht="12.75">
      <c r="A8" s="505" t="s">
        <v>1155</v>
      </c>
      <c r="B8" s="505"/>
      <c r="C8" s="505"/>
      <c r="D8" s="505"/>
      <c r="E8" s="506"/>
      <c r="F8" s="506"/>
      <c r="G8" s="506"/>
      <c r="H8" s="506"/>
    </row>
    <row customHeight="1" ht="12.75">
      <c r="A9" s="505" t="s">
        <v>1156</v>
      </c>
      <c r="B9" s="505"/>
      <c r="C9" s="505"/>
      <c r="D9" s="505"/>
      <c r="E9" s="506"/>
      <c r="F9" s="506"/>
      <c r="G9" s="506"/>
      <c r="H9" s="506"/>
    </row>
    <row customHeight="1" ht="12.75">
      <c r="A10" s="505" t="s">
        <v>1157</v>
      </c>
      <c r="B10" s="505"/>
      <c r="C10" s="505"/>
      <c r="D10" s="505"/>
      <c r="E10" s="506"/>
      <c r="F10" s="506"/>
      <c r="G10" s="506"/>
      <c r="H10" s="506"/>
    </row>
    <row customHeight="1" ht="12.75">
      <c r="A11" s="505" t="s">
        <v>1158</v>
      </c>
      <c r="B11" s="505"/>
      <c r="C11" s="505"/>
      <c r="D11" s="505"/>
      <c r="E11" s="506"/>
      <c r="F11" s="506"/>
      <c r="G11" s="506"/>
      <c r="H11" s="506"/>
    </row>
    <row customHeight="1" ht="12.75">
      <c r="A12" s="505" t="s">
        <v>1159</v>
      </c>
      <c r="B12" s="505"/>
      <c r="C12" s="505"/>
      <c r="D12" s="505"/>
      <c r="E12" s="506"/>
      <c r="F12" s="506"/>
      <c r="G12" s="506"/>
      <c r="H12" s="506"/>
    </row>
    <row customHeight="1" ht="12.75">
      <c r="A13" s="505" t="s">
        <v>1160</v>
      </c>
      <c r="B13" s="505"/>
      <c r="C13" s="505"/>
      <c r="D13" s="505"/>
      <c r="E13" s="506"/>
      <c r="F13" s="506"/>
      <c r="G13" s="506"/>
      <c r="H13" s="506"/>
    </row>
    <row customHeight="1" ht="12.75">
      <c r="A14" s="505" t="s">
        <v>1161</v>
      </c>
      <c r="B14" s="505"/>
      <c r="C14" s="505"/>
      <c r="D14" s="505"/>
      <c r="E14" s="506"/>
      <c r="F14" s="506"/>
      <c r="G14" s="506"/>
      <c r="H14" s="506"/>
    </row>
    <row customHeight="1" ht="12.75">
      <c r="A15" s="505" t="s">
        <v>1162</v>
      </c>
      <c r="B15" s="505"/>
      <c r="C15" s="505"/>
      <c r="D15" s="505"/>
      <c r="E15" s="506"/>
      <c r="F15" s="506"/>
      <c r="G15" s="506"/>
      <c r="H15" s="506"/>
    </row>
    <row customHeight="1" ht="12.75">
      <c r="A16" s="505" t="s">
        <v>1163</v>
      </c>
      <c r="B16" s="505"/>
      <c r="C16" s="505"/>
      <c r="D16" s="505"/>
      <c r="E16" s="506"/>
      <c r="F16" s="506"/>
      <c r="G16" s="506"/>
      <c r="H16" s="506"/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4437548-0B78-5728-BFD8-2927BE1B88D8}" mc:Ignorable="x14ac xr xr2 xr3">
  <sheetPr>
    <tabColor rgb="FF800080"/>
  </sheetPr>
  <dimension ref="A1:LM115"/>
  <sheetViews>
    <sheetView showGridLines="0" zoomScale="90" workbookViewId="0">
      <pane xSplit="67" ySplit="11" topLeftCell="HD58" activePane="bottomRight" state="frozen"/>
      <selection pane="bottomLeft" activeCell="A12" sqref="A12"/>
      <selection pane="topRight" activeCell="BP1" sqref="BP1"/>
      <selection pane="bottomRight" activeCell="HI92" sqref="HI92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1" style="993" width="6.7109375" customWidth="1"/>
    <col min="12" max="12" style="993" width="4.7109375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0" style="993" width="8.8515625" hidden="1" customWidth="1"/>
    <col min="61" max="63" style="993" width="0.140625" hidden="1" customWidth="1"/>
    <col min="64" max="64" style="993" width="11.7109375" customWidth="1"/>
    <col min="65" max="65" style="993" width="27.7109375" hidden="1" customWidth="1"/>
    <col min="66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1" style="753" width="22.7109375" hidden="1" customWidth="1"/>
    <col min="122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3" style="753" width="22.7109375" hidden="1" customWidth="1"/>
    <col min="134" max="136" style="753" width="0.8515625" hidden="1" customWidth="1"/>
    <col min="137" max="138" style="753" width="20.7109375" customWidth="1"/>
    <col min="139" max="140" style="993" width="22.7109375" hidden="1" customWidth="1"/>
    <col min="141" max="142" style="993" width="2.7109375" hidden="1" customWidth="1"/>
    <col min="143" max="143" style="993" width="30.7109375" customWidth="1"/>
    <col min="144" max="145" style="993" width="2.7109375" hidden="1" customWidth="1"/>
    <col min="146" max="146" style="993" width="14.57421875" customWidth="1"/>
    <col min="147" max="147" style="753" width="14.57421875" customWidth="1"/>
    <col min="148" max="148" style="753" width="0.8515625" hidden="1" customWidth="1"/>
    <col min="149" max="154" style="753" width="16.7109375" customWidth="1"/>
    <col min="155" max="156" style="753" width="0.8515625" hidden="1" customWidth="1"/>
    <col min="157" max="160" style="753" width="17.7109375" hidden="1" customWidth="1"/>
    <col min="161" max="162" style="753" width="0.8515625" hidden="1" customWidth="1"/>
    <col min="163" max="166" style="753" width="17.7109375" customWidth="1"/>
    <col min="167" max="167" style="753" width="0.8515625" hidden="1" customWidth="1"/>
    <col min="168" max="171" style="753" width="17.7109375" customWidth="1"/>
    <col min="172" max="172" style="753" width="0.8515625" hidden="1" customWidth="1"/>
    <col min="173" max="176" style="753" width="22.7109375" customWidth="1"/>
    <col min="177" max="180" style="753" width="0.8515625" hidden="1" customWidth="1"/>
    <col min="181" max="182" style="753" width="15.7109375" customWidth="1"/>
    <col min="183" max="185" style="753" width="0.8515625" hidden="1" customWidth="1"/>
    <col min="186" max="188" style="753" width="20.7109375" customWidth="1"/>
    <col min="189" max="192" style="753" width="0.8515625" hidden="1" customWidth="1"/>
    <col min="193" max="194" style="753" width="20.7109375" customWidth="1"/>
    <col min="195" max="196" style="753" width="0.8515625" hidden="1" customWidth="1"/>
    <col min="197" max="207" style="993" width="0.8515625" hidden="1" customWidth="1"/>
    <col min="208" max="208" style="92" width="0.8515625" hidden="1" customWidth="1"/>
    <col min="209" max="212" style="993" width="10.7109375" customWidth="1"/>
    <col min="213" max="220" style="993" width="12.7109375" customWidth="1"/>
    <col min="221" max="224" style="993" width="14.7109375" customWidth="1"/>
    <col min="225" max="228" style="993" width="10.7109375" customWidth="1"/>
    <col min="229" max="236" style="993" width="12.7109375" customWidth="1"/>
    <col min="237" max="240" style="993" width="14.7109375" customWidth="1"/>
    <col min="241" max="244" style="92" width="0.8515625" hidden="1" customWidth="1"/>
    <col min="245" max="245" style="993" width="0.8515625" hidden="1" customWidth="1"/>
    <col min="246" max="277" style="92" width="0.8515625" hidden="1" customWidth="1"/>
    <col min="278" max="285" style="92" width="12.7109375" hidden="1" customWidth="1"/>
    <col min="286" max="289" style="92" width="0.8515625" hidden="1" customWidth="1"/>
    <col min="290" max="305" style="92" width="8.7109375" hidden="1" customWidth="1"/>
    <col min="306" max="314" style="993" width="0.8515625" hidden="1" customWidth="1"/>
    <col min="315" max="316" style="993" width="12.7109375" hidden="1" customWidth="1"/>
    <col min="317" max="317" style="993" width="0.710937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BP1" s="153"/>
      <c r="BQ1" s="153"/>
      <c r="BR1" s="153"/>
      <c r="BS1" s="153"/>
      <c r="BZ1" s="153"/>
      <c r="CA1" s="153"/>
      <c r="CL1" s="153"/>
      <c r="CM1" s="153"/>
      <c r="CO1" s="153"/>
      <c r="CP1" s="153"/>
      <c r="CQ1" s="153"/>
      <c r="CR1" s="153"/>
      <c r="CS1" s="153"/>
      <c r="CT1" s="153"/>
      <c r="CW1" s="153"/>
      <c r="CX1" s="153"/>
      <c r="CY1" s="153"/>
      <c r="CZ1" s="153"/>
      <c r="DC1" s="153"/>
      <c r="DD1" s="153"/>
      <c r="DE1" s="153"/>
      <c r="DF1" s="153"/>
      <c r="DH1" s="153"/>
      <c r="DI1" s="153"/>
      <c r="DJ1" s="153"/>
      <c r="DK1" s="153"/>
      <c r="DM1" s="153"/>
      <c r="DN1" s="153"/>
      <c r="DO1" s="153"/>
      <c r="DP1" s="153"/>
      <c r="DQ1" s="153"/>
      <c r="DU1" s="153"/>
      <c r="DV1" s="153"/>
      <c r="DZ1" s="153"/>
      <c r="EA1" s="153"/>
      <c r="EB1" s="153"/>
      <c r="EC1" s="153"/>
      <c r="EG1" s="153"/>
      <c r="EH1" s="153"/>
      <c r="EI1" s="153"/>
      <c r="EJ1" s="153"/>
      <c r="EN1" s="51" t="s">
        <v>1448</v>
      </c>
      <c r="EP1" s="153"/>
      <c r="EQ1" s="153"/>
      <c r="ES1" s="153"/>
      <c r="ET1" s="153"/>
      <c r="EU1" s="153"/>
      <c r="EV1" s="153"/>
      <c r="EW1" s="153"/>
      <c r="EX1" s="153"/>
      <c r="FA1" s="153"/>
      <c r="FB1" s="153"/>
      <c r="FC1" s="153"/>
      <c r="FD1" s="153"/>
      <c r="FG1" s="153"/>
      <c r="FH1" s="153"/>
      <c r="FI1" s="153"/>
      <c r="FJ1" s="153"/>
      <c r="FL1" s="153"/>
      <c r="FM1" s="153"/>
      <c r="FN1" s="153"/>
      <c r="FO1" s="153"/>
      <c r="FQ1" s="153"/>
      <c r="FR1" s="153"/>
      <c r="FS1" s="153"/>
      <c r="FT1" s="153"/>
      <c r="FY1" s="153"/>
      <c r="FZ1" s="153"/>
      <c r="GD1" s="153"/>
      <c r="GE1" s="153"/>
      <c r="GF1" s="153"/>
      <c r="GK1" s="153"/>
      <c r="GL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LF1" s="153"/>
    </row>
    <row customHeight="1" ht="3">
      <c r="B2" s="0" t="str">
        <f>IF('Список МО'!$E$22="","Не определено",'Список МО'!$E$22)</f>
        <v>"Заполярный район"</v>
      </c>
    </row>
    <row customHeight="1" ht="15">
      <c r="B3" s="0" t="str">
        <f>IF('Список МО'!$F$22="","Не определено",'Список МО'!$F$22)</f>
        <v>Канинский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EH98</f>
        <v>101.663854536816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229">
        <f>EJ98</f>
        <v>101.663854536816</v>
      </c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87"/>
      <c r="CN3" s="133"/>
      <c r="CO3" s="762"/>
      <c r="CP3" s="762"/>
      <c r="CQ3" s="762"/>
      <c r="CR3" s="762"/>
      <c r="CS3" s="762"/>
      <c r="CT3" s="762"/>
      <c r="CU3" s="762"/>
      <c r="CV3" s="762"/>
      <c r="CW3" s="762"/>
      <c r="CX3" s="762"/>
      <c r="CY3" s="762"/>
      <c r="CZ3" s="762"/>
      <c r="DA3" s="762"/>
      <c r="DB3" s="762"/>
      <c r="DC3" s="762"/>
      <c r="DD3" s="762"/>
      <c r="DE3" s="762"/>
      <c r="DF3" s="762"/>
      <c r="DG3" s="762"/>
      <c r="DH3" s="762"/>
      <c r="DI3" s="762"/>
      <c r="DJ3" s="762"/>
      <c r="DK3" s="762"/>
      <c r="DL3" s="546"/>
      <c r="EI3" s="133"/>
      <c r="EJ3" s="133"/>
      <c r="EP3" s="133"/>
      <c r="EQ3" s="133"/>
      <c r="ER3" s="133"/>
      <c r="ES3" s="762"/>
      <c r="ET3" s="762"/>
      <c r="EU3" s="762"/>
      <c r="EV3" s="762"/>
      <c r="EW3" s="762"/>
      <c r="EX3" s="762"/>
      <c r="EY3" s="762"/>
      <c r="EZ3" s="762"/>
      <c r="FA3" s="762"/>
      <c r="FB3" s="762"/>
      <c r="FC3" s="762"/>
      <c r="FD3" s="762"/>
      <c r="FE3" s="762"/>
      <c r="FF3" s="762"/>
      <c r="FG3" s="762"/>
      <c r="FH3" s="762"/>
      <c r="FI3" s="762"/>
      <c r="FJ3" s="762"/>
      <c r="FK3" s="546"/>
      <c r="FQ3" s="227" t="s">
        <v>1450</v>
      </c>
      <c r="LE3" s="400"/>
    </row>
    <row customHeight="1" ht="24">
      <c r="B4" s="0" t="str">
        <f>IF('Список МО'!$G$22="","Не определено",'Список МО'!$G$22)</f>
        <v>11811443</v>
      </c>
      <c r="C4" s="132"/>
      <c r="D4" s="747" t="str">
        <f>"Среднее изменение платы за КУ по МО: "&amp;IF(B3="","Не определено",B3)&amp;", ОКТМО: "&amp;IF(B4="","Не определено",B4)</f>
        <v>Среднее изменение платы за КУ по МО: Канинский сельсовет, ОКТМО: 11811443</v>
      </c>
      <c r="E4" s="747"/>
      <c r="F4" s="747"/>
      <c r="G4" s="747"/>
      <c r="H4" s="747"/>
      <c r="I4" s="747"/>
      <c r="J4" s="747"/>
      <c r="K4" s="747"/>
      <c r="L4" s="747"/>
      <c r="M4" s="747"/>
      <c r="N4" s="763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5"/>
      <c r="DD4" s="765"/>
      <c r="DE4" s="765"/>
      <c r="DF4" s="765"/>
      <c r="DG4" s="765"/>
      <c r="DH4" s="765"/>
      <c r="DI4" s="765"/>
      <c r="DJ4" s="765"/>
      <c r="DK4" s="765"/>
      <c r="DL4" s="765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  <c r="EP4" s="750" t="s">
        <v>1452</v>
      </c>
      <c r="EQ4" s="750"/>
      <c r="ER4" s="750"/>
      <c r="ES4" s="750"/>
      <c r="ET4" s="750"/>
      <c r="EU4" s="750"/>
      <c r="EV4" s="750"/>
      <c r="EW4" s="750"/>
      <c r="EX4" s="750"/>
      <c r="EY4" s="750"/>
      <c r="EZ4" s="750"/>
      <c r="FA4" s="750"/>
      <c r="FB4" s="750"/>
      <c r="FC4" s="750"/>
      <c r="FD4" s="750"/>
      <c r="FE4" s="750"/>
      <c r="FF4" s="750"/>
      <c r="FG4" s="750"/>
      <c r="FH4" s="750"/>
      <c r="FI4" s="750"/>
      <c r="FJ4" s="750"/>
      <c r="FK4" s="750"/>
      <c r="FL4" s="750"/>
      <c r="FM4" s="750"/>
      <c r="FN4" s="750"/>
      <c r="FO4" s="750"/>
      <c r="FP4" s="750"/>
      <c r="FQ4" s="750"/>
      <c r="FR4" s="750"/>
      <c r="FS4" s="750"/>
      <c r="FT4" s="750"/>
      <c r="FU4" s="750"/>
      <c r="FV4" s="750"/>
      <c r="FW4" s="750"/>
      <c r="FX4" s="750"/>
      <c r="FY4" s="750"/>
      <c r="FZ4" s="750"/>
      <c r="GA4" s="750"/>
      <c r="GB4" s="750"/>
      <c r="GC4" s="750"/>
      <c r="GD4" s="750"/>
      <c r="GE4" s="750"/>
      <c r="GF4" s="750"/>
      <c r="GG4" s="750"/>
      <c r="GH4" s="750"/>
      <c r="GI4" s="750"/>
      <c r="GJ4" s="750"/>
      <c r="GK4" s="750"/>
      <c r="GL4" s="750"/>
      <c r="GM4" s="750"/>
      <c r="GN4" s="750"/>
      <c r="HA4" s="766" t="s">
        <v>1453</v>
      </c>
      <c r="HB4" s="767"/>
      <c r="HC4" s="767"/>
      <c r="HD4" s="767"/>
      <c r="HE4" s="767"/>
      <c r="HF4" s="767"/>
      <c r="HG4" s="767"/>
      <c r="HH4" s="767"/>
      <c r="HI4" s="767"/>
      <c r="HJ4" s="767"/>
      <c r="HK4" s="767"/>
      <c r="HL4" s="767"/>
      <c r="HM4" s="767"/>
      <c r="HN4" s="767"/>
      <c r="HO4" s="767"/>
      <c r="HP4" s="768"/>
      <c r="HQ4" s="750" t="s">
        <v>1454</v>
      </c>
      <c r="HR4" s="750"/>
      <c r="HS4" s="750"/>
      <c r="HT4" s="750"/>
      <c r="HU4" s="750"/>
      <c r="HV4" s="750"/>
      <c r="HW4" s="750"/>
      <c r="HX4" s="750"/>
      <c r="HY4" s="750"/>
      <c r="HZ4" s="750"/>
      <c r="IA4" s="750"/>
      <c r="IB4" s="750"/>
      <c r="IC4" s="750"/>
      <c r="ID4" s="750"/>
      <c r="IE4" s="750"/>
      <c r="IF4" s="750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750" t="s">
        <v>1052</v>
      </c>
      <c r="CX5" s="750"/>
      <c r="CY5" s="750" t="s">
        <v>1053</v>
      </c>
      <c r="CZ5" s="750"/>
      <c r="DC5" s="750" t="s">
        <v>1052</v>
      </c>
      <c r="DD5" s="750"/>
      <c r="DE5" s="750"/>
      <c r="DF5" s="750"/>
      <c r="DG5" s="750"/>
      <c r="DH5" s="750" t="s">
        <v>1053</v>
      </c>
      <c r="DI5" s="750"/>
      <c r="DJ5" s="750"/>
      <c r="DK5" s="750"/>
      <c r="DL5" s="750"/>
      <c r="DM5" s="750" t="s">
        <v>1054</v>
      </c>
      <c r="DN5" s="750"/>
      <c r="DO5" s="750"/>
      <c r="DP5" s="750"/>
      <c r="DQ5" s="750"/>
      <c r="DR5" s="720"/>
      <c r="DS5" s="720"/>
      <c r="DT5" s="720"/>
      <c r="DU5" s="591" t="s">
        <v>1455</v>
      </c>
      <c r="DV5" s="593"/>
      <c r="DW5" s="720"/>
      <c r="DX5" s="720"/>
      <c r="DY5" s="720"/>
      <c r="DZ5" s="618" t="s">
        <v>1456</v>
      </c>
      <c r="EA5" s="618" t="s">
        <v>1457</v>
      </c>
      <c r="EB5" s="618" t="s">
        <v>1458</v>
      </c>
      <c r="EC5" s="618" t="s">
        <v>1458</v>
      </c>
      <c r="ED5" s="720"/>
      <c r="EE5" s="720"/>
      <c r="EF5" s="720"/>
      <c r="EG5" s="618" t="s">
        <v>1459</v>
      </c>
      <c r="EH5" s="618" t="s">
        <v>1460</v>
      </c>
      <c r="EI5" s="618" t="s">
        <v>1459</v>
      </c>
      <c r="EJ5" s="618" t="s">
        <v>1460</v>
      </c>
      <c r="EM5" s="614" t="s">
        <v>1206</v>
      </c>
      <c r="FA5" s="750" t="s">
        <v>1052</v>
      </c>
      <c r="FB5" s="750"/>
      <c r="FC5" s="750" t="s">
        <v>1053</v>
      </c>
      <c r="FD5" s="750"/>
      <c r="FG5" s="750" t="s">
        <v>1052</v>
      </c>
      <c r="FH5" s="750"/>
      <c r="FI5" s="750"/>
      <c r="FJ5" s="750"/>
      <c r="FK5" s="750"/>
      <c r="FL5" s="750" t="s">
        <v>1053</v>
      </c>
      <c r="FM5" s="750"/>
      <c r="FN5" s="750"/>
      <c r="FO5" s="750"/>
      <c r="FP5" s="750"/>
      <c r="FQ5" s="750" t="s">
        <v>1054</v>
      </c>
      <c r="FR5" s="750"/>
      <c r="FS5" s="750"/>
      <c r="FT5" s="750"/>
      <c r="FU5" s="750"/>
      <c r="FV5" s="721"/>
      <c r="FW5" s="721"/>
      <c r="FX5" s="720"/>
      <c r="FY5" s="591" t="s">
        <v>1455</v>
      </c>
      <c r="FZ5" s="593"/>
      <c r="GA5" s="721"/>
      <c r="GB5" s="721"/>
      <c r="GC5" s="721"/>
      <c r="GD5" s="618" t="s">
        <v>1456</v>
      </c>
      <c r="GE5" s="618" t="s">
        <v>1457</v>
      </c>
      <c r="GF5" s="618" t="s">
        <v>1458</v>
      </c>
      <c r="GG5" s="721"/>
      <c r="GH5" s="721"/>
      <c r="GI5" s="721"/>
      <c r="GJ5" s="721"/>
      <c r="GK5" s="618" t="s">
        <v>1459</v>
      </c>
      <c r="GL5" s="618" t="s">
        <v>1460</v>
      </c>
      <c r="GM5" s="721"/>
      <c r="GN5" s="721"/>
      <c r="HA5" s="770" t="s">
        <v>1052</v>
      </c>
      <c r="HB5" s="771"/>
      <c r="HC5" s="770" t="s">
        <v>1461</v>
      </c>
      <c r="HD5" s="771"/>
      <c r="HE5" s="770" t="s">
        <v>1052</v>
      </c>
      <c r="HF5" s="771"/>
      <c r="HG5" s="770" t="s">
        <v>1461</v>
      </c>
      <c r="HH5" s="771"/>
      <c r="HI5" s="770" t="s">
        <v>1052</v>
      </c>
      <c r="HJ5" s="771"/>
      <c r="HK5" s="770" t="s">
        <v>1461</v>
      </c>
      <c r="HL5" s="771"/>
      <c r="HM5" s="770" t="s">
        <v>1052</v>
      </c>
      <c r="HN5" s="771"/>
      <c r="HO5" s="770" t="s">
        <v>1461</v>
      </c>
      <c r="HP5" s="771"/>
      <c r="HQ5" s="770" t="s">
        <v>1052</v>
      </c>
      <c r="HR5" s="771"/>
      <c r="HS5" s="770" t="s">
        <v>1461</v>
      </c>
      <c r="HT5" s="771"/>
      <c r="HU5" s="770" t="s">
        <v>1052</v>
      </c>
      <c r="HV5" s="771"/>
      <c r="HW5" s="770" t="s">
        <v>1461</v>
      </c>
      <c r="HX5" s="771"/>
      <c r="HY5" s="770" t="s">
        <v>1052</v>
      </c>
      <c r="HZ5" s="771"/>
      <c r="IA5" s="770" t="s">
        <v>1461</v>
      </c>
      <c r="IB5" s="771"/>
      <c r="IC5" s="770" t="s">
        <v>1052</v>
      </c>
      <c r="ID5" s="771"/>
      <c r="IE5" s="770" t="s">
        <v>1461</v>
      </c>
      <c r="IF5" s="771"/>
      <c r="JR5" s="755" t="s">
        <v>1462</v>
      </c>
      <c r="JS5" s="756"/>
      <c r="JT5" s="756"/>
      <c r="JU5" s="756"/>
      <c r="JV5" s="756"/>
      <c r="JW5" s="756"/>
      <c r="JX5" s="756"/>
      <c r="JY5" s="782"/>
      <c r="KD5" s="755" t="s">
        <v>1463</v>
      </c>
      <c r="KE5" s="756"/>
      <c r="KF5" s="756"/>
      <c r="KG5" s="756"/>
      <c r="KH5" s="756"/>
      <c r="KI5" s="756"/>
      <c r="KJ5" s="756"/>
      <c r="KK5" s="782"/>
      <c r="KL5" s="755" t="s">
        <v>1464</v>
      </c>
      <c r="KM5" s="756"/>
      <c r="KN5" s="756"/>
      <c r="KO5" s="756"/>
      <c r="KP5" s="756"/>
      <c r="KQ5" s="756"/>
      <c r="KR5" s="756"/>
      <c r="KS5" s="782"/>
      <c r="LC5" s="594" t="s">
        <v>1465</v>
      </c>
      <c r="LD5" s="777"/>
      <c r="LE5" s="777"/>
      <c r="LF5" s="777"/>
    </row>
    <row customHeight="1" ht="24">
      <c r="C6" s="161"/>
      <c r="E6" s="180"/>
      <c r="F6" s="594"/>
      <c r="G6" s="778" t="s">
        <v>1466</v>
      </c>
      <c r="H6" s="778" t="s">
        <v>1467</v>
      </c>
      <c r="I6" s="604"/>
      <c r="J6" s="755"/>
      <c r="K6" s="781" t="s">
        <v>1468</v>
      </c>
      <c r="L6" s="665"/>
      <c r="M6" s="771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83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591" t="s">
        <v>1472</v>
      </c>
      <c r="BI6" s="604"/>
      <c r="BJ6" s="604"/>
      <c r="BK6" s="788"/>
      <c r="BL6" s="665" t="str">
        <f>"Оказание услуги в """&amp;report_month_genitive&amp;""""</f>
        <v>Оказание услуги в "мае"</v>
      </c>
      <c r="BM6" s="665" t="s">
        <v>1473</v>
      </c>
      <c r="BN6" s="787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1480</v>
      </c>
      <c r="DD6" s="594"/>
      <c r="DE6" s="594"/>
      <c r="DF6" s="594"/>
      <c r="DG6" s="594"/>
      <c r="DH6" s="594" t="s">
        <v>1480</v>
      </c>
      <c r="DI6" s="594"/>
      <c r="DJ6" s="594"/>
      <c r="DK6" s="594"/>
      <c r="DL6" s="594"/>
      <c r="DM6" s="594" t="s">
        <v>1480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594"/>
      <c r="ED6" s="721"/>
      <c r="EE6" s="721"/>
      <c r="EF6" s="721"/>
      <c r="EG6" s="594"/>
      <c r="EH6" s="594"/>
      <c r="EI6" s="594"/>
      <c r="EJ6" s="594"/>
      <c r="EM6" s="614"/>
      <c r="EP6" s="772" t="s">
        <v>1476</v>
      </c>
      <c r="EQ6" s="774"/>
      <c r="ER6" s="788"/>
      <c r="ES6" s="667" t="s">
        <v>1477</v>
      </c>
      <c r="ET6" s="667"/>
      <c r="EU6" s="667" t="s">
        <v>1063</v>
      </c>
      <c r="EV6" s="667"/>
      <c r="EW6" s="667" t="s">
        <v>1481</v>
      </c>
      <c r="EX6" s="667"/>
      <c r="EY6" s="788"/>
      <c r="EZ6" s="788"/>
      <c r="FA6" s="775" t="s">
        <v>1482</v>
      </c>
      <c r="FB6" s="776"/>
      <c r="FC6" s="776"/>
      <c r="FD6" s="789"/>
      <c r="FE6" s="788"/>
      <c r="FF6" s="788"/>
      <c r="FG6" s="594" t="s">
        <v>1480</v>
      </c>
      <c r="FH6" s="594"/>
      <c r="FI6" s="594"/>
      <c r="FJ6" s="594"/>
      <c r="FK6" s="594"/>
      <c r="FL6" s="594" t="s">
        <v>1480</v>
      </c>
      <c r="FM6" s="594"/>
      <c r="FN6" s="594"/>
      <c r="FO6" s="594"/>
      <c r="FP6" s="594"/>
      <c r="FQ6" s="594" t="s">
        <v>1480</v>
      </c>
      <c r="FR6" s="594"/>
      <c r="FS6" s="594"/>
      <c r="FT6" s="594"/>
      <c r="FU6" s="594"/>
      <c r="FV6" s="721"/>
      <c r="FW6" s="721"/>
      <c r="FX6" s="721"/>
      <c r="FY6" s="621"/>
      <c r="FZ6" s="622"/>
      <c r="GA6" s="721"/>
      <c r="GB6" s="721"/>
      <c r="GC6" s="721"/>
      <c r="GD6" s="594"/>
      <c r="GE6" s="594"/>
      <c r="GF6" s="594"/>
      <c r="GG6" s="721"/>
      <c r="GH6" s="721"/>
      <c r="GI6" s="721"/>
      <c r="GJ6" s="721"/>
      <c r="GK6" s="594"/>
      <c r="GL6" s="594"/>
      <c r="GM6" s="721"/>
      <c r="GN6" s="721"/>
      <c r="HA6" s="772" t="s">
        <v>1483</v>
      </c>
      <c r="HB6" s="773"/>
      <c r="HC6" s="773"/>
      <c r="HD6" s="774"/>
      <c r="HE6" s="775" t="s">
        <v>1484</v>
      </c>
      <c r="HF6" s="776"/>
      <c r="HG6" s="775" t="s">
        <v>1485</v>
      </c>
      <c r="HH6" s="776"/>
      <c r="HI6" s="775" t="s">
        <v>1486</v>
      </c>
      <c r="HJ6" s="776"/>
      <c r="HK6" s="775" t="s">
        <v>1487</v>
      </c>
      <c r="HL6" s="776"/>
      <c r="HM6" s="667" t="s">
        <v>1479</v>
      </c>
      <c r="HN6" s="667"/>
      <c r="HO6" s="667"/>
      <c r="HP6" s="667"/>
      <c r="HQ6" s="772" t="s">
        <v>1483</v>
      </c>
      <c r="HR6" s="773"/>
      <c r="HS6" s="773"/>
      <c r="HT6" s="774"/>
      <c r="HU6" s="775" t="s">
        <v>1484</v>
      </c>
      <c r="HV6" s="776"/>
      <c r="HW6" s="775" t="s">
        <v>1485</v>
      </c>
      <c r="HX6" s="776"/>
      <c r="HY6" s="775" t="s">
        <v>1486</v>
      </c>
      <c r="HZ6" s="776"/>
      <c r="IA6" s="775" t="s">
        <v>1487</v>
      </c>
      <c r="IB6" s="776"/>
      <c r="IC6" s="667" t="s">
        <v>1482</v>
      </c>
      <c r="ID6" s="667"/>
      <c r="IE6" s="667"/>
      <c r="IF6" s="667"/>
      <c r="JR6" s="594" t="s">
        <v>1488</v>
      </c>
      <c r="JS6" s="594" t="s">
        <v>1489</v>
      </c>
      <c r="JT6" s="594" t="s">
        <v>1490</v>
      </c>
      <c r="JU6" s="594" t="s">
        <v>1491</v>
      </c>
      <c r="JV6" s="594" t="s">
        <v>1492</v>
      </c>
      <c r="JW6" s="594" t="s">
        <v>1493</v>
      </c>
      <c r="JX6" s="594" t="s">
        <v>1494</v>
      </c>
      <c r="JY6" s="594" t="s">
        <v>1495</v>
      </c>
      <c r="KD6" s="576" t="s">
        <v>1496</v>
      </c>
      <c r="KE6" s="576" t="s">
        <v>1497</v>
      </c>
      <c r="KF6" s="576" t="s">
        <v>1498</v>
      </c>
      <c r="KG6" s="576" t="s">
        <v>1499</v>
      </c>
      <c r="KH6" s="576" t="s">
        <v>1500</v>
      </c>
      <c r="KI6" s="576" t="s">
        <v>1501</v>
      </c>
      <c r="KJ6" s="576" t="s">
        <v>1502</v>
      </c>
      <c r="KK6" s="576" t="s">
        <v>1503</v>
      </c>
      <c r="KL6" s="576" t="s">
        <v>1496</v>
      </c>
      <c r="KM6" s="576" t="s">
        <v>1497</v>
      </c>
      <c r="KN6" s="576" t="s">
        <v>1498</v>
      </c>
      <c r="KO6" s="576" t="s">
        <v>1499</v>
      </c>
      <c r="KP6" s="576" t="s">
        <v>1500</v>
      </c>
      <c r="KQ6" s="576" t="s">
        <v>1501</v>
      </c>
      <c r="KR6" s="576" t="s">
        <v>1502</v>
      </c>
      <c r="KS6" s="576" t="s">
        <v>1503</v>
      </c>
      <c r="LC6" s="594" t="s">
        <v>1504</v>
      </c>
      <c r="LD6" s="594"/>
      <c r="LE6" s="604"/>
      <c r="LF6" s="535" t="s">
        <v>1505</v>
      </c>
    </row>
    <row customHeight="1" ht="11.25">
      <c r="C7" s="161"/>
      <c r="E7" s="180"/>
      <c r="F7" s="594"/>
      <c r="G7" s="779"/>
      <c r="H7" s="779"/>
      <c r="I7" s="604"/>
      <c r="J7" s="755"/>
      <c r="K7" s="781"/>
      <c r="L7" s="665"/>
      <c r="M7" s="771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84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19"/>
      <c r="BI7" s="604"/>
      <c r="BJ7" s="604"/>
      <c r="BK7" s="788"/>
      <c r="BL7" s="665"/>
      <c r="BM7" s="665"/>
      <c r="BN7" s="787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594" t="str">
        <f>report_period&amp;" с учётом согласования с ОМСУ"</f>
        <v>Регулируемый период с учётом согласования с ОМСУ</v>
      </c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J7" s="594" t="str">
        <f>report_period&amp;" с учётом согласования с ОМСУ / "&amp;base_tariff_period</f>
        <v>Регулируемый период с учётом согласования с ОМСУ / Декабрь 2025</v>
      </c>
      <c r="EM7" s="614"/>
      <c r="EP7" s="594" t="str">
        <f>base_norm_period</f>
        <v>Декабрь 2025</v>
      </c>
      <c r="EQ7" s="594" t="str">
        <f>report_period</f>
        <v>Регулируемый период</v>
      </c>
      <c r="ER7" s="788"/>
      <c r="ES7" s="594" t="str">
        <f>base_volume_period</f>
        <v>Декабрь 2025</v>
      </c>
      <c r="ET7" s="594" t="str">
        <f>report_period</f>
        <v>Регулируемый период</v>
      </c>
      <c r="EU7" s="594" t="str">
        <f>base_volume_period</f>
        <v>Декабрь 2025</v>
      </c>
      <c r="EV7" s="594" t="str">
        <f>report_period</f>
        <v>Регулируемый период</v>
      </c>
      <c r="EW7" s="594" t="str">
        <f>base_volume_period</f>
        <v>Декабрь 2025</v>
      </c>
      <c r="EX7" s="594" t="str">
        <f>report_period</f>
        <v>Регулируемый период</v>
      </c>
      <c r="EY7" s="788"/>
      <c r="EZ7" s="788"/>
      <c r="FA7" s="594" t="str">
        <f>base_volume_period</f>
        <v>Декабрь 2025</v>
      </c>
      <c r="FB7" s="594" t="str">
        <f>report_month&amp;" "&amp;regulation_year</f>
        <v>Май 2026</v>
      </c>
      <c r="FC7" s="594" t="str">
        <f>base_volume_period</f>
        <v>Декабрь 2025</v>
      </c>
      <c r="FD7" s="594" t="str">
        <f>report_month&amp;" "&amp;regulation_year</f>
        <v>Май 2026</v>
      </c>
      <c r="FE7" s="788"/>
      <c r="FF7" s="788"/>
      <c r="FG7" s="594" t="str">
        <f>base_tariff_period</f>
        <v>Декабрь 2025</v>
      </c>
      <c r="FH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I7" s="594" t="str">
        <f>report_period</f>
        <v>Регулируемый период</v>
      </c>
      <c r="FJ7" s="594" t="str">
        <f>"Регулируемый период с параметрами базового периода"</f>
        <v>Регулируемый период с параметрами базового периода</v>
      </c>
      <c r="FK7" s="604"/>
      <c r="FL7" s="594" t="str">
        <f>base_tariff_period</f>
        <v>Декабрь 2025</v>
      </c>
      <c r="FM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N7" s="594" t="str">
        <f>report_period</f>
        <v>Регулируемый период</v>
      </c>
      <c r="FO7" s="594" t="str">
        <f>"Регулируемый период с параметрами базового периода"</f>
        <v>Регулируемый период с параметрами базового периода</v>
      </c>
      <c r="FP7" s="604"/>
      <c r="FQ7" s="594" t="str">
        <f>base_tariff_period</f>
        <v>Декабрь 2025</v>
      </c>
      <c r="FR7" s="594" t="str">
        <f>base_tariff_period&amp;" с учётом заполнения данных за "&amp;report_period</f>
        <v>Декабрь 2025 с учётом заполнения данных за Регулируемый период</v>
      </c>
      <c r="FS7" s="594" t="str">
        <f>report_period</f>
        <v>Регулируемый период</v>
      </c>
      <c r="FT7" s="594" t="str">
        <f>"Регулируемый период с параметрами базового периода"</f>
        <v>Регулируемый период с параметрами базового периода</v>
      </c>
      <c r="FU7" s="604"/>
      <c r="FV7" s="721"/>
      <c r="FW7" s="721"/>
      <c r="FX7" s="721"/>
      <c r="FY7" s="594" t="str">
        <f>base_tariff_period</f>
        <v>Декабрь 2025</v>
      </c>
      <c r="FZ7" s="594" t="str">
        <f>report_month&amp;" "&amp;regulation_year</f>
        <v>Май 2026</v>
      </c>
      <c r="GA7" s="721"/>
      <c r="GB7" s="721"/>
      <c r="GC7" s="721"/>
      <c r="GD7" s="594" t="str">
        <f>report_period&amp;" / "&amp;base_tariff_period</f>
        <v>Регулируемый период / Декабрь 2025</v>
      </c>
      <c r="GE7" s="594" t="str">
        <f>report_period&amp;" / "&amp;base_tariff_period</f>
        <v>Регулируемый период / Декабрь 2025</v>
      </c>
      <c r="GF7" s="594" t="str">
        <f>report_period&amp;" / "&amp;base_tariff_period</f>
        <v>Регулируемый период / Декабрь 2025</v>
      </c>
      <c r="GG7" s="721"/>
      <c r="GH7" s="721"/>
      <c r="GI7" s="721"/>
      <c r="GJ7" s="721"/>
      <c r="GK7" s="594" t="str">
        <f>report_period&amp;" / "&amp;base_tariff_period</f>
        <v>Регулируемый период / Декабрь 2025</v>
      </c>
      <c r="GL7" s="594" t="str">
        <f>report_period&amp;" / "&amp;base_tariff_period</f>
        <v>Регулируемый период / Декабрь 2025</v>
      </c>
      <c r="GM7" s="721"/>
      <c r="GN7" s="721"/>
      <c r="HA7" s="594" t="str">
        <f>base_volume_period</f>
        <v>Декабрь 2025</v>
      </c>
      <c r="HB7" s="594" t="str">
        <f>report_month&amp;" "&amp;regulation_year</f>
        <v>Май 2026</v>
      </c>
      <c r="HC7" s="594" t="str">
        <f>base_volume_period</f>
        <v>Декабрь 2025</v>
      </c>
      <c r="HD7" s="594" t="str">
        <f>report_month&amp;" "&amp;regulation_year</f>
        <v>Май 2026</v>
      </c>
      <c r="HE7" s="594" t="str">
        <f>base_volume_period</f>
        <v>Декабрь 2025</v>
      </c>
      <c r="HF7" s="594" t="str">
        <f>report_month&amp;" "&amp;regulation_year</f>
        <v>Май 2026</v>
      </c>
      <c r="HG7" s="594" t="str">
        <f>base_volume_period</f>
        <v>Декабрь 2025</v>
      </c>
      <c r="HH7" s="594" t="str">
        <f>report_month&amp;" "&amp;regulation_year</f>
        <v>Май 2026</v>
      </c>
      <c r="HI7" s="594" t="str">
        <f>base_volume_period</f>
        <v>Декабрь 2025</v>
      </c>
      <c r="HJ7" s="594" t="str">
        <f>report_month&amp;" "&amp;regulation_year</f>
        <v>Май 2026</v>
      </c>
      <c r="HK7" s="594" t="str">
        <f>base_volume_period</f>
        <v>Декабрь 2025</v>
      </c>
      <c r="HL7" s="594" t="str">
        <f>report_month&amp;" "&amp;regulation_year</f>
        <v>Май 2026</v>
      </c>
      <c r="HM7" s="594" t="str">
        <f>base_volume_period</f>
        <v>Декабрь 2025</v>
      </c>
      <c r="HN7" s="594" t="str">
        <f>report_month&amp;" "&amp;regulation_year</f>
        <v>Май 2026</v>
      </c>
      <c r="HO7" s="594" t="str">
        <f>base_volume_period</f>
        <v>Декабрь 2025</v>
      </c>
      <c r="HP7" s="594" t="str">
        <f>report_month&amp;" "&amp;regulation_year</f>
        <v>Май 2026</v>
      </c>
      <c r="HQ7" s="594" t="str">
        <f>base_volume_period</f>
        <v>Декабрь 2025</v>
      </c>
      <c r="HR7" s="594" t="str">
        <f>report_month&amp;" "&amp;regulation_year</f>
        <v>Май 2026</v>
      </c>
      <c r="HS7" s="594" t="str">
        <f>base_volume_period</f>
        <v>Декабрь 2025</v>
      </c>
      <c r="HT7" s="594" t="str">
        <f>report_month&amp;" "&amp;regulation_year</f>
        <v>Май 2026</v>
      </c>
      <c r="HU7" s="594" t="str">
        <f>base_volume_period</f>
        <v>Декабрь 2025</v>
      </c>
      <c r="HV7" s="594" t="str">
        <f>report_month&amp;" "&amp;regulation_year</f>
        <v>Май 2026</v>
      </c>
      <c r="HW7" s="594" t="str">
        <f>base_volume_period</f>
        <v>Декабрь 2025</v>
      </c>
      <c r="HX7" s="594" t="str">
        <f>report_month&amp;" "&amp;regulation_year</f>
        <v>Май 2026</v>
      </c>
      <c r="HY7" s="594" t="str">
        <f>base_volume_period</f>
        <v>Декабрь 2025</v>
      </c>
      <c r="HZ7" s="594" t="str">
        <f>report_month&amp;" "&amp;regulation_year</f>
        <v>Май 2026</v>
      </c>
      <c r="IA7" s="594" t="str">
        <f>base_volume_period</f>
        <v>Декабрь 2025</v>
      </c>
      <c r="IB7" s="594" t="str">
        <f>report_month&amp;" "&amp;regulation_year</f>
        <v>Май 2026</v>
      </c>
      <c r="IC7" s="594" t="str">
        <f>base_volume_period</f>
        <v>Декабрь 2025</v>
      </c>
      <c r="ID7" s="594" t="str">
        <f>report_month&amp;" "&amp;regulation_year</f>
        <v>Май 2026</v>
      </c>
      <c r="IE7" s="594" t="str">
        <f>base_volume_period</f>
        <v>Декабрь 2025</v>
      </c>
      <c r="IF7" s="594" t="str">
        <f>report_month&amp;" "&amp;regulation_year</f>
        <v>Май 2026</v>
      </c>
      <c r="JR7" s="594"/>
      <c r="JS7" s="594"/>
      <c r="JT7" s="594"/>
      <c r="JU7" s="594"/>
      <c r="JV7" s="594"/>
      <c r="JW7" s="594"/>
      <c r="JX7" s="594"/>
      <c r="JY7" s="594"/>
      <c r="KD7" s="577"/>
      <c r="KE7" s="577"/>
      <c r="KF7" s="577"/>
      <c r="KG7" s="577"/>
      <c r="KH7" s="577"/>
      <c r="KI7" s="577"/>
      <c r="KJ7" s="577"/>
      <c r="KK7" s="577"/>
      <c r="KL7" s="577"/>
      <c r="KM7" s="577"/>
      <c r="KN7" s="577"/>
      <c r="KO7" s="577"/>
      <c r="KP7" s="577"/>
      <c r="KQ7" s="577"/>
      <c r="KR7" s="577"/>
      <c r="KS7" s="577"/>
      <c r="LC7" s="594" t="str">
        <f>base_volume_period</f>
        <v>Декабрь 2025</v>
      </c>
      <c r="LD7" s="594" t="str">
        <f>report_month&amp;" "&amp;regulation_year</f>
        <v>Май 2026</v>
      </c>
      <c r="LE7" s="60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779"/>
      <c r="H8" s="779"/>
      <c r="I8" s="604"/>
      <c r="J8" s="755"/>
      <c r="K8" s="781"/>
      <c r="L8" s="665"/>
      <c r="M8" s="771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84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19"/>
      <c r="BI8" s="604"/>
      <c r="BJ8" s="604"/>
      <c r="BK8" s="788"/>
      <c r="BL8" s="665"/>
      <c r="BM8" s="665"/>
      <c r="BN8" s="787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59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594"/>
      <c r="ED8" s="721"/>
      <c r="EE8" s="721"/>
      <c r="EF8" s="721"/>
      <c r="EG8" s="594"/>
      <c r="EH8" s="594"/>
      <c r="EI8" s="594"/>
      <c r="EJ8" s="594"/>
      <c r="EM8" s="614"/>
      <c r="EP8" s="594"/>
      <c r="EQ8" s="594"/>
      <c r="ER8" s="788"/>
      <c r="ES8" s="594"/>
      <c r="ET8" s="594"/>
      <c r="EU8" s="594"/>
      <c r="EV8" s="594"/>
      <c r="EW8" s="594"/>
      <c r="EX8" s="594"/>
      <c r="EY8" s="788"/>
      <c r="EZ8" s="788"/>
      <c r="FA8" s="594"/>
      <c r="FB8" s="594"/>
      <c r="FC8" s="594"/>
      <c r="FD8" s="594"/>
      <c r="FE8" s="788"/>
      <c r="FF8" s="788"/>
      <c r="FG8" s="594"/>
      <c r="FH8" s="594"/>
      <c r="FI8" s="594"/>
      <c r="FJ8" s="594"/>
      <c r="FK8" s="604"/>
      <c r="FL8" s="594"/>
      <c r="FM8" s="594"/>
      <c r="FN8" s="594"/>
      <c r="FO8" s="594"/>
      <c r="FP8" s="604"/>
      <c r="FQ8" s="594"/>
      <c r="FR8" s="594"/>
      <c r="FS8" s="594"/>
      <c r="FT8" s="594"/>
      <c r="FU8" s="604"/>
      <c r="FV8" s="721"/>
      <c r="FW8" s="721"/>
      <c r="FX8" s="721"/>
      <c r="FY8" s="594"/>
      <c r="FZ8" s="594"/>
      <c r="GA8" s="721"/>
      <c r="GB8" s="721"/>
      <c r="GC8" s="721"/>
      <c r="GD8" s="594"/>
      <c r="GE8" s="594"/>
      <c r="GF8" s="594"/>
      <c r="GG8" s="721"/>
      <c r="GH8" s="721"/>
      <c r="GI8" s="721"/>
      <c r="GJ8" s="721"/>
      <c r="GK8" s="594"/>
      <c r="GL8" s="594"/>
      <c r="GM8" s="721"/>
      <c r="GN8" s="721"/>
      <c r="HA8" s="594"/>
      <c r="HB8" s="594"/>
      <c r="HC8" s="594"/>
      <c r="HD8" s="594"/>
      <c r="HE8" s="594"/>
      <c r="HF8" s="594"/>
      <c r="HG8" s="594"/>
      <c r="HH8" s="594"/>
      <c r="HI8" s="594"/>
      <c r="HJ8" s="594"/>
      <c r="HK8" s="594"/>
      <c r="HL8" s="594"/>
      <c r="HM8" s="594"/>
      <c r="HN8" s="594"/>
      <c r="HO8" s="594"/>
      <c r="HP8" s="594"/>
      <c r="HQ8" s="594"/>
      <c r="HR8" s="594"/>
      <c r="HS8" s="594"/>
      <c r="HT8" s="594"/>
      <c r="HU8" s="594"/>
      <c r="HV8" s="594"/>
      <c r="HW8" s="594"/>
      <c r="HX8" s="594"/>
      <c r="HY8" s="594"/>
      <c r="HZ8" s="594"/>
      <c r="IA8" s="594"/>
      <c r="IB8" s="594"/>
      <c r="IC8" s="594"/>
      <c r="ID8" s="594"/>
      <c r="IE8" s="594"/>
      <c r="IF8" s="594"/>
      <c r="JR8" s="594"/>
      <c r="JS8" s="594"/>
      <c r="JT8" s="594"/>
      <c r="JU8" s="594"/>
      <c r="JV8" s="594"/>
      <c r="JW8" s="594"/>
      <c r="JX8" s="594"/>
      <c r="JY8" s="594"/>
      <c r="KD8" s="577"/>
      <c r="KE8" s="577"/>
      <c r="KF8" s="577"/>
      <c r="KG8" s="577"/>
      <c r="KH8" s="577"/>
      <c r="KI8" s="577"/>
      <c r="KJ8" s="577"/>
      <c r="KK8" s="577"/>
      <c r="KL8" s="577"/>
      <c r="KM8" s="577"/>
      <c r="KN8" s="577"/>
      <c r="KO8" s="577"/>
      <c r="KP8" s="577"/>
      <c r="KQ8" s="577"/>
      <c r="KR8" s="577"/>
      <c r="KS8" s="577"/>
      <c r="LC8" s="594"/>
      <c r="LD8" s="594"/>
      <c r="LE8" s="604"/>
      <c r="LF8" s="594"/>
    </row>
    <row customHeight="1" ht="11.25">
      <c r="C9" s="161"/>
      <c r="E9" s="180"/>
      <c r="F9" s="594"/>
      <c r="G9" s="779"/>
      <c r="H9" s="779"/>
      <c r="I9" s="604"/>
      <c r="J9" s="755"/>
      <c r="K9" s="781"/>
      <c r="L9" s="665"/>
      <c r="M9" s="771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84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19"/>
      <c r="BI9" s="604"/>
      <c r="BJ9" s="604"/>
      <c r="BK9" s="788"/>
      <c r="BL9" s="665"/>
      <c r="BM9" s="665"/>
      <c r="BN9" s="787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59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594"/>
      <c r="ED9" s="721"/>
      <c r="EE9" s="721"/>
      <c r="EF9" s="721"/>
      <c r="EG9" s="594"/>
      <c r="EH9" s="594"/>
      <c r="EI9" s="594"/>
      <c r="EJ9" s="594"/>
      <c r="EM9" s="614"/>
      <c r="EP9" s="594"/>
      <c r="EQ9" s="594"/>
      <c r="ER9" s="788"/>
      <c r="ES9" s="594"/>
      <c r="ET9" s="594"/>
      <c r="EU9" s="594"/>
      <c r="EV9" s="594"/>
      <c r="EW9" s="594"/>
      <c r="EX9" s="594"/>
      <c r="EY9" s="788"/>
      <c r="EZ9" s="788"/>
      <c r="FA9" s="594"/>
      <c r="FB9" s="594"/>
      <c r="FC9" s="594"/>
      <c r="FD9" s="594"/>
      <c r="FE9" s="788"/>
      <c r="FF9" s="788"/>
      <c r="FG9" s="594"/>
      <c r="FH9" s="594"/>
      <c r="FI9" s="594"/>
      <c r="FJ9" s="594"/>
      <c r="FK9" s="604"/>
      <c r="FL9" s="594"/>
      <c r="FM9" s="594"/>
      <c r="FN9" s="594"/>
      <c r="FO9" s="594"/>
      <c r="FP9" s="604"/>
      <c r="FQ9" s="594"/>
      <c r="FR9" s="594"/>
      <c r="FS9" s="594"/>
      <c r="FT9" s="594"/>
      <c r="FU9" s="604"/>
      <c r="FV9" s="721"/>
      <c r="FW9" s="721"/>
      <c r="FX9" s="721"/>
      <c r="FY9" s="594"/>
      <c r="FZ9" s="594"/>
      <c r="GA9" s="721"/>
      <c r="GB9" s="721"/>
      <c r="GC9" s="721"/>
      <c r="GD9" s="594"/>
      <c r="GE9" s="594"/>
      <c r="GF9" s="594"/>
      <c r="GG9" s="721"/>
      <c r="GH9" s="721"/>
      <c r="GI9" s="721"/>
      <c r="GJ9" s="721"/>
      <c r="GK9" s="594"/>
      <c r="GL9" s="594"/>
      <c r="GM9" s="721"/>
      <c r="GN9" s="721"/>
      <c r="HA9" s="594"/>
      <c r="HB9" s="594"/>
      <c r="HC9" s="594"/>
      <c r="HD9" s="594"/>
      <c r="HE9" s="594"/>
      <c r="HF9" s="594"/>
      <c r="HG9" s="594"/>
      <c r="HH9" s="594"/>
      <c r="HI9" s="594"/>
      <c r="HJ9" s="594"/>
      <c r="HK9" s="594"/>
      <c r="HL9" s="594"/>
      <c r="HM9" s="594"/>
      <c r="HN9" s="594"/>
      <c r="HO9" s="594"/>
      <c r="HP9" s="594"/>
      <c r="HQ9" s="594"/>
      <c r="HR9" s="594"/>
      <c r="HS9" s="594"/>
      <c r="HT9" s="594"/>
      <c r="HU9" s="594"/>
      <c r="HV9" s="594"/>
      <c r="HW9" s="594"/>
      <c r="HX9" s="594"/>
      <c r="HY9" s="594"/>
      <c r="HZ9" s="594"/>
      <c r="IA9" s="594"/>
      <c r="IB9" s="594"/>
      <c r="IC9" s="594"/>
      <c r="ID9" s="594"/>
      <c r="IE9" s="594"/>
      <c r="IF9" s="594"/>
      <c r="JR9" s="594"/>
      <c r="JS9" s="594"/>
      <c r="JT9" s="594"/>
      <c r="JU9" s="594"/>
      <c r="JV9" s="594"/>
      <c r="JW9" s="594"/>
      <c r="JX9" s="594"/>
      <c r="JY9" s="594"/>
      <c r="KD9" s="577"/>
      <c r="KE9" s="577"/>
      <c r="KF9" s="577"/>
      <c r="KG9" s="577"/>
      <c r="KH9" s="577"/>
      <c r="KI9" s="577"/>
      <c r="KJ9" s="577"/>
      <c r="KK9" s="577"/>
      <c r="KL9" s="577"/>
      <c r="KM9" s="577"/>
      <c r="KN9" s="577"/>
      <c r="KO9" s="577"/>
      <c r="KP9" s="577"/>
      <c r="KQ9" s="577"/>
      <c r="KR9" s="577"/>
      <c r="KS9" s="577"/>
      <c r="LC9" s="594"/>
      <c r="LD9" s="594"/>
      <c r="LE9" s="604"/>
      <c r="LF9" s="594"/>
    </row>
    <row customHeight="1" ht="11.25">
      <c r="C10" s="161"/>
      <c r="E10" s="180"/>
      <c r="F10" s="594"/>
      <c r="G10" s="780"/>
      <c r="H10" s="780"/>
      <c r="I10" s="604"/>
      <c r="J10" s="755"/>
      <c r="K10" s="781"/>
      <c r="L10" s="665"/>
      <c r="M10" s="771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5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19"/>
      <c r="BI10" s="604"/>
      <c r="BJ10" s="604"/>
      <c r="BK10" s="788"/>
      <c r="BL10" s="665"/>
      <c r="BM10" s="665"/>
      <c r="BN10" s="787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59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594"/>
      <c r="ED10" s="746"/>
      <c r="EE10" s="746"/>
      <c r="EF10" s="746"/>
      <c r="EG10" s="594"/>
      <c r="EH10" s="594"/>
      <c r="EI10" s="594"/>
      <c r="EJ10" s="594"/>
      <c r="EM10" s="614"/>
      <c r="EP10" s="594"/>
      <c r="EQ10" s="594"/>
      <c r="ER10" s="788"/>
      <c r="ES10" s="594"/>
      <c r="ET10" s="594"/>
      <c r="EU10" s="594"/>
      <c r="EV10" s="594"/>
      <c r="EW10" s="594"/>
      <c r="EX10" s="594"/>
      <c r="EY10" s="788"/>
      <c r="EZ10" s="788"/>
      <c r="FA10" s="594"/>
      <c r="FB10" s="594"/>
      <c r="FC10" s="594"/>
      <c r="FD10" s="594"/>
      <c r="FE10" s="788"/>
      <c r="FF10" s="788"/>
      <c r="FG10" s="594"/>
      <c r="FH10" s="594"/>
      <c r="FI10" s="594"/>
      <c r="FJ10" s="594"/>
      <c r="FK10" s="604"/>
      <c r="FL10" s="594"/>
      <c r="FM10" s="594"/>
      <c r="FN10" s="594"/>
      <c r="FO10" s="594"/>
      <c r="FP10" s="604"/>
      <c r="FQ10" s="594"/>
      <c r="FR10" s="594"/>
      <c r="FS10" s="594"/>
      <c r="FT10" s="594"/>
      <c r="FU10" s="604"/>
      <c r="FV10" s="746"/>
      <c r="FW10" s="746"/>
      <c r="FX10" s="746"/>
      <c r="FY10" s="594"/>
      <c r="FZ10" s="594"/>
      <c r="GA10" s="746"/>
      <c r="GB10" s="746"/>
      <c r="GC10" s="746"/>
      <c r="GD10" s="594"/>
      <c r="GE10" s="594"/>
      <c r="GF10" s="594"/>
      <c r="GG10" s="746"/>
      <c r="GH10" s="746"/>
      <c r="GI10" s="746"/>
      <c r="GJ10" s="746"/>
      <c r="GK10" s="594"/>
      <c r="GL10" s="594"/>
      <c r="GM10" s="746"/>
      <c r="GN10" s="746"/>
      <c r="HA10" s="594"/>
      <c r="HB10" s="594"/>
      <c r="HC10" s="594"/>
      <c r="HD10" s="594"/>
      <c r="HE10" s="594"/>
      <c r="HF10" s="594"/>
      <c r="HG10" s="594"/>
      <c r="HH10" s="594"/>
      <c r="HI10" s="594"/>
      <c r="HJ10" s="594"/>
      <c r="HK10" s="594"/>
      <c r="HL10" s="594"/>
      <c r="HM10" s="594"/>
      <c r="HN10" s="594"/>
      <c r="HO10" s="594"/>
      <c r="HP10" s="594"/>
      <c r="HQ10" s="594"/>
      <c r="HR10" s="594"/>
      <c r="HS10" s="594"/>
      <c r="HT10" s="594"/>
      <c r="HU10" s="594"/>
      <c r="HV10" s="594"/>
      <c r="HW10" s="594"/>
      <c r="HX10" s="594"/>
      <c r="HY10" s="594"/>
      <c r="HZ10" s="594"/>
      <c r="IA10" s="594"/>
      <c r="IB10" s="594"/>
      <c r="IC10" s="594"/>
      <c r="ID10" s="594"/>
      <c r="IE10" s="594"/>
      <c r="IF10" s="594"/>
      <c r="JR10" s="594"/>
      <c r="JS10" s="594"/>
      <c r="JT10" s="594"/>
      <c r="JU10" s="594"/>
      <c r="JV10" s="594"/>
      <c r="JW10" s="594"/>
      <c r="JX10" s="594"/>
      <c r="JY10" s="594"/>
      <c r="KD10" s="618"/>
      <c r="KE10" s="618"/>
      <c r="KF10" s="618"/>
      <c r="KG10" s="618"/>
      <c r="KH10" s="618"/>
      <c r="KI10" s="618"/>
      <c r="KJ10" s="618"/>
      <c r="KK10" s="618"/>
      <c r="KL10" s="618"/>
      <c r="KM10" s="618"/>
      <c r="KN10" s="618"/>
      <c r="KO10" s="618"/>
      <c r="KP10" s="618"/>
      <c r="KQ10" s="618"/>
      <c r="KR10" s="618"/>
      <c r="KS10" s="618"/>
      <c r="LC10" s="594"/>
      <c r="LD10" s="594"/>
      <c r="LE10" s="604"/>
      <c r="LF10" s="594"/>
    </row>
    <row customHeight="1" ht="12" hidden="1">
      <c r="C11" s="133"/>
      <c r="F11" s="163"/>
      <c r="G11" s="163"/>
      <c r="H11" s="163"/>
      <c r="I11" s="163"/>
      <c r="J11" s="163"/>
      <c r="K11" s="162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2"/>
      <c r="BM11" s="162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 t="s">
        <v>1524</v>
      </c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 t="s">
        <v>1529</v>
      </c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 t="s">
        <v>1534</v>
      </c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2" t="s">
        <v>1537</v>
      </c>
      <c r="EN11" s="234"/>
      <c r="EO11" s="234"/>
      <c r="EP11" s="232" t="s">
        <v>1538</v>
      </c>
      <c r="EQ11" s="232" t="s">
        <v>1539</v>
      </c>
      <c r="ER11" s="232"/>
      <c r="ES11" s="232" t="s">
        <v>1540</v>
      </c>
      <c r="ET11" s="232" t="s">
        <v>1541</v>
      </c>
      <c r="EU11" s="232" t="s">
        <v>1542</v>
      </c>
      <c r="EV11" s="232" t="s">
        <v>1543</v>
      </c>
      <c r="EW11" s="232" t="s">
        <v>1544</v>
      </c>
      <c r="EX11" s="232" t="s">
        <v>1545</v>
      </c>
      <c r="EY11" s="232"/>
      <c r="EZ11" s="232"/>
      <c r="FA11" s="232" t="s">
        <v>1546</v>
      </c>
      <c r="FB11" s="232" t="s">
        <v>1547</v>
      </c>
      <c r="FC11" s="232" t="s">
        <v>1548</v>
      </c>
      <c r="FD11" s="232" t="s">
        <v>1549</v>
      </c>
      <c r="FE11" s="232"/>
      <c r="FF11" s="232"/>
      <c r="FG11" s="232" t="s">
        <v>1550</v>
      </c>
      <c r="FH11" s="232" t="s">
        <v>1551</v>
      </c>
      <c r="FI11" s="232" t="s">
        <v>1552</v>
      </c>
      <c r="FJ11" s="232" t="s">
        <v>1553</v>
      </c>
      <c r="FK11" s="232"/>
      <c r="FL11" s="232" t="s">
        <v>1554</v>
      </c>
      <c r="FM11" s="232" t="s">
        <v>1555</v>
      </c>
      <c r="FN11" s="232" t="s">
        <v>1556</v>
      </c>
      <c r="FO11" s="232" t="s">
        <v>1557</v>
      </c>
      <c r="FP11" s="232"/>
      <c r="FQ11" s="232" t="s">
        <v>1558</v>
      </c>
      <c r="FR11" s="232" t="s">
        <v>1559</v>
      </c>
      <c r="FS11" s="232" t="s">
        <v>1560</v>
      </c>
      <c r="FT11" s="232" t="s">
        <v>1561</v>
      </c>
      <c r="FU11" s="232"/>
      <c r="FV11" s="232"/>
      <c r="FW11" s="232"/>
      <c r="FX11" s="232"/>
      <c r="FY11" s="232" t="s">
        <v>1562</v>
      </c>
      <c r="FZ11" s="232" t="s">
        <v>1563</v>
      </c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5"/>
      <c r="HA11" s="234"/>
      <c r="HB11" s="234"/>
      <c r="HC11" s="234"/>
      <c r="HD11" s="234"/>
      <c r="HE11" s="236" t="s">
        <v>1564</v>
      </c>
      <c r="HF11" s="236" t="s">
        <v>1565</v>
      </c>
      <c r="HG11" s="236" t="s">
        <v>1566</v>
      </c>
      <c r="HH11" s="236" t="s">
        <v>1567</v>
      </c>
      <c r="HI11" s="236" t="s">
        <v>1568</v>
      </c>
      <c r="HJ11" s="236" t="s">
        <v>1569</v>
      </c>
      <c r="HK11" s="236" t="s">
        <v>1570</v>
      </c>
      <c r="HL11" s="236" t="s">
        <v>1571</v>
      </c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5"/>
      <c r="IH11" s="235"/>
      <c r="II11" s="235"/>
      <c r="IJ11" s="235"/>
      <c r="IK11" s="234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2" t="s">
        <v>1572</v>
      </c>
      <c r="JS11" s="232" t="s">
        <v>1573</v>
      </c>
      <c r="JT11" s="232" t="s">
        <v>1574</v>
      </c>
      <c r="JU11" s="232" t="s">
        <v>1575</v>
      </c>
      <c r="JV11" s="232" t="s">
        <v>1576</v>
      </c>
      <c r="JW11" s="232" t="s">
        <v>1577</v>
      </c>
      <c r="JX11" s="232" t="s">
        <v>1578</v>
      </c>
      <c r="JY11" s="232" t="s">
        <v>1579</v>
      </c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162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538"/>
      <c r="L12" s="216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239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239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239"/>
      <c r="ED12" s="536"/>
      <c r="EE12" s="536"/>
      <c r="EF12" s="536"/>
      <c r="EG12" s="538"/>
      <c r="EH12" s="538"/>
      <c r="EI12" s="239"/>
      <c r="EJ12" s="239"/>
      <c r="EK12" s="240"/>
      <c r="EL12" s="240"/>
      <c r="EM12" s="241"/>
      <c r="EN12" s="240"/>
      <c r="EO12" s="242"/>
      <c r="EP12" s="538"/>
      <c r="EQ12" s="538"/>
      <c r="ER12" s="536"/>
      <c r="ES12" s="538"/>
      <c r="ET12" s="538"/>
      <c r="EU12" s="538"/>
      <c r="EV12" s="538"/>
      <c r="EW12" s="538"/>
      <c r="EX12" s="538"/>
      <c r="EY12" s="536"/>
      <c r="EZ12" s="536"/>
      <c r="FA12" s="536"/>
      <c r="FB12" s="536"/>
      <c r="FC12" s="536"/>
      <c r="FD12" s="536"/>
      <c r="FE12" s="536"/>
      <c r="FF12" s="536"/>
      <c r="FG12" s="538"/>
      <c r="FH12" s="538"/>
      <c r="FI12" s="538"/>
      <c r="FJ12" s="538"/>
      <c r="FK12" s="536"/>
      <c r="FL12" s="538"/>
      <c r="FM12" s="538"/>
      <c r="FN12" s="538"/>
      <c r="FO12" s="538"/>
      <c r="FP12" s="536"/>
      <c r="FQ12" s="538"/>
      <c r="FR12" s="538"/>
      <c r="FS12" s="538"/>
      <c r="FT12" s="538"/>
      <c r="FU12" s="536"/>
      <c r="FV12" s="536"/>
      <c r="FW12" s="536"/>
      <c r="FX12" s="536"/>
      <c r="FY12" s="538"/>
      <c r="FZ12" s="538"/>
      <c r="GA12" s="536"/>
      <c r="GB12" s="536"/>
      <c r="GC12" s="536"/>
      <c r="GD12" s="538"/>
      <c r="GE12" s="538"/>
      <c r="GF12" s="538"/>
      <c r="GG12" s="536"/>
      <c r="GH12" s="536"/>
      <c r="GI12" s="536"/>
      <c r="GJ12" s="536"/>
      <c r="GK12" s="539"/>
      <c r="GL12" s="538"/>
      <c r="GM12" s="536"/>
      <c r="GN12" s="536"/>
      <c r="GO12" s="244"/>
      <c r="GP12" s="244"/>
      <c r="GQ12" s="245"/>
      <c r="GR12" s="244"/>
      <c r="GS12" s="244"/>
      <c r="GT12" s="244"/>
      <c r="GU12" s="244"/>
      <c r="GV12" s="244"/>
      <c r="GW12" s="244"/>
      <c r="GX12" s="244"/>
      <c r="GY12" s="244"/>
      <c r="GZ12" s="215"/>
      <c r="HA12" s="404"/>
      <c r="HB12" s="404"/>
      <c r="HC12" s="404"/>
      <c r="HD12" s="404"/>
      <c r="HE12" s="404"/>
      <c r="HF12" s="404"/>
      <c r="HG12" s="404"/>
      <c r="HH12" s="404"/>
      <c r="HI12" s="404"/>
      <c r="HJ12" s="404"/>
      <c r="HK12" s="404"/>
      <c r="HL12" s="404"/>
      <c r="HM12" s="404"/>
      <c r="HN12" s="404"/>
      <c r="HO12" s="404"/>
      <c r="HP12" s="404"/>
      <c r="HQ12" s="404"/>
      <c r="HR12" s="404"/>
      <c r="HS12" s="404"/>
      <c r="HT12" s="404"/>
      <c r="HU12" s="404"/>
      <c r="HV12" s="404"/>
      <c r="HW12" s="404"/>
      <c r="HX12" s="404"/>
      <c r="HY12" s="404"/>
      <c r="HZ12" s="404"/>
      <c r="IA12" s="404"/>
      <c r="IB12" s="404"/>
      <c r="IC12" s="404"/>
      <c r="ID12" s="404"/>
      <c r="IE12" s="404"/>
      <c r="IF12" s="404"/>
      <c r="IG12" s="246"/>
      <c r="IH12" s="215"/>
      <c r="II12" s="215"/>
      <c r="IJ12" s="215"/>
      <c r="IK12" s="244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4"/>
      <c r="KU12" s="214"/>
      <c r="KV12" s="214"/>
      <c r="KW12" s="214"/>
      <c r="KX12" s="214"/>
      <c r="KY12" s="214"/>
      <c r="KZ12" s="214"/>
      <c r="LA12" s="214"/>
      <c r="LB12" s="214"/>
      <c r="LC12" s="405"/>
      <c r="LD12" s="405"/>
      <c r="LE12" s="536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EM13" s="251"/>
      <c r="EP13" s="252"/>
      <c r="EQ13" s="247"/>
      <c r="ER13" s="247"/>
      <c r="ES13" s="247"/>
      <c r="ET13" s="247"/>
      <c r="EU13" s="247"/>
      <c r="EV13" s="247"/>
      <c r="EW13" s="247"/>
      <c r="EX13" s="247"/>
      <c r="EY13" s="247"/>
      <c r="EZ13" s="247"/>
      <c r="FA13" s="247"/>
      <c r="FB13" s="247"/>
      <c r="FC13" s="247"/>
      <c r="FD13" s="247"/>
      <c r="FE13" s="247"/>
      <c r="FF13" s="247"/>
      <c r="FG13" s="247"/>
      <c r="FH13" s="247"/>
      <c r="FI13" s="247"/>
      <c r="FJ13" s="247"/>
      <c r="FK13" s="247"/>
      <c r="FL13" s="247"/>
      <c r="FM13" s="247"/>
      <c r="FN13" s="247"/>
      <c r="FO13" s="247"/>
      <c r="FP13" s="247"/>
      <c r="FQ13" s="253">
        <v>375.48</v>
      </c>
      <c r="FR13" s="146">
        <f>FQ15+FQ34</f>
        <v>354.8454912</v>
      </c>
      <c r="FS13" s="253">
        <v>374.2</v>
      </c>
      <c r="FT13" s="146">
        <f>FS15+FS34</f>
        <v>376.5187584</v>
      </c>
      <c r="FU13" s="247"/>
      <c r="FV13" s="247"/>
      <c r="FW13" s="247"/>
      <c r="FX13" s="247"/>
      <c r="FY13" s="247"/>
      <c r="FZ13" s="247"/>
      <c r="GA13" s="247"/>
      <c r="GB13" s="247"/>
      <c r="GC13" s="247"/>
      <c r="GD13" s="247"/>
      <c r="GE13" s="247"/>
      <c r="GF13" s="247"/>
      <c r="GG13" s="247"/>
      <c r="GH13" s="247"/>
      <c r="GI13" s="247"/>
      <c r="GJ13" s="247"/>
      <c r="GK13" s="247"/>
      <c r="GL13" s="247"/>
      <c r="GM13" s="247"/>
      <c r="GN13" s="254"/>
      <c r="HA13" s="252"/>
      <c r="HB13" s="247"/>
      <c r="HC13" s="247"/>
      <c r="HD13" s="247"/>
      <c r="HE13" s="247"/>
      <c r="HF13" s="247"/>
      <c r="HG13" s="247"/>
      <c r="HH13" s="247"/>
      <c r="HI13" s="247"/>
      <c r="HJ13" s="247"/>
      <c r="HK13" s="247"/>
      <c r="HL13" s="247"/>
      <c r="HM13" s="247"/>
      <c r="HN13" s="247"/>
      <c r="HO13" s="247"/>
      <c r="HP13" s="247"/>
      <c r="HQ13" s="247"/>
      <c r="HR13" s="247"/>
      <c r="HS13" s="247"/>
      <c r="HT13" s="247"/>
      <c r="HU13" s="247"/>
      <c r="HV13" s="247"/>
      <c r="HW13" s="247"/>
      <c r="HX13" s="247"/>
      <c r="HY13" s="247"/>
      <c r="HZ13" s="247"/>
      <c r="IA13" s="247"/>
      <c r="IB13" s="247"/>
      <c r="IC13" s="255"/>
      <c r="ID13" s="255"/>
      <c r="IE13" s="255"/>
      <c r="IF13" s="256"/>
      <c r="LC13" s="252"/>
      <c r="LD13" s="247"/>
      <c r="LE13" s="247"/>
      <c r="LF13" s="254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EM14" s="258"/>
      <c r="EP14" s="259"/>
      <c r="EQ14" s="257"/>
      <c r="ER14" s="257"/>
      <c r="ES14" s="257"/>
      <c r="ET14" s="257"/>
      <c r="EU14" s="257"/>
      <c r="EV14" s="257"/>
      <c r="EW14" s="257"/>
      <c r="EX14" s="257"/>
      <c r="EY14" s="257"/>
      <c r="EZ14" s="257"/>
      <c r="FA14" s="257"/>
      <c r="FB14" s="257"/>
      <c r="FC14" s="257"/>
      <c r="FD14" s="257"/>
      <c r="FE14" s="257"/>
      <c r="FF14" s="257"/>
      <c r="FG14" s="257"/>
      <c r="FH14" s="257"/>
      <c r="FI14" s="257"/>
      <c r="FJ14" s="257"/>
      <c r="FK14" s="257"/>
      <c r="FL14" s="257"/>
      <c r="FM14" s="257"/>
      <c r="FN14" s="257"/>
      <c r="FO14" s="257"/>
      <c r="FP14" s="257"/>
      <c r="FQ14" s="257"/>
      <c r="FR14" s="257"/>
      <c r="FS14" s="257"/>
      <c r="FT14" s="257"/>
      <c r="FU14" s="257"/>
      <c r="FV14" s="257"/>
      <c r="FW14" s="257"/>
      <c r="FX14" s="257"/>
      <c r="FY14" s="257"/>
      <c r="FZ14" s="257"/>
      <c r="GA14" s="257"/>
      <c r="GB14" s="257"/>
      <c r="GC14" s="257"/>
      <c r="GD14" s="257"/>
      <c r="GE14" s="257"/>
      <c r="GF14" s="257"/>
      <c r="GG14" s="257"/>
      <c r="GH14" s="257"/>
      <c r="GI14" s="257"/>
      <c r="GJ14" s="257"/>
      <c r="GK14" s="257"/>
      <c r="GL14" s="257"/>
      <c r="GM14" s="257"/>
      <c r="GN14" s="260"/>
      <c r="HA14" s="259"/>
      <c r="HB14" s="257"/>
      <c r="HC14" s="257"/>
      <c r="HD14" s="257"/>
      <c r="HE14" s="257"/>
      <c r="HF14" s="257"/>
      <c r="HG14" s="257"/>
      <c r="HH14" s="257"/>
      <c r="HI14" s="257"/>
      <c r="HJ14" s="257"/>
      <c r="HK14" s="257"/>
      <c r="HL14" s="257"/>
      <c r="HM14" s="257"/>
      <c r="HN14" s="257"/>
      <c r="HO14" s="257"/>
      <c r="HP14" s="257"/>
      <c r="HQ14" s="257"/>
      <c r="HR14" s="257"/>
      <c r="HS14" s="257"/>
      <c r="HT14" s="257"/>
      <c r="HU14" s="257"/>
      <c r="HV14" s="257"/>
      <c r="HW14" s="257"/>
      <c r="HX14" s="257"/>
      <c r="HY14" s="257"/>
      <c r="HZ14" s="257"/>
      <c r="IA14" s="257"/>
      <c r="IB14" s="257"/>
      <c r="IC14" s="257"/>
      <c r="ID14" s="257"/>
      <c r="IE14" s="257"/>
      <c r="IF14" s="260"/>
      <c r="LC14" s="259"/>
      <c r="LD14" s="257"/>
      <c r="LE14" s="257"/>
      <c r="LF14" s="260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262">
        <f>IF(CS15=0,"",DM15/CS15*1000)</f>
        <v>126.24</v>
      </c>
      <c r="BQ15" s="262">
        <f>IF(CT15=0,"",DO15/CT15*1000)</f>
        <v>128.34</v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4">
        <f>SUM(HM15,HO15)</f>
        <v>234.24</v>
      </c>
      <c r="CT15" s="264">
        <f>SUM(HN15,HP15)</f>
        <v>244.48</v>
      </c>
      <c r="CU15" s="265"/>
      <c r="CV15" s="265"/>
      <c r="CW15" s="264">
        <f>SUM(CW16:CW18)</f>
        <v>234.24</v>
      </c>
      <c r="CX15" s="264">
        <f>SUM(CX16:CX18)</f>
        <v>244.48</v>
      </c>
      <c r="CY15" s="264">
        <f>SUM(CY16:CY18)</f>
        <v>0</v>
      </c>
      <c r="CZ15" s="264">
        <f>SUM(CZ16:CZ18)</f>
        <v>0</v>
      </c>
      <c r="DA15" s="265"/>
      <c r="DB15" s="265"/>
      <c r="DC15" s="264">
        <f>SUM(DC16:DC18)</f>
        <v>29.5704576</v>
      </c>
      <c r="DD15" s="264">
        <f>SUM(DD16:DD18)</f>
        <v>29.5704576</v>
      </c>
      <c r="DE15" s="264">
        <f>SUM(DE16:DE18)</f>
        <v>31.3765632</v>
      </c>
      <c r="DF15" s="264">
        <f>SUM(DF16:DF18)</f>
        <v>30.0623616</v>
      </c>
      <c r="DG15" s="266"/>
      <c r="DH15" s="264">
        <f>SUM(DH16:DH18)</f>
        <v>0</v>
      </c>
      <c r="DI15" s="264">
        <f>SUM(DI16:DI18)</f>
        <v>0</v>
      </c>
      <c r="DJ15" s="264">
        <f>SUM(DJ16:DJ18)</f>
        <v>0</v>
      </c>
      <c r="DK15" s="264">
        <f>SUM(DK16:DK18)</f>
        <v>0</v>
      </c>
      <c r="DL15" s="266"/>
      <c r="DM15" s="264">
        <f>SUM(DC15,DH15)</f>
        <v>29.5704576</v>
      </c>
      <c r="DN15" s="264">
        <f>SUM(DD15,DI15)</f>
        <v>29.5704576</v>
      </c>
      <c r="DO15" s="264">
        <f>SUM(DE15,DJ15)</f>
        <v>31.3765632</v>
      </c>
      <c r="DP15" s="264">
        <f>SUM(DF15,DK15)</f>
        <v>30.0623616</v>
      </c>
      <c r="DQ15" s="266"/>
      <c r="DR15" s="267"/>
      <c r="DS15" s="267"/>
      <c r="DT15" s="267"/>
      <c r="DU15" s="268">
        <f>'СУБС ПИ'!$J$14</f>
        <v>0</v>
      </c>
      <c r="DV15" s="268">
        <f>'СУБС ПИ'!$L$14</f>
        <v>0</v>
      </c>
      <c r="DW15" s="267"/>
      <c r="DX15" s="267"/>
      <c r="DY15" s="267"/>
      <c r="DZ15" s="264">
        <f>IF(DD15=0,0,DF15/DD15*100)</f>
        <v>101.663498098859</v>
      </c>
      <c r="EA15" s="264">
        <f>IF(DI15=0,0,DK15/DI15*100)</f>
        <v>0</v>
      </c>
      <c r="EB15" s="264">
        <f>IF(DN15=0,0,DP15/DN15*100)</f>
        <v>101.663498098859</v>
      </c>
      <c r="EC15" s="266"/>
      <c r="ED15" s="266"/>
      <c r="EE15" s="266"/>
      <c r="EF15" s="266"/>
      <c r="EG15" s="266"/>
      <c r="EH15" s="266"/>
      <c r="EI15" s="177"/>
      <c r="EJ15" s="269"/>
      <c r="EM15" s="258"/>
      <c r="EP15" s="270"/>
      <c r="EQ15" s="263"/>
      <c r="ER15" s="263"/>
      <c r="ES15" s="263"/>
      <c r="ET15" s="263"/>
      <c r="EU15" s="263"/>
      <c r="EV15" s="263"/>
      <c r="EW15" s="264">
        <f>SUM(IC15,IE15)</f>
        <v>2810.88</v>
      </c>
      <c r="EX15" s="264">
        <f>SUM(ID15,IF15)</f>
        <v>2933.76</v>
      </c>
      <c r="EY15" s="265"/>
      <c r="EZ15" s="265"/>
      <c r="FA15" s="264">
        <f>SUM(FA16:FA18)</f>
        <v>2810.88</v>
      </c>
      <c r="FB15" s="264">
        <f>SUM(FB16:FB18)</f>
        <v>2933.76</v>
      </c>
      <c r="FC15" s="264">
        <f>SUM(FC16:FC18)</f>
        <v>0</v>
      </c>
      <c r="FD15" s="264">
        <f>SUM(FD16:FD18)</f>
        <v>0</v>
      </c>
      <c r="FE15" s="265"/>
      <c r="FF15" s="265"/>
      <c r="FG15" s="264">
        <f>SUM(FG16:FG18)</f>
        <v>354.8454912</v>
      </c>
      <c r="FH15" s="264">
        <f>SUM(FH16:FH18)</f>
        <v>354.8454912</v>
      </c>
      <c r="FI15" s="264">
        <f>SUM(FI16:FI18)</f>
        <v>376.5187584</v>
      </c>
      <c r="FJ15" s="264">
        <f>SUM(FJ16:FJ18)</f>
        <v>360.7483392</v>
      </c>
      <c r="FK15" s="266"/>
      <c r="FL15" s="264">
        <f>SUM(FL16:FL18)</f>
        <v>0</v>
      </c>
      <c r="FM15" s="264">
        <f>SUM(FM16:FM18)</f>
        <v>0</v>
      </c>
      <c r="FN15" s="264">
        <f>SUM(FN16:FN18)</f>
        <v>0</v>
      </c>
      <c r="FO15" s="264">
        <f>SUM(FO16:FO18)</f>
        <v>0</v>
      </c>
      <c r="FP15" s="266"/>
      <c r="FQ15" s="264">
        <f>SUM(FG15,FL15)</f>
        <v>354.8454912</v>
      </c>
      <c r="FR15" s="264">
        <f>SUM(FH15,FM15)</f>
        <v>354.8454912</v>
      </c>
      <c r="FS15" s="264">
        <f>SUM(FI15,FN15)</f>
        <v>376.5187584</v>
      </c>
      <c r="FT15" s="264">
        <f>SUM(FJ15,FO15)</f>
        <v>360.7483392</v>
      </c>
      <c r="FU15" s="266"/>
      <c r="FV15" s="267"/>
      <c r="FW15" s="267"/>
      <c r="FX15" s="267"/>
      <c r="FY15" s="268">
        <f>'СУБС ПИ'!$N$14</f>
        <v>0</v>
      </c>
      <c r="FZ15" s="268">
        <f>'СУБС ПИ'!$P$14</f>
        <v>0</v>
      </c>
      <c r="GA15" s="267"/>
      <c r="GB15" s="267"/>
      <c r="GC15" s="267"/>
      <c r="GD15" s="264">
        <f>IF(FH15=0,0,FJ15/FH15*100)</f>
        <v>101.663498098859</v>
      </c>
      <c r="GE15" s="264">
        <f>IF(FM15=0,0,FO15/FM15*100)</f>
        <v>0</v>
      </c>
      <c r="GF15" s="264">
        <f>IF(FR15=0,0,FT15/FR15*100)</f>
        <v>101.663498098859</v>
      </c>
      <c r="GG15" s="266"/>
      <c r="GH15" s="266"/>
      <c r="GI15" s="266"/>
      <c r="GJ15" s="266"/>
      <c r="GK15" s="266"/>
      <c r="GL15" s="266"/>
      <c r="GM15" s="265"/>
      <c r="GN15" s="271"/>
      <c r="HA15" s="262">
        <f>IF(SUM(KD16:KD18)=0,"",SUM(KH16:KH18)/SUM(KD16:KD18))</f>
        <v>0.32</v>
      </c>
      <c r="HB15" s="262">
        <f>IF(SUM(KE16:KE18)=0,"",SUM(KI16:KI18)/SUM(KE16:KE18))</f>
        <v>0.32</v>
      </c>
      <c r="HC15" s="262" t="str">
        <f>IF(SUM(KL16:KL18)=0,"",SUM(KP16:KP18)/SUM(KL16:KL18))</f>
        <v/>
      </c>
      <c r="HD15" s="262" t="str">
        <f>IF(SUM(KM16:KM18)=0,"",SUM(KQ16:KQ18)/SUM(KM16:KM18))</f>
        <v/>
      </c>
      <c r="HE15" s="266"/>
      <c r="HF15" s="266"/>
      <c r="HG15" s="272"/>
      <c r="HH15" s="272"/>
      <c r="HI15" s="273">
        <v>732</v>
      </c>
      <c r="HJ15" s="273">
        <v>764</v>
      </c>
      <c r="HK15" s="273"/>
      <c r="HL15" s="273"/>
      <c r="HM15" s="264">
        <f>SUM(HM16:HM18)</f>
        <v>234.24</v>
      </c>
      <c r="HN15" s="264">
        <f>SUM(HN16:HN18)</f>
        <v>244.48</v>
      </c>
      <c r="HO15" s="264">
        <f>SUM(HO16:HO18)</f>
        <v>0</v>
      </c>
      <c r="HP15" s="264">
        <f>SUM(HP16:HP18)</f>
        <v>0</v>
      </c>
      <c r="HQ15" s="262">
        <f>IF(SUM(KF16:KF18)=0,"",SUM(KJ16:KJ18)/SUM(KF16:KF18))</f>
        <v>0.32</v>
      </c>
      <c r="HR15" s="262">
        <f>IF(SUM(KG16:KG18)=0,"",SUM(KK16:KK18)/SUM(KG16:KG18))</f>
        <v>0.32</v>
      </c>
      <c r="HS15" s="262" t="str">
        <f>IF(SUM(KN16:KN18)=0,"",SUM(KR16:KR18)/SUM(KN16:KN18))</f>
        <v/>
      </c>
      <c r="HT15" s="262" t="str">
        <f>IF(SUM(KO16:KO18)=0,"",SUM(KS16:KS18)/SUM(KO16:KO18))</f>
        <v/>
      </c>
      <c r="HU15" s="266"/>
      <c r="HV15" s="266"/>
      <c r="HW15" s="264" t="str">
        <f>IF(LEN(HG15)=0,"",HG15)</f>
        <v/>
      </c>
      <c r="HX15" s="264" t="str">
        <f>IF(LEN(HH15)=0,"",HH15)</f>
        <v/>
      </c>
      <c r="HY15" s="274">
        <f>IF(LEN(HI15)=0,"",HI15)</f>
        <v>732</v>
      </c>
      <c r="HZ15" s="274">
        <f>IF(LEN(HJ15)=0,"",HJ15)</f>
        <v>764</v>
      </c>
      <c r="IA15" s="274" t="str">
        <f>IF(LEN(HK15)=0,"",HK15)</f>
        <v/>
      </c>
      <c r="IB15" s="274" t="str">
        <f>IF(LEN(HL15)=0,"",HL15)</f>
        <v/>
      </c>
      <c r="IC15" s="264">
        <f>SUM(IC16:IC18)</f>
        <v>2810.88</v>
      </c>
      <c r="ID15" s="264">
        <f>SUM(ID16:ID18)</f>
        <v>2933.76</v>
      </c>
      <c r="IE15" s="264">
        <f>SUM(IE16:IE18)</f>
        <v>0</v>
      </c>
      <c r="IF15" s="275">
        <f>SUM(IF16:IF18)</f>
        <v>0</v>
      </c>
      <c r="JR15" s="276">
        <f>SUM(JR16:JR18)</f>
        <v>0</v>
      </c>
      <c r="JS15" s="276">
        <f>SUM(JS16:JS18)</f>
        <v>0</v>
      </c>
      <c r="JT15" s="276">
        <f>SUM(JT16:JT18)</f>
        <v>732</v>
      </c>
      <c r="JU15" s="276">
        <f>SUM(JU16:JU18)</f>
        <v>764</v>
      </c>
      <c r="JV15" s="276">
        <f>SUM(JV16:JV18)</f>
        <v>0</v>
      </c>
      <c r="JW15" s="276">
        <f>SUM(JW16:JW18)</f>
        <v>0</v>
      </c>
      <c r="JX15" s="276">
        <f>SUM(JX16:JX18)</f>
        <v>0</v>
      </c>
      <c r="JY15" s="276">
        <f>SUM(JY16:JY18)</f>
        <v>0</v>
      </c>
      <c r="LC15" s="406"/>
      <c r="LD15" s="407"/>
      <c r="LE15" s="407"/>
      <c r="LF15" s="408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EM16" s="258"/>
      <c r="EP16" s="259"/>
      <c r="EQ16" s="257"/>
      <c r="ER16" s="257"/>
      <c r="ES16" s="257"/>
      <c r="ET16" s="257"/>
      <c r="EU16" s="257"/>
      <c r="EV16" s="257"/>
      <c r="EW16" s="257"/>
      <c r="EX16" s="257"/>
      <c r="EY16" s="257"/>
      <c r="EZ16" s="257"/>
      <c r="FA16" s="257"/>
      <c r="FB16" s="257"/>
      <c r="FC16" s="257"/>
      <c r="FD16" s="257"/>
      <c r="FE16" s="257"/>
      <c r="FF16" s="257"/>
      <c r="FG16" s="257"/>
      <c r="FH16" s="257"/>
      <c r="FI16" s="257"/>
      <c r="FJ16" s="257"/>
      <c r="FK16" s="257"/>
      <c r="FL16" s="257"/>
      <c r="FM16" s="257"/>
      <c r="FN16" s="257"/>
      <c r="FO16" s="257"/>
      <c r="FP16" s="257"/>
      <c r="FQ16" s="257"/>
      <c r="FR16" s="257"/>
      <c r="FS16" s="257"/>
      <c r="FT16" s="257"/>
      <c r="FU16" s="257"/>
      <c r="FV16" s="257"/>
      <c r="FW16" s="257"/>
      <c r="FX16" s="257"/>
      <c r="FY16" s="257"/>
      <c r="FZ16" s="257"/>
      <c r="GA16" s="257"/>
      <c r="GB16" s="257"/>
      <c r="GC16" s="257"/>
      <c r="GD16" s="257"/>
      <c r="GE16" s="257"/>
      <c r="GF16" s="257"/>
      <c r="GG16" s="257"/>
      <c r="GH16" s="257"/>
      <c r="GI16" s="257"/>
      <c r="GJ16" s="257"/>
      <c r="GK16" s="257"/>
      <c r="GL16" s="257"/>
      <c r="GM16" s="257"/>
      <c r="GN16" s="260"/>
      <c r="HA16" s="259"/>
      <c r="HB16" s="257"/>
      <c r="HC16" s="257"/>
      <c r="HD16" s="257"/>
      <c r="HE16" s="257"/>
      <c r="HF16" s="257"/>
      <c r="HG16" s="257"/>
      <c r="HH16" s="257"/>
      <c r="HI16" s="257"/>
      <c r="HJ16" s="257"/>
      <c r="HK16" s="257"/>
      <c r="HL16" s="257"/>
      <c r="HM16" s="257"/>
      <c r="HN16" s="257"/>
      <c r="HO16" s="257"/>
      <c r="HP16" s="257"/>
      <c r="HQ16" s="257"/>
      <c r="HR16" s="257"/>
      <c r="HS16" s="257"/>
      <c r="HT16" s="257"/>
      <c r="HU16" s="257"/>
      <c r="HV16" s="257"/>
      <c r="HW16" s="257"/>
      <c r="HX16" s="257"/>
      <c r="HY16" s="257"/>
      <c r="HZ16" s="257"/>
      <c r="IA16" s="257"/>
      <c r="IB16" s="257"/>
      <c r="IC16" s="257"/>
      <c r="ID16" s="257"/>
      <c r="IE16" s="257"/>
      <c r="IF16" s="260"/>
      <c r="LC16" s="259"/>
      <c r="LD16" s="257"/>
      <c r="LE16" s="257"/>
      <c r="LF16" s="260"/>
    </row>
    <row customHeight="1" ht="24">
      <c r="A17" s="614" t="s">
        <v>1153</v>
      </c>
      <c r="B17" s="614" t="s">
        <v>1280</v>
      </c>
      <c r="C17" s="503" t="s">
        <v>1281</v>
      </c>
      <c r="D17" s="418"/>
      <c r="E17" s="418"/>
      <c r="F17" s="244"/>
      <c r="G17" s="793">
        <f>ROW('НМ 1'!$A$18)</f>
        <v>18</v>
      </c>
      <c r="H17" s="793">
        <f>ROW('ТФ 1'!$A$16)</f>
        <v>16</v>
      </c>
      <c r="I17" s="244"/>
      <c r="J17" s="244"/>
      <c r="K17" s="794"/>
      <c r="L17" s="794"/>
      <c r="M17" s="357" t="str">
        <f>IF('НМ 1'!$M$18="","",'НМ 1'!$M$18)</f>
        <v>5</v>
      </c>
      <c r="N17" s="797" t="str">
        <f>IF('НМ 1'!$N$18="","",'НМ 1'!$N$18)</f>
        <v>Многоквартирные и жилые дома без водопровода, с отоплением от газовых котлов или с печным отоплением, а также с закрытой системой теплоснабжения при водоснабжении от уличных водоразборных колонок</v>
      </c>
      <c r="O17" s="358"/>
      <c r="P17" s="358"/>
      <c r="Q17" s="797" t="str">
        <f>IF('НМ 1'!$Q$18="","",'НМ 1'!$Q$18)</f>
        <v>По-умолчанию</v>
      </c>
      <c r="R17" s="358"/>
      <c r="S17" s="358"/>
      <c r="T17" s="795" t="str">
        <f>IF('НМ 1'!$T$18="","",'НМ 1'!$T$18)</f>
        <v>ЧД</v>
      </c>
      <c r="U17" s="795" t="str">
        <f>IF('НМ 1'!$U$18="","",'НМ 1'!$U$18)</f>
        <v>ЖП</v>
      </c>
      <c r="V17" s="358"/>
      <c r="W17" s="358"/>
      <c r="X17" s="796"/>
      <c r="Y17" s="358"/>
      <c r="Z17" s="358"/>
      <c r="AA17" s="358"/>
      <c r="AB17" s="358"/>
      <c r="AC17" s="799" t="s">
        <v>1333</v>
      </c>
      <c r="AD17" s="799" t="str">
        <f>BL17&amp;"::"&amp;AE17</f>
        <v>да::ACTI</v>
      </c>
      <c r="AE17" s="799" t="s">
        <v>1293</v>
      </c>
      <c r="AF17" s="358"/>
      <c r="AG17" s="358"/>
      <c r="AH17" s="358"/>
      <c r="AI17" s="358"/>
      <c r="AJ17" s="358"/>
      <c r="AK17" s="358"/>
      <c r="AL17" s="358"/>
      <c r="AM17" s="358"/>
      <c r="AN17" s="357" t="str">
        <f>IF('ТФ 1'!$N$16="","",'ТФ 1'!$N$16)</f>
        <v>1.1</v>
      </c>
      <c r="AO17" s="797" t="str">
        <f>IF('ТФ 1'!$O$16="","",'ТФ 1'!$O$16)</f>
        <v>МП ЗР "Севержилкомсервис"</v>
      </c>
      <c r="AP17" s="359"/>
      <c r="AQ17" s="797" t="str">
        <f>IF('ТФ 1'!$Q$16="","",'ТФ 1'!$Q$16)</f>
        <v>8300010685</v>
      </c>
      <c r="AR17" s="797" t="str">
        <f>IF('ТФ 1'!$R$16="","",'ТФ 1'!$R$16)</f>
        <v>298301001</v>
      </c>
      <c r="AS17" s="797" t="str">
        <f>IF('ТФ 1'!$S$16="","",'ТФ 1'!$S$16)</f>
        <v>ОСН, 22</v>
      </c>
      <c r="AT17" s="797" t="str">
        <f>IF('ТФ 1'!$T$16="","",'ТФ 1'!$T$16)</f>
        <v/>
      </c>
      <c r="AU17" s="797" t="str">
        <f>IF('ТФ 1'!$U$16="","",'ТФ 1'!$U$16)</f>
        <v>Производство (подъём / добыча) воды :: Очистка воды :: Транспортировка воды :: Сбыт (распределение) воды</v>
      </c>
      <c r="AV17" s="797" t="str">
        <f>IF('ТФ 1'!$V$16="","",'ТФ 1'!$V$16)</f>
        <v>[ГО: да] [НДС: ОСН, 22] [Вид тарифа: льготный] [Дифференцирующий признак: степень благоустройства, ЧД] [Вид воды: питьевая вода]</v>
      </c>
      <c r="AW17" s="797"/>
      <c r="AX17" s="797"/>
      <c r="AY17" s="358"/>
      <c r="AZ17" s="792"/>
      <c r="BA17" s="792"/>
      <c r="BB17" s="792"/>
      <c r="BC17" s="797"/>
      <c r="BD17" s="797"/>
      <c r="BE17" s="797"/>
      <c r="BF17" s="792"/>
      <c r="BG17" s="358"/>
      <c r="BH17" s="799"/>
      <c r="BI17" s="358"/>
      <c r="BJ17" s="358"/>
      <c r="BK17" s="358"/>
      <c r="BL17" s="801" t="s">
        <v>34</v>
      </c>
      <c r="BM17" s="802"/>
      <c r="BN17" s="358"/>
      <c r="BO17" s="358"/>
      <c r="BP17" s="332">
        <f>IF('ТФ 1'!$BQ$16="","",'ТФ 1'!$BQ$16)</f>
        <v>126.24</v>
      </c>
      <c r="BQ17" s="332">
        <f>IF('ТФ 1'!$BS$16="","",'ТФ 1'!$BS$16)</f>
        <v>128.34</v>
      </c>
      <c r="BR17" s="332">
        <f>IF('ТФ 1'!$BP$16="","",'ТФ 1'!$BP$16)</f>
        <v>7505.15</v>
      </c>
      <c r="BS17" s="332">
        <f>IF('ТФ 1'!$BR$16="","",'ТФ 1'!$BR$16)</f>
        <v>7313.95</v>
      </c>
      <c r="BT17" s="358"/>
      <c r="BU17" s="379"/>
      <c r="BV17" s="379"/>
      <c r="BW17" s="358"/>
      <c r="BX17" s="369" t="s">
        <v>49</v>
      </c>
      <c r="BY17" s="369" t="s">
        <v>49</v>
      </c>
      <c r="BZ17" s="347">
        <f>IF('НМ 1'!$AJ$18="","",'НМ 1'!$AJ$18)</f>
        <v>12</v>
      </c>
      <c r="CA17" s="347">
        <f>IF('НМ 1'!$AI$18="","",'НМ 1'!$AI$18)</f>
        <v>12</v>
      </c>
      <c r="CB17" s="358"/>
      <c r="CC17" s="358"/>
      <c r="CD17" s="358"/>
      <c r="CE17" s="379" t="str">
        <f>IF('НМ 1'!$AF$18="","",'НМ 1'!$AF$18)</f>
        <v>чел</v>
      </c>
      <c r="CF17" s="379" t="str">
        <f>IF('НМ 1'!$AE$18="","",'НМ 1'!$AE$18)</f>
        <v>чел</v>
      </c>
      <c r="CG17" s="358"/>
      <c r="CH17" s="358"/>
      <c r="CI17" s="358"/>
      <c r="CJ17" s="358"/>
      <c r="CK17" s="358"/>
      <c r="CL17" s="370">
        <f>IF('НМ 1'!$BL$18="","",'НМ 1'!$BL$18)</f>
        <v>0.32</v>
      </c>
      <c r="CM17" s="370">
        <f>IF(LEN('НМ 1'!$BX$18)=0,IF('НМ 1'!$BM$18="","",'НМ 1'!$BM$18),'НМ 1'!$BX$18)</f>
        <v>0.32</v>
      </c>
      <c r="CN17" s="358"/>
      <c r="CO17" s="364"/>
      <c r="CP17" s="364"/>
      <c r="CQ17" s="371">
        <v>732</v>
      </c>
      <c r="CR17" s="371">
        <v>764</v>
      </c>
      <c r="CS17" s="280"/>
      <c r="CT17" s="280"/>
      <c r="CU17" s="358"/>
      <c r="CV17" s="358"/>
      <c r="CW17" s="372" cm="1" t="str">
        <f t="array" ref="CW17:CW17">IF($AD17="да::ACTI",IF($U17="ЖП",IF(LEN(CL17)=0,0,CL17)*IF($CE17="м2",IF(LEN(CO17)=0,0,CO17),IF(LEN(CQ17)=0,0,CQ17)),0),0)</f>
        <v>234.24</v>
      </c>
      <c r="CX17" s="372" cm="1" t="str">
        <f t="array" ref="CX17:CX17">IF($AD17="да::ACTI",IF($U17="ЖП",IF(LEN(CM17)=0,0,CM17)*IF($CF17="м2",IF(LEN(CP17)=0,0,CP17),IF(LEN(CR17)=0,0,CR17)),0),0)</f>
        <v>244.48</v>
      </c>
      <c r="CY17" s="372">
        <f>IF($AD17="да::ACTI",IF($U17="ЖП",0,IF(LEN(CL17)=0,0,CL17)*IF($CE17="м2",IF(LEN(CO17)=0,0,CO17),IF(LEN(CQ17)=0,0,CQ17))),0)</f>
        <v>0</v>
      </c>
      <c r="CZ17" s="372">
        <f>IF($AD17="да::ACTI",IF($U17="ЖП",0,IF(LEN(CM17)=0,0,CM17)*IF($CF17="м2",IF(LEN(CP17)=0,0,CP17),IF(LEN(CR17)=0,0,CR17))),0)</f>
        <v>0</v>
      </c>
      <c r="DA17" s="358"/>
      <c r="DB17" s="358"/>
      <c r="DC17" s="276">
        <f>CW17*IF(LEN($BP17)=0,0,$BP17)/1000</f>
        <v>29.5704576</v>
      </c>
      <c r="DD17" s="276">
        <f>IF(OR($CA17=0,LEN($CA17)=0,$BZ17=0,LEN($BZ17)=0),DC17,DC17*$BZ17/$CA17)</f>
        <v>29.5704576</v>
      </c>
      <c r="DE17" s="276">
        <f>CX17*IF(LEN($BQ17)=0,0,$BQ17)/1000</f>
        <v>31.3765632</v>
      </c>
      <c r="DF17" s="276">
        <f>CW17*IF(LEN($BQ17)=0,0,$BQ17)*IF(OR(LEN($CL17)=0,$CL17=0),0,$CM17/$CL17)/1000</f>
        <v>30.0623616</v>
      </c>
      <c r="DG17" s="280"/>
      <c r="DH17" s="276">
        <f>CY17*IF(LEN($BP17)=0,0,$BP17)/1000</f>
        <v>0</v>
      </c>
      <c r="DI17" s="276">
        <f>IF(OR($CA17=0,LEN($CA17)=0,$BZ17=0,LEN($BZ17)=0),DH17,DH17*$BZ17/$CA17)</f>
        <v>0</v>
      </c>
      <c r="DJ17" s="276">
        <f>CZ17*IF(LEN($BQ17)=0,0,$BQ17)/1000</f>
        <v>0</v>
      </c>
      <c r="DK17" s="276">
        <f>CY17*IF(LEN($BQ17)=0,0,$BQ17)*IF(OR(LEN($CL17)=0,$CL17=0),0,$CM17/$CL17)/1000</f>
        <v>0</v>
      </c>
      <c r="DL17" s="280"/>
      <c r="DM17" s="276">
        <f>SUM(DC17,DH17)</f>
        <v>29.5704576</v>
      </c>
      <c r="DN17" s="276">
        <f>SUM(DD17,DI17)</f>
        <v>29.5704576</v>
      </c>
      <c r="DO17" s="276">
        <f>SUM(DE17,DJ17)</f>
        <v>31.3765632</v>
      </c>
      <c r="DP17" s="276">
        <f>SUM(DF17,DK17)</f>
        <v>30.0623616</v>
      </c>
      <c r="DQ17" s="280"/>
      <c r="DR17" s="366"/>
      <c r="DS17" s="366"/>
      <c r="DT17" s="366"/>
      <c r="DU17" s="366"/>
      <c r="DV17" s="366"/>
      <c r="DW17" s="366"/>
      <c r="DX17" s="366"/>
      <c r="DY17" s="366"/>
      <c r="DZ17" s="366"/>
      <c r="EA17" s="366"/>
      <c r="EB17" s="366"/>
      <c r="EC17" s="366"/>
      <c r="ED17" s="366"/>
      <c r="EE17" s="366"/>
      <c r="EF17" s="366"/>
      <c r="EG17" s="366"/>
      <c r="EH17" s="366"/>
      <c r="EI17" s="366"/>
      <c r="EJ17" s="366"/>
      <c r="EK17" s="367"/>
      <c r="EL17" s="367"/>
      <c r="EM17" s="244"/>
      <c r="EN17" s="367"/>
      <c r="EO17" s="367"/>
      <c r="EP17" s="370">
        <f>IF('НМ 1'!$BL$18="","",'НМ 1'!$BL$18)</f>
        <v>0.32</v>
      </c>
      <c r="EQ17" s="370">
        <f>IF('НМ 1'!$BM$18="","",'НМ 1'!$BM$18)</f>
        <v>0.32</v>
      </c>
      <c r="ER17" s="367"/>
      <c r="ES17" s="276" t="str">
        <f>IF(LEN(CO17)=0,"",CO17)</f>
        <v/>
      </c>
      <c r="ET17" s="276" t="str">
        <f>IF(LEN(CP17)=0,"",CP17)</f>
        <v/>
      </c>
      <c r="EU17" s="373">
        <f>IF(LEN(CQ17)=0,"",CQ17)</f>
        <v>732</v>
      </c>
      <c r="EV17" s="373">
        <f>IF(LEN(CR17)=0,"",CR17)</f>
        <v>764</v>
      </c>
      <c r="EW17" s="280"/>
      <c r="EX17" s="280"/>
      <c r="EY17" s="367"/>
      <c r="EZ17" s="367"/>
      <c r="FA17" s="372" t="str">
        <f t="array" ref="FA17:FA17">IF($AE17="ACTI",IF($U17="ЖП",IF(LEN(EP17)=0,0,EP17)*IF($CE17="м2",IF(LEN(ES17)=0,0,ES17),IF(LEN(EU17)=0,0,EU17))*IF(LEN($BZ17)=0,0,$BZ17),0),0)</f>
        <v>2810.88</v>
      </c>
      <c r="FB17" s="372" t="str">
        <f t="array" ref="FB17:FB17">IF($AE17="ACTI",IF($U17="ЖП",IF(LEN(EQ17)=0,0,EQ17)*IF($CF17="м2",IF(LEN(ET17)=0,0,ET17),IF(LEN(EV17)=0,0,EV17))*IF(LEN($CA17)=0,0,$CA17),0),0)</f>
        <v>2933.76</v>
      </c>
      <c r="FC17" s="372">
        <f>IF($AE17="ACTI",IF($U17="ЖП",0,IF(LEN(EP17)=0,0,EP17)*IF($CE17="м2",IF(LEN(ES17)=0,0,ES17),IF(LEN(EU17)=0,0,EU17))*IF(LEN($BZ17)=0,0,$BZ17)),0)</f>
        <v>0</v>
      </c>
      <c r="FD17" s="372">
        <f>IF($AE17="ACTI",IF($U17="ЖП",0,IF(LEN(EQ17)=0,0,EQ17)*IF($CF17="м2",IF(LEN(ET17)=0,0,ET17),IF(LEN(EV17)=0,0,EV17))*IF(LEN($CA17)=0,0,$CA17)),0)</f>
        <v>0</v>
      </c>
      <c r="FE17" s="367"/>
      <c r="FF17" s="367"/>
      <c r="FG17" s="276">
        <f>FA17*IF(LEN($BP17)=0,0,$BP17)/1000</f>
        <v>354.8454912</v>
      </c>
      <c r="FH17" s="276">
        <f>IF(OR($CA17=0,LEN($CA17)=0,$BZ17=0,LEN($BZ17)=0),FG17,FG17*$BZ17/$CA17)</f>
        <v>354.8454912</v>
      </c>
      <c r="FI17" s="276">
        <f>FB17*IF(LEN($BQ17)=0,0,$BQ17)/1000</f>
        <v>376.5187584</v>
      </c>
      <c r="FJ17" s="276">
        <f>FA17*IF(LEN($BQ17)=0,0,$BQ17)*IF(OR(LEN($EP17)=0,$EP17=0),0,$EQ17/$EP17)/1000</f>
        <v>360.7483392</v>
      </c>
      <c r="FK17" s="280"/>
      <c r="FL17" s="276">
        <f>FC17*IF(LEN($BP17)=0,0,$BP17)/1000</f>
        <v>0</v>
      </c>
      <c r="FM17" s="276">
        <f>IF(OR($CA17=0,LEN($CA17)=0,$BZ17=0,LEN($BZ17)=0),FL17,FL17*$BZ17/$CA17)</f>
        <v>0</v>
      </c>
      <c r="FN17" s="276">
        <f>FD17*IF(LEN($BQ17)=0,0,$BQ17)/1000</f>
        <v>0</v>
      </c>
      <c r="FO17" s="276">
        <f>FC17*IF(LEN($BQ17)=0,0,$BQ17)*IF(OR(LEN($EP17)=0,$EP17=0),0,$EQ17/$EP17)/1000</f>
        <v>0</v>
      </c>
      <c r="FP17" s="280"/>
      <c r="FQ17" s="276">
        <f>SUM(FG17,FL17)</f>
        <v>354.8454912</v>
      </c>
      <c r="FR17" s="276">
        <f>SUM(FH17,FM17)</f>
        <v>354.8454912</v>
      </c>
      <c r="FS17" s="276">
        <f>SUM(FI17,FN17)</f>
        <v>376.5187584</v>
      </c>
      <c r="FT17" s="276">
        <f>SUM(FJ17,FO17)</f>
        <v>360.7483392</v>
      </c>
      <c r="FU17" s="280"/>
      <c r="FV17" s="361"/>
      <c r="FW17" s="361"/>
      <c r="FX17" s="361"/>
      <c r="FY17" s="366"/>
      <c r="FZ17" s="366"/>
      <c r="GA17" s="361"/>
      <c r="GB17" s="361"/>
      <c r="GC17" s="366"/>
      <c r="GD17" s="366"/>
      <c r="GE17" s="366"/>
      <c r="GF17" s="366"/>
      <c r="GG17" s="366"/>
      <c r="GH17" s="366"/>
      <c r="GI17" s="366"/>
      <c r="GJ17" s="366"/>
      <c r="GK17" s="366"/>
      <c r="GL17" s="366"/>
      <c r="GM17" s="366"/>
      <c r="GN17" s="366"/>
      <c r="GO17" s="993"/>
      <c r="GP17" s="993"/>
      <c r="GQ17" s="993"/>
      <c r="GR17" s="993"/>
      <c r="GS17" s="993"/>
      <c r="GT17" s="993"/>
      <c r="GU17" s="993"/>
      <c r="GV17" s="993"/>
      <c r="GW17" s="993"/>
      <c r="GX17" s="993"/>
      <c r="GY17" s="993"/>
      <c r="GZ17" s="92"/>
      <c r="HA17" s="422"/>
      <c r="HB17" s="422"/>
      <c r="HC17" s="422"/>
      <c r="HD17" s="422"/>
      <c r="HE17" s="422"/>
      <c r="HF17" s="422"/>
      <c r="HG17" s="422"/>
      <c r="HH17" s="422"/>
      <c r="HI17" s="422"/>
      <c r="HJ17" s="422"/>
      <c r="HK17" s="422"/>
      <c r="HL17" s="423"/>
      <c r="HM17" s="372">
        <f>CW17</f>
        <v>234.24</v>
      </c>
      <c r="HN17" s="372">
        <f>CX17</f>
        <v>244.48</v>
      </c>
      <c r="HO17" s="372">
        <f>CY17</f>
        <v>0</v>
      </c>
      <c r="HP17" s="372">
        <f>CZ17</f>
        <v>0</v>
      </c>
      <c r="HQ17" s="424"/>
      <c r="HR17" s="422"/>
      <c r="HS17" s="422"/>
      <c r="HT17" s="422"/>
      <c r="HU17" s="422"/>
      <c r="HV17" s="422"/>
      <c r="HW17" s="422"/>
      <c r="HX17" s="422"/>
      <c r="HY17" s="422"/>
      <c r="HZ17" s="422"/>
      <c r="IA17" s="422"/>
      <c r="IB17" s="422"/>
      <c r="IC17" s="372">
        <f>FA17</f>
        <v>2810.88</v>
      </c>
      <c r="ID17" s="372">
        <f>FB17</f>
        <v>2933.76</v>
      </c>
      <c r="IE17" s="372">
        <f>FC17</f>
        <v>0</v>
      </c>
      <c r="IF17" s="372">
        <f>FD17</f>
        <v>0</v>
      </c>
      <c r="IG17" s="92"/>
      <c r="IH17" s="92"/>
      <c r="II17" s="92"/>
      <c r="IJ17" s="92"/>
      <c r="IK17" s="993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374">
        <f>IF(AND($U17="ЖП",$AE17="ACTI"),IF($CE17="м2",ES17,0),0)</f>
        <v>0</v>
      </c>
      <c r="JS17" s="374">
        <f>IF(AND($U17="ЖП",$AE17="ACTI"),IF($CF17="м2",ET17,0),0)</f>
        <v>0</v>
      </c>
      <c r="JT17" s="374">
        <f>IF(AND($U17="ЖП",$AE17="ACTI"),IF(AND(LEN($CE17)&gt;0,NOT($CE17="м2")),EU17,0),0)</f>
        <v>732</v>
      </c>
      <c r="JU17" s="374">
        <f>IF(AND($U17="ЖП",$AE17="ACTI"),IF(AND(LEN($CF17)&gt;0,NOT($CF17="м2")),EV17,0),0)</f>
        <v>764</v>
      </c>
      <c r="JV17" s="374">
        <f>IF(AND(NOT($U17="ЖП"),$AE17="ACTI"),IF($CE17="м2",ES17,0),0)</f>
        <v>0</v>
      </c>
      <c r="JW17" s="374">
        <f>IF(AND(NOT($U17="ЖП"),$AE17="ACTI"),IF($CF17="м2",ET17,0),0)</f>
        <v>0</v>
      </c>
      <c r="JX17" s="374">
        <f>IF(AND(NOT($U17="ЖП"),$AE17="ACTI"),IF(AND(LEN($CE17)&gt;0,NOT($CE17="м2")),EU17,0),0)</f>
        <v>0</v>
      </c>
      <c r="JY17" s="374">
        <f>IF(AND(NOT($U17="ЖП"),$AE17="ACTI"),IF(AND(LEN($CF17)&gt;0,NOT($CF17="м2")),EV17,0),0)</f>
        <v>0</v>
      </c>
      <c r="JZ17" s="92"/>
      <c r="KA17" s="92"/>
      <c r="KB17" s="92"/>
      <c r="KC17" s="92"/>
      <c r="KD17" s="374">
        <f>IF(AND($U17="ЖП",$AD17="да::ACTI"),IF($CE17="м2",CO17,CQ17),0)</f>
        <v>732</v>
      </c>
      <c r="KE17" s="374">
        <f>IF(AND($U17="ЖП",$AD17="да::ACTI"),IF($CF17="м2",CP17,CR17),0)</f>
        <v>764</v>
      </c>
      <c r="KF17" s="374">
        <f>IF(AND($U17="ЖП",$AE17="ACTI"),IF($CE17="м2",ES17,EU17),0)</f>
        <v>732</v>
      </c>
      <c r="KG17" s="374">
        <f>IF(AND($U17="ЖП",$AE17="ACTI"),IF($CF17="м2",ET17,EV17),0)</f>
        <v>764</v>
      </c>
      <c r="KH17" s="374">
        <f>IF(OR(LEN(CL17)=0,LEN(KD17)=0),0,CL17*KD17)</f>
        <v>234.24</v>
      </c>
      <c r="KI17" s="374">
        <f>IF(OR(LEN(CM17)=0,LEN(KE17)=0),0,CM17*KE17)</f>
        <v>244.48</v>
      </c>
      <c r="KJ17" s="374">
        <f>IF(OR(LEN(EP17)=0,LEN(KF17)=0),0,EP17*KF17)</f>
        <v>234.24</v>
      </c>
      <c r="KK17" s="374">
        <f>IF(OR(LEN(EQ17)=0,LEN(KG17)=0),0,EQ17*KG17)</f>
        <v>244.48</v>
      </c>
      <c r="KL17" s="374">
        <f>IF(AND(NOT($U17="ЖП"),$AD17="да::ACTI"),IF($CE17="м2",CO17,CQ17),0)</f>
        <v>0</v>
      </c>
      <c r="KM17" s="374">
        <f>IF(AND(NOT($U17="ЖП"),$AD17="да::ACTI"),IF($CF17="м2",CP17,CR17),0)</f>
        <v>0</v>
      </c>
      <c r="KN17" s="374">
        <f>IF(AND(NOT($U17="ЖП"),$AE17="ACTI"),IF($CE17="м2",ES17,EU17),0)</f>
        <v>0</v>
      </c>
      <c r="KO17" s="374">
        <f>IF(AND(NOT($U17="ЖП"),$AE17="ACTI"),IF($CF17="м2",ET17,EV17),0)</f>
        <v>0</v>
      </c>
      <c r="KP17" s="374">
        <f>IF(OR(LEN(CL17)=0,LEN(KL17)=0),0,CL17*KL17)</f>
        <v>0</v>
      </c>
      <c r="KQ17" s="374">
        <f>IF(OR(LEN(CM17)=0,LEN(KM17)=0),0,CM17*KM17)</f>
        <v>0</v>
      </c>
      <c r="KR17" s="374">
        <f>IF(OR(LEN(EP17)=0,LEN(KN17)=0),0,EP17*KN17)</f>
        <v>0</v>
      </c>
      <c r="KS17" s="374">
        <f>IF(OR(LEN(EQ17)=0,LEN(KO17)=0),0,EQ17*KO17)</f>
        <v>0</v>
      </c>
      <c r="KT17" s="422"/>
      <c r="KU17" s="422"/>
      <c r="KV17" s="422"/>
      <c r="KW17" s="422"/>
      <c r="KX17" s="422"/>
      <c r="KY17" s="422"/>
      <c r="KZ17" s="422"/>
      <c r="LA17" s="422"/>
      <c r="LB17" s="422"/>
      <c r="LC17" s="358"/>
      <c r="LD17" s="358"/>
      <c r="LE17" s="358"/>
      <c r="LF17" s="358"/>
      <c r="LG17" s="422"/>
      <c r="LH17" s="422"/>
      <c r="LI17" s="422"/>
      <c r="LJ17" s="422"/>
      <c r="LK17" s="422"/>
      <c r="LL17" s="422"/>
      <c r="LM17" s="422"/>
    </row>
    <row customHeight="1" ht="12">
      <c r="C18" s="161"/>
      <c r="D18" s="704"/>
      <c r="E18" s="690"/>
      <c r="F18" s="536"/>
      <c r="G18" s="536"/>
      <c r="H18" s="536"/>
      <c r="I18" s="536"/>
      <c r="J18" s="536"/>
      <c r="K18" s="184"/>
      <c r="L18" s="184"/>
      <c r="M18" s="184"/>
      <c r="N18" s="189" t="s">
        <v>1581</v>
      </c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4"/>
      <c r="AD18" s="184"/>
      <c r="AE18" s="184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EM18" s="258"/>
      <c r="EP18" s="259"/>
      <c r="EQ18" s="257"/>
      <c r="ER18" s="257"/>
      <c r="ES18" s="257"/>
      <c r="ET18" s="257"/>
      <c r="EU18" s="257"/>
      <c r="EV18" s="257"/>
      <c r="EW18" s="257"/>
      <c r="EX18" s="257"/>
      <c r="EY18" s="257"/>
      <c r="EZ18" s="257"/>
      <c r="FA18" s="257"/>
      <c r="FB18" s="257"/>
      <c r="FC18" s="257"/>
      <c r="FD18" s="257"/>
      <c r="FE18" s="257"/>
      <c r="FF18" s="257"/>
      <c r="FG18" s="257"/>
      <c r="FH18" s="257"/>
      <c r="FI18" s="257"/>
      <c r="FJ18" s="257"/>
      <c r="FK18" s="257"/>
      <c r="FL18" s="257"/>
      <c r="FM18" s="257"/>
      <c r="FN18" s="257"/>
      <c r="FO18" s="257"/>
      <c r="FP18" s="257"/>
      <c r="FQ18" s="257"/>
      <c r="FR18" s="257"/>
      <c r="FS18" s="257"/>
      <c r="FT18" s="257"/>
      <c r="FU18" s="257"/>
      <c r="FV18" s="257"/>
      <c r="FW18" s="257"/>
      <c r="FX18" s="257"/>
      <c r="FY18" s="257"/>
      <c r="FZ18" s="257"/>
      <c r="GA18" s="257"/>
      <c r="GB18" s="257"/>
      <c r="GC18" s="257"/>
      <c r="GD18" s="257"/>
      <c r="GE18" s="257"/>
      <c r="GF18" s="257"/>
      <c r="GG18" s="257"/>
      <c r="GH18" s="257"/>
      <c r="GI18" s="257"/>
      <c r="GJ18" s="257"/>
      <c r="GK18" s="257"/>
      <c r="GL18" s="257"/>
      <c r="GM18" s="257"/>
      <c r="GN18" s="260"/>
      <c r="HA18" s="259"/>
      <c r="HB18" s="257"/>
      <c r="HC18" s="257"/>
      <c r="HD18" s="257"/>
      <c r="HE18" s="257"/>
      <c r="HF18" s="257"/>
      <c r="HG18" s="257"/>
      <c r="HH18" s="257"/>
      <c r="HI18" s="257"/>
      <c r="HJ18" s="257"/>
      <c r="HK18" s="257"/>
      <c r="HL18" s="257"/>
      <c r="HM18" s="257"/>
      <c r="HN18" s="257"/>
      <c r="HO18" s="257"/>
      <c r="HP18" s="257"/>
      <c r="HQ18" s="257"/>
      <c r="HR18" s="257"/>
      <c r="HS18" s="257"/>
      <c r="HT18" s="257"/>
      <c r="HU18" s="257"/>
      <c r="HV18" s="257"/>
      <c r="HW18" s="257"/>
      <c r="HX18" s="257"/>
      <c r="HY18" s="257"/>
      <c r="HZ18" s="257"/>
      <c r="IA18" s="257"/>
      <c r="IB18" s="257"/>
      <c r="IC18" s="257"/>
      <c r="ID18" s="257"/>
      <c r="IE18" s="257"/>
      <c r="IF18" s="260"/>
      <c r="LC18" s="259"/>
      <c r="LD18" s="257"/>
      <c r="LE18" s="257"/>
      <c r="LF18" s="260"/>
    </row>
    <row customHeight="1" ht="12" hidden="1">
      <c r="C19" s="161"/>
      <c r="E19" s="158"/>
      <c r="F19" s="545"/>
      <c r="G19" s="545"/>
      <c r="H19" s="545"/>
      <c r="I19" s="545"/>
      <c r="J19" s="545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257"/>
      <c r="BQ19" s="257"/>
      <c r="BR19" s="257"/>
      <c r="BS19" s="257"/>
      <c r="BT19" s="257"/>
      <c r="BU19" s="257"/>
      <c r="BV19" s="257"/>
      <c r="BW19" s="257"/>
      <c r="BX19" s="184"/>
      <c r="BY19" s="184"/>
      <c r="BZ19" s="257"/>
      <c r="CA19" s="257"/>
      <c r="CB19" s="257"/>
      <c r="CC19" s="257"/>
      <c r="CD19" s="257"/>
      <c r="CE19" s="257"/>
      <c r="CF19" s="257"/>
      <c r="CG19" s="257"/>
      <c r="CH19" s="257"/>
      <c r="CI19" s="257"/>
      <c r="CJ19" s="257"/>
      <c r="CK19" s="257"/>
      <c r="CL19" s="257"/>
      <c r="CM19" s="257"/>
      <c r="CN19" s="257"/>
      <c r="CO19" s="257"/>
      <c r="CP19" s="257"/>
      <c r="CQ19" s="257"/>
      <c r="CR19" s="257"/>
      <c r="CS19" s="257"/>
      <c r="CT19" s="257"/>
      <c r="CU19" s="257"/>
      <c r="CV19" s="257"/>
      <c r="CW19" s="257"/>
      <c r="CX19" s="257"/>
      <c r="CY19" s="257"/>
      <c r="CZ19" s="257"/>
      <c r="DA19" s="257"/>
      <c r="DB19" s="257"/>
      <c r="DC19" s="257"/>
      <c r="DD19" s="257"/>
      <c r="DE19" s="257"/>
      <c r="DF19" s="257"/>
      <c r="DG19" s="257"/>
      <c r="DH19" s="257"/>
      <c r="DI19" s="257"/>
      <c r="DJ19" s="257"/>
      <c r="DK19" s="257"/>
      <c r="DL19" s="257"/>
      <c r="DM19" s="257"/>
      <c r="DN19" s="257"/>
      <c r="DO19" s="257"/>
      <c r="DP19" s="257"/>
      <c r="DQ19" s="257"/>
      <c r="DR19" s="257"/>
      <c r="DS19" s="257"/>
      <c r="DT19" s="257"/>
      <c r="DU19" s="257"/>
      <c r="DV19" s="257"/>
      <c r="DW19" s="257"/>
      <c r="DX19" s="257"/>
      <c r="DY19" s="257"/>
      <c r="DZ19" s="257"/>
      <c r="EA19" s="257"/>
      <c r="EB19" s="257"/>
      <c r="EC19" s="257"/>
      <c r="ED19" s="257"/>
      <c r="EE19" s="257"/>
      <c r="EF19" s="257"/>
      <c r="EG19" s="257"/>
      <c r="EH19" s="257"/>
      <c r="EI19" s="184"/>
      <c r="EJ19" s="185"/>
      <c r="EM19" s="258"/>
      <c r="EP19" s="259"/>
      <c r="EQ19" s="257"/>
      <c r="ER19" s="257"/>
      <c r="ES19" s="257"/>
      <c r="ET19" s="257"/>
      <c r="EU19" s="257"/>
      <c r="EV19" s="257"/>
      <c r="EW19" s="257"/>
      <c r="EX19" s="257"/>
      <c r="EY19" s="257"/>
      <c r="EZ19" s="257"/>
      <c r="FA19" s="257"/>
      <c r="FB19" s="257"/>
      <c r="FC19" s="257"/>
      <c r="FD19" s="257"/>
      <c r="FE19" s="257"/>
      <c r="FF19" s="257"/>
      <c r="FG19" s="257"/>
      <c r="FH19" s="257"/>
      <c r="FI19" s="257"/>
      <c r="FJ19" s="257"/>
      <c r="FK19" s="257"/>
      <c r="FL19" s="257"/>
      <c r="FM19" s="257"/>
      <c r="FN19" s="257"/>
      <c r="FO19" s="257"/>
      <c r="FP19" s="257"/>
      <c r="FQ19" s="257"/>
      <c r="FR19" s="257"/>
      <c r="FS19" s="257"/>
      <c r="FT19" s="257"/>
      <c r="FU19" s="257"/>
      <c r="FV19" s="257"/>
      <c r="FW19" s="257"/>
      <c r="FX19" s="257"/>
      <c r="FY19" s="257"/>
      <c r="FZ19" s="257"/>
      <c r="GA19" s="257"/>
      <c r="GB19" s="257"/>
      <c r="GC19" s="257"/>
      <c r="GD19" s="257"/>
      <c r="GE19" s="257"/>
      <c r="GF19" s="257"/>
      <c r="GG19" s="257"/>
      <c r="GH19" s="257"/>
      <c r="GI19" s="257"/>
      <c r="GJ19" s="257"/>
      <c r="GK19" s="257"/>
      <c r="GL19" s="257"/>
      <c r="GM19" s="257"/>
      <c r="GN19" s="260"/>
      <c r="HA19" s="259"/>
      <c r="HB19" s="257"/>
      <c r="HC19" s="257"/>
      <c r="HD19" s="257"/>
      <c r="HE19" s="257"/>
      <c r="HF19" s="257"/>
      <c r="HG19" s="257"/>
      <c r="HH19" s="257"/>
      <c r="HI19" s="257"/>
      <c r="HJ19" s="257"/>
      <c r="HK19" s="257"/>
      <c r="HL19" s="257"/>
      <c r="HM19" s="257"/>
      <c r="HN19" s="257"/>
      <c r="HO19" s="257"/>
      <c r="HP19" s="257"/>
      <c r="HQ19" s="257"/>
      <c r="HR19" s="257"/>
      <c r="HS19" s="257"/>
      <c r="HT19" s="257"/>
      <c r="HU19" s="257"/>
      <c r="HV19" s="257"/>
      <c r="HW19" s="257"/>
      <c r="HX19" s="257"/>
      <c r="HY19" s="257"/>
      <c r="HZ19" s="257"/>
      <c r="IA19" s="257"/>
      <c r="IB19" s="257"/>
      <c r="IC19" s="257"/>
      <c r="ID19" s="257"/>
      <c r="IE19" s="257"/>
      <c r="IF19" s="260"/>
      <c r="LC19" s="259"/>
      <c r="LD19" s="257"/>
      <c r="LE19" s="257"/>
      <c r="LF19" s="260"/>
    </row>
    <row customHeight="1" ht="12">
      <c r="C20" s="161"/>
      <c r="F20" s="545"/>
      <c r="G20" s="545"/>
      <c r="H20" s="545"/>
      <c r="I20" s="545"/>
      <c r="J20" s="545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255"/>
      <c r="BQ20" s="255"/>
      <c r="BR20" s="255"/>
      <c r="BS20" s="255"/>
      <c r="BT20" s="255"/>
      <c r="BU20" s="255"/>
      <c r="BV20" s="255"/>
      <c r="BW20" s="255"/>
      <c r="BX20" s="193"/>
      <c r="BY20" s="193"/>
      <c r="BZ20" s="277"/>
      <c r="CA20" s="277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194"/>
      <c r="EJ20" s="278"/>
      <c r="EM20" s="258"/>
      <c r="EP20" s="279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3" t="s">
        <v>1335</v>
      </c>
      <c r="FR20" s="146">
        <f>FQ22</f>
        <v>0</v>
      </c>
      <c r="FS20" s="253" t="s">
        <v>1335</v>
      </c>
      <c r="FT20" s="146">
        <f>FS22</f>
        <v>0</v>
      </c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6"/>
      <c r="HA20" s="279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6"/>
      <c r="LC20" s="279"/>
      <c r="LD20" s="255"/>
      <c r="LE20" s="255"/>
      <c r="LF20" s="256"/>
    </row>
    <row customHeight="1" ht="12" hidden="1">
      <c r="C21" s="132"/>
      <c r="D21" s="222"/>
      <c r="F21" s="545"/>
      <c r="G21" s="545"/>
      <c r="H21" s="545"/>
      <c r="I21" s="545"/>
      <c r="J21" s="545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257"/>
      <c r="BQ21" s="257"/>
      <c r="BR21" s="257"/>
      <c r="BS21" s="257"/>
      <c r="BT21" s="257"/>
      <c r="BU21" s="257"/>
      <c r="BV21" s="257"/>
      <c r="BW21" s="257"/>
      <c r="BX21" s="184"/>
      <c r="BY21" s="184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184"/>
      <c r="EJ21" s="185"/>
      <c r="EM21" s="258"/>
      <c r="EP21" s="259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7"/>
      <c r="GF21" s="257"/>
      <c r="GG21" s="257"/>
      <c r="GH21" s="257"/>
      <c r="GI21" s="257"/>
      <c r="GJ21" s="257"/>
      <c r="GK21" s="257"/>
      <c r="GL21" s="257"/>
      <c r="GM21" s="257"/>
      <c r="GN21" s="260"/>
      <c r="HA21" s="259"/>
      <c r="HB21" s="257"/>
      <c r="HC21" s="257"/>
      <c r="HD21" s="257"/>
      <c r="HE21" s="257"/>
      <c r="HF21" s="257"/>
      <c r="HG21" s="257"/>
      <c r="HH21" s="257"/>
      <c r="HI21" s="257"/>
      <c r="HJ21" s="257"/>
      <c r="HK21" s="257"/>
      <c r="HL21" s="257"/>
      <c r="HM21" s="257"/>
      <c r="HN21" s="257"/>
      <c r="HO21" s="257"/>
      <c r="HP21" s="257"/>
      <c r="HQ21" s="257"/>
      <c r="HR21" s="257"/>
      <c r="HS21" s="257"/>
      <c r="HT21" s="257"/>
      <c r="HU21" s="257"/>
      <c r="HV21" s="257"/>
      <c r="HW21" s="257"/>
      <c r="HX21" s="257"/>
      <c r="HY21" s="257"/>
      <c r="HZ21" s="257"/>
      <c r="IA21" s="257"/>
      <c r="IB21" s="257"/>
      <c r="IC21" s="257"/>
      <c r="ID21" s="257"/>
      <c r="IE21" s="257"/>
      <c r="IF21" s="260"/>
      <c r="LC21" s="259"/>
      <c r="LD21" s="257"/>
      <c r="LE21" s="257"/>
      <c r="LF21" s="260"/>
    </row>
    <row customHeight="1" ht="12">
      <c r="C22" s="161"/>
      <c r="D22" s="671" t="s">
        <v>137</v>
      </c>
      <c r="E22" s="689" t="s">
        <v>137</v>
      </c>
      <c r="F22" s="536"/>
      <c r="G22" s="536"/>
      <c r="H22" s="536"/>
      <c r="I22" s="536"/>
      <c r="J22" s="536"/>
      <c r="K22" s="536"/>
      <c r="L22" s="261"/>
      <c r="M22" s="261">
        <v>2</v>
      </c>
      <c r="N22" s="674" t="s">
        <v>1582</v>
      </c>
      <c r="O22" s="675"/>
      <c r="P22" s="675"/>
      <c r="Q22" s="675"/>
      <c r="R22" s="675"/>
      <c r="S22" s="675"/>
      <c r="T22" s="675"/>
      <c r="U22" s="675"/>
      <c r="V22" s="675"/>
      <c r="W22" s="675"/>
      <c r="X22" s="675"/>
      <c r="Y22" s="675"/>
      <c r="Z22" s="675"/>
      <c r="AA22" s="675"/>
      <c r="AB22" s="675"/>
      <c r="AC22" s="675"/>
      <c r="AD22" s="675"/>
      <c r="AE22" s="675"/>
      <c r="AF22" s="675"/>
      <c r="AG22" s="675"/>
      <c r="AH22" s="675"/>
      <c r="AI22" s="675"/>
      <c r="AJ22" s="675"/>
      <c r="AK22" s="675"/>
      <c r="AL22" s="675"/>
      <c r="AM22" s="675"/>
      <c r="AN22" s="675"/>
      <c r="AO22" s="675"/>
      <c r="AP22" s="675"/>
      <c r="AQ22" s="675"/>
      <c r="AR22" s="675"/>
      <c r="AS22" s="675"/>
      <c r="AT22" s="675"/>
      <c r="AU22" s="675"/>
      <c r="AV22" s="675"/>
      <c r="AW22" s="675"/>
      <c r="AX22" s="675"/>
      <c r="AY22" s="675"/>
      <c r="AZ22" s="675"/>
      <c r="BA22" s="675"/>
      <c r="BB22" s="675"/>
      <c r="BC22" s="675"/>
      <c r="BD22" s="675"/>
      <c r="BE22" s="675"/>
      <c r="BF22" s="675"/>
      <c r="BG22" s="675"/>
      <c r="BH22" s="675"/>
      <c r="BI22" s="675"/>
      <c r="BJ22" s="675"/>
      <c r="BK22" s="675"/>
      <c r="BL22" s="675"/>
      <c r="BM22" s="675"/>
      <c r="BN22" s="675"/>
      <c r="BO22" s="675"/>
      <c r="BP22" s="262" t="str">
        <f>IF(CS22=0,"",DM22/CS22*1000)</f>
        <v/>
      </c>
      <c r="BQ22" s="262" t="str">
        <f>IF(CT22=0,"",DO22/CT22*1000)</f>
        <v/>
      </c>
      <c r="BR22" s="263"/>
      <c r="BS22" s="263"/>
      <c r="BT22" s="263"/>
      <c r="BU22" s="263"/>
      <c r="BV22" s="263"/>
      <c r="BW22" s="263"/>
      <c r="BX22" s="263"/>
      <c r="BY22" s="263"/>
      <c r="BZ22" s="263"/>
      <c r="CA22" s="263"/>
      <c r="CB22" s="263"/>
      <c r="CC22" s="263"/>
      <c r="CD22" s="263"/>
      <c r="CE22" s="263"/>
      <c r="CF22" s="263"/>
      <c r="CG22" s="263"/>
      <c r="CH22" s="263"/>
      <c r="CI22" s="263"/>
      <c r="CJ22" s="263"/>
      <c r="CK22" s="263"/>
      <c r="CL22" s="263"/>
      <c r="CM22" s="263"/>
      <c r="CN22" s="263"/>
      <c r="CO22" s="263"/>
      <c r="CP22" s="263"/>
      <c r="CQ22" s="263"/>
      <c r="CR22" s="263"/>
      <c r="CS22" s="264">
        <f>SUM(HM22,HO22)</f>
        <v>0</v>
      </c>
      <c r="CT22" s="264">
        <f>SUM(HN22,HP22)</f>
        <v>0</v>
      </c>
      <c r="CU22" s="265"/>
      <c r="CV22" s="265"/>
      <c r="CW22" s="264">
        <f>SUM(CW23:CW24)</f>
        <v>0</v>
      </c>
      <c r="CX22" s="264">
        <f>SUM(CX23:CX24)</f>
        <v>0</v>
      </c>
      <c r="CY22" s="264">
        <f>SUM(CY23:CY24)</f>
        <v>0</v>
      </c>
      <c r="CZ22" s="264">
        <f>SUM(CZ23:CZ24)</f>
        <v>0</v>
      </c>
      <c r="DA22" s="265"/>
      <c r="DB22" s="265"/>
      <c r="DC22" s="264">
        <f>SUM(DC23:DC24)</f>
        <v>0</v>
      </c>
      <c r="DD22" s="264">
        <f>SUM(DD23:DD24)</f>
        <v>0</v>
      </c>
      <c r="DE22" s="264">
        <f>SUM(DE23:DE24)</f>
        <v>0</v>
      </c>
      <c r="DF22" s="264">
        <f>SUM(DF23:DF24)</f>
        <v>0</v>
      </c>
      <c r="DG22" s="266"/>
      <c r="DH22" s="264">
        <f>SUM(DH23:DH24)</f>
        <v>0</v>
      </c>
      <c r="DI22" s="264">
        <f>SUM(DI23:DI24)</f>
        <v>0</v>
      </c>
      <c r="DJ22" s="264">
        <f>SUM(DJ23:DJ24)</f>
        <v>0</v>
      </c>
      <c r="DK22" s="264">
        <f>SUM(DK23:DK24)</f>
        <v>0</v>
      </c>
      <c r="DL22" s="266"/>
      <c r="DM22" s="264">
        <f>SUM(DC22,DH22)</f>
        <v>0</v>
      </c>
      <c r="DN22" s="264">
        <f>SUM(DD22,DI22)</f>
        <v>0</v>
      </c>
      <c r="DO22" s="264">
        <f>SUM(DE22,DJ22)</f>
        <v>0</v>
      </c>
      <c r="DP22" s="264">
        <f>SUM(DF22,DK22)</f>
        <v>0</v>
      </c>
      <c r="DQ22" s="266"/>
      <c r="DR22" s="267"/>
      <c r="DS22" s="267"/>
      <c r="DT22" s="267"/>
      <c r="DU22" s="268">
        <f>'СУБС ПИ'!$J$15</f>
        <v>0</v>
      </c>
      <c r="DV22" s="268">
        <f>'СУБС ПИ'!$L$15</f>
        <v>0</v>
      </c>
      <c r="DW22" s="267"/>
      <c r="DX22" s="267"/>
      <c r="DY22" s="267"/>
      <c r="DZ22" s="264">
        <f>IF(DD22=0,0,DF22/DD22*100)</f>
        <v>0</v>
      </c>
      <c r="EA22" s="264">
        <f>IF(DI22=0,0,DK22/DI22*100)</f>
        <v>0</v>
      </c>
      <c r="EB22" s="264">
        <f>IF(DN22=0,0,DP22/DN22*100)</f>
        <v>0</v>
      </c>
      <c r="EC22" s="266"/>
      <c r="ED22" s="266"/>
      <c r="EE22" s="266"/>
      <c r="EF22" s="266"/>
      <c r="EG22" s="266"/>
      <c r="EH22" s="266"/>
      <c r="EI22" s="177"/>
      <c r="EJ22" s="269"/>
      <c r="EM22" s="258"/>
      <c r="EP22" s="270"/>
      <c r="EQ22" s="263"/>
      <c r="ER22" s="263"/>
      <c r="ES22" s="263"/>
      <c r="ET22" s="263"/>
      <c r="EU22" s="263"/>
      <c r="EV22" s="263"/>
      <c r="EW22" s="264">
        <f>SUM(IC22,IE22)</f>
        <v>0</v>
      </c>
      <c r="EX22" s="264">
        <f>SUM(ID22,IF22)</f>
        <v>0</v>
      </c>
      <c r="EY22" s="265"/>
      <c r="EZ22" s="265"/>
      <c r="FA22" s="264">
        <f>SUM(FA23:FA24)</f>
        <v>0</v>
      </c>
      <c r="FB22" s="264">
        <f>SUM(FB23:FB24)</f>
        <v>0</v>
      </c>
      <c r="FC22" s="264">
        <f>SUM(FC23:FC24)</f>
        <v>0</v>
      </c>
      <c r="FD22" s="264">
        <f>SUM(FD23:FD24)</f>
        <v>0</v>
      </c>
      <c r="FE22" s="265"/>
      <c r="FF22" s="265"/>
      <c r="FG22" s="264">
        <f>SUM(FG23:FG24)</f>
        <v>0</v>
      </c>
      <c r="FH22" s="264">
        <f>SUM(FH23:FH24)</f>
        <v>0</v>
      </c>
      <c r="FI22" s="264">
        <f>SUM(FI23:FI24)</f>
        <v>0</v>
      </c>
      <c r="FJ22" s="264">
        <f>SUM(FJ23:FJ24)</f>
        <v>0</v>
      </c>
      <c r="FK22" s="266"/>
      <c r="FL22" s="264">
        <f>SUM(FL23:FL24)</f>
        <v>0</v>
      </c>
      <c r="FM22" s="264">
        <f>SUM(FM23:FM24)</f>
        <v>0</v>
      </c>
      <c r="FN22" s="264">
        <f>SUM(FN23:FN24)</f>
        <v>0</v>
      </c>
      <c r="FO22" s="264">
        <f>SUM(FO23:FO24)</f>
        <v>0</v>
      </c>
      <c r="FP22" s="266"/>
      <c r="FQ22" s="264">
        <f>SUM(FG22,FL22)</f>
        <v>0</v>
      </c>
      <c r="FR22" s="264">
        <f>SUM(FH22,FM22)</f>
        <v>0</v>
      </c>
      <c r="FS22" s="264">
        <f>SUM(FI22,FN22)</f>
        <v>0</v>
      </c>
      <c r="FT22" s="264">
        <f>SUM(FJ22,FO22)</f>
        <v>0</v>
      </c>
      <c r="FU22" s="266"/>
      <c r="FV22" s="267"/>
      <c r="FW22" s="267"/>
      <c r="FX22" s="267"/>
      <c r="FY22" s="268">
        <f>'СУБС ПИ'!$N$15</f>
        <v>0</v>
      </c>
      <c r="FZ22" s="268">
        <f>'СУБС ПИ'!$P$15</f>
        <v>0</v>
      </c>
      <c r="GA22" s="267"/>
      <c r="GB22" s="267"/>
      <c r="GC22" s="267"/>
      <c r="GD22" s="264">
        <f>IF(FH22=0,0,FJ22/FH22*100)</f>
        <v>0</v>
      </c>
      <c r="GE22" s="264">
        <f>IF(FM22=0,0,FO22/FM22*100)</f>
        <v>0</v>
      </c>
      <c r="GF22" s="264">
        <f>IF(FR22=0,0,FT22/FR22*100)</f>
        <v>0</v>
      </c>
      <c r="GG22" s="266"/>
      <c r="GH22" s="266"/>
      <c r="GI22" s="266"/>
      <c r="GJ22" s="266"/>
      <c r="GK22" s="266"/>
      <c r="GL22" s="266"/>
      <c r="GM22" s="265"/>
      <c r="GN22" s="271"/>
      <c r="HA22" s="262" t="str">
        <f>IF(SUM(KD23:KD24)=0,"",SUM(KH23:KH24)/SUM(KD23:KD24))</f>
        <v/>
      </c>
      <c r="HB22" s="262" t="str">
        <f>IF(SUM(KE23:KE24)=0,"",SUM(KI23:KI24)/SUM(KE23:KE24))</f>
        <v/>
      </c>
      <c r="HC22" s="262" t="str">
        <f>IF(SUM(KL23:KL24)=0,"",SUM(KP23:KP24)/SUM(KL23:KL24))</f>
        <v/>
      </c>
      <c r="HD22" s="262" t="str">
        <f>IF(SUM(KM23:KM24)=0,"",SUM(KQ23:KQ24)/SUM(KM23:KM24))</f>
        <v/>
      </c>
      <c r="HE22" s="266"/>
      <c r="HF22" s="266"/>
      <c r="HG22" s="272"/>
      <c r="HH22" s="272"/>
      <c r="HI22" s="273"/>
      <c r="HJ22" s="273"/>
      <c r="HK22" s="273"/>
      <c r="HL22" s="273"/>
      <c r="HM22" s="264">
        <f>SUM(HM23:HM24)</f>
        <v>0</v>
      </c>
      <c r="HN22" s="264">
        <f>SUM(HN23:HN24)</f>
        <v>0</v>
      </c>
      <c r="HO22" s="264">
        <f>SUM(HO23:HO24)</f>
        <v>0</v>
      </c>
      <c r="HP22" s="264">
        <f>SUM(HP23:HP24)</f>
        <v>0</v>
      </c>
      <c r="HQ22" s="262" t="str">
        <f>IF(SUM(KF23:KF24)=0,"",SUM(KJ23:KJ24)/SUM(KF23:KF24))</f>
        <v/>
      </c>
      <c r="HR22" s="262" t="str">
        <f>IF(SUM(KG23:KG24)=0,"",SUM(KK23:KK24)/SUM(KG23:KG24))</f>
        <v/>
      </c>
      <c r="HS22" s="262" t="str">
        <f>IF(SUM(KN23:KN24)=0,"",SUM(KR23:KR24)/SUM(KN23:KN24))</f>
        <v/>
      </c>
      <c r="HT22" s="262" t="str">
        <f>IF(SUM(KO23:KO24)=0,"",SUM(KS23:KS24)/SUM(KO23:KO24))</f>
        <v/>
      </c>
      <c r="HU22" s="266"/>
      <c r="HV22" s="266"/>
      <c r="HW22" s="264" t="str">
        <f>IF(LEN(HG22)=0,"",HG22)</f>
        <v/>
      </c>
      <c r="HX22" s="264" t="str">
        <f>IF(LEN(HH22)=0,"",HH22)</f>
        <v/>
      </c>
      <c r="HY22" s="274" t="str">
        <f>IF(LEN(HI22)=0,"",HI22)</f>
        <v/>
      </c>
      <c r="HZ22" s="274" t="str">
        <f>IF(LEN(HJ22)=0,"",HJ22)</f>
        <v/>
      </c>
      <c r="IA22" s="274" t="str">
        <f>IF(LEN(HK22)=0,"",HK22)</f>
        <v/>
      </c>
      <c r="IB22" s="274" t="str">
        <f>IF(LEN(HL22)=0,"",HL22)</f>
        <v/>
      </c>
      <c r="IC22" s="264">
        <f>SUM(IC23:IC24)</f>
        <v>0</v>
      </c>
      <c r="ID22" s="264">
        <f>SUM(ID23:ID24)</f>
        <v>0</v>
      </c>
      <c r="IE22" s="264">
        <f>SUM(IE23:IE24)</f>
        <v>0</v>
      </c>
      <c r="IF22" s="275">
        <f>SUM(IF23:IF24)</f>
        <v>0</v>
      </c>
      <c r="JR22" s="276">
        <f>SUM(JR23:JR24)</f>
        <v>0</v>
      </c>
      <c r="JS22" s="276">
        <f>SUM(JS23:JS24)</f>
        <v>0</v>
      </c>
      <c r="JT22" s="276">
        <f>SUM(JT23:JT24)</f>
        <v>0</v>
      </c>
      <c r="JU22" s="276">
        <f>SUM(JU23:JU24)</f>
        <v>0</v>
      </c>
      <c r="JV22" s="276">
        <f>SUM(JV23:JV24)</f>
        <v>0</v>
      </c>
      <c r="JW22" s="276">
        <f>SUM(JW23:JW24)</f>
        <v>0</v>
      </c>
      <c r="JX22" s="276">
        <f>SUM(JX23:JX24)</f>
        <v>0</v>
      </c>
      <c r="JY22" s="276">
        <f>SUM(JY23:JY24)</f>
        <v>0</v>
      </c>
      <c r="LC22" s="406"/>
      <c r="LD22" s="407"/>
      <c r="LE22" s="407"/>
      <c r="LF22" s="408"/>
    </row>
    <row customHeight="1" ht="12" hidden="1">
      <c r="C23" s="161"/>
      <c r="D23" s="672"/>
      <c r="E23" s="690"/>
      <c r="F23" s="536"/>
      <c r="G23" s="536"/>
      <c r="H23" s="536"/>
      <c r="I23" s="536"/>
      <c r="J23" s="536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EM23" s="258"/>
      <c r="EP23" s="259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60"/>
      <c r="HA23" s="259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60"/>
      <c r="LC23" s="259"/>
      <c r="LD23" s="257"/>
      <c r="LE23" s="257"/>
      <c r="LF23" s="260"/>
    </row>
    <row customHeight="1" ht="12">
      <c r="C24" s="161"/>
      <c r="D24" s="704"/>
      <c r="E24" s="690"/>
      <c r="F24" s="536"/>
      <c r="G24" s="536"/>
      <c r="H24" s="536"/>
      <c r="I24" s="536"/>
      <c r="J24" s="536"/>
      <c r="K24" s="184"/>
      <c r="L24" s="184"/>
      <c r="M24" s="184"/>
      <c r="N24" s="189" t="s">
        <v>1583</v>
      </c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4"/>
      <c r="AD24" s="184"/>
      <c r="AE24" s="184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EM24" s="258"/>
      <c r="EP24" s="259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7"/>
      <c r="GF24" s="257"/>
      <c r="GG24" s="257"/>
      <c r="GH24" s="257"/>
      <c r="GI24" s="257"/>
      <c r="GJ24" s="257"/>
      <c r="GK24" s="257"/>
      <c r="GL24" s="257"/>
      <c r="GM24" s="257"/>
      <c r="GN24" s="260"/>
      <c r="HA24" s="259"/>
      <c r="HB24" s="257"/>
      <c r="HC24" s="257"/>
      <c r="HD24" s="257"/>
      <c r="HE24" s="257"/>
      <c r="HF24" s="257"/>
      <c r="HG24" s="257"/>
      <c r="HH24" s="257"/>
      <c r="HI24" s="257"/>
      <c r="HJ24" s="257"/>
      <c r="HK24" s="257"/>
      <c r="HL24" s="257"/>
      <c r="HM24" s="257"/>
      <c r="HN24" s="257"/>
      <c r="HO24" s="257"/>
      <c r="HP24" s="257"/>
      <c r="HQ24" s="257"/>
      <c r="HR24" s="257"/>
      <c r="HS24" s="257"/>
      <c r="HT24" s="257"/>
      <c r="HU24" s="257"/>
      <c r="HV24" s="257"/>
      <c r="HW24" s="257"/>
      <c r="HX24" s="257"/>
      <c r="HY24" s="257"/>
      <c r="HZ24" s="257"/>
      <c r="IA24" s="257"/>
      <c r="IB24" s="257"/>
      <c r="IC24" s="257"/>
      <c r="ID24" s="257"/>
      <c r="IE24" s="257"/>
      <c r="IF24" s="260"/>
      <c r="LC24" s="259"/>
      <c r="LD24" s="257"/>
      <c r="LE24" s="257"/>
      <c r="LF24" s="260"/>
    </row>
    <row customHeight="1" ht="12" hidden="1">
      <c r="C25" s="161"/>
      <c r="E25" s="158"/>
      <c r="F25" s="545"/>
      <c r="G25" s="545"/>
      <c r="H25" s="545"/>
      <c r="I25" s="545"/>
      <c r="J25" s="545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257"/>
      <c r="BQ25" s="257"/>
      <c r="BR25" s="257"/>
      <c r="BS25" s="257"/>
      <c r="BT25" s="257"/>
      <c r="BU25" s="257"/>
      <c r="BV25" s="257"/>
      <c r="BW25" s="257"/>
      <c r="BX25" s="184"/>
      <c r="BY25" s="184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/>
      <c r="DD25" s="257"/>
      <c r="DE25" s="257"/>
      <c r="DF25" s="257"/>
      <c r="DG25" s="257"/>
      <c r="DH25" s="257"/>
      <c r="DI25" s="257"/>
      <c r="DJ25" s="257"/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184"/>
      <c r="EJ25" s="185"/>
      <c r="EM25" s="258"/>
      <c r="EP25" s="259"/>
      <c r="EQ25" s="257"/>
      <c r="ER25" s="257"/>
      <c r="ES25" s="257"/>
      <c r="ET25" s="257"/>
      <c r="EU25" s="257"/>
      <c r="EV25" s="257"/>
      <c r="EW25" s="257"/>
      <c r="EX25" s="257"/>
      <c r="EY25" s="257"/>
      <c r="EZ25" s="257"/>
      <c r="FA25" s="257"/>
      <c r="FB25" s="257"/>
      <c r="FC25" s="257"/>
      <c r="FD25" s="257"/>
      <c r="FE25" s="257"/>
      <c r="FF25" s="257"/>
      <c r="FG25" s="257"/>
      <c r="FH25" s="257"/>
      <c r="FI25" s="257"/>
      <c r="FJ25" s="257"/>
      <c r="FK25" s="257"/>
      <c r="FL25" s="257"/>
      <c r="FM25" s="257"/>
      <c r="FN25" s="257"/>
      <c r="FO25" s="257"/>
      <c r="FP25" s="257"/>
      <c r="FQ25" s="257"/>
      <c r="FR25" s="257"/>
      <c r="FS25" s="257"/>
      <c r="FT25" s="257"/>
      <c r="FU25" s="257"/>
      <c r="FV25" s="257"/>
      <c r="FW25" s="257"/>
      <c r="FX25" s="257"/>
      <c r="FY25" s="257"/>
      <c r="FZ25" s="257"/>
      <c r="GA25" s="257"/>
      <c r="GB25" s="257"/>
      <c r="GC25" s="257"/>
      <c r="GD25" s="257"/>
      <c r="GE25" s="257"/>
      <c r="GF25" s="257"/>
      <c r="GG25" s="257"/>
      <c r="GH25" s="257"/>
      <c r="GI25" s="257"/>
      <c r="GJ25" s="257"/>
      <c r="GK25" s="257"/>
      <c r="GL25" s="257"/>
      <c r="GM25" s="257"/>
      <c r="GN25" s="260"/>
      <c r="HA25" s="259"/>
      <c r="HB25" s="257"/>
      <c r="HC25" s="257"/>
      <c r="HD25" s="257"/>
      <c r="HE25" s="257"/>
      <c r="HF25" s="257"/>
      <c r="HG25" s="257"/>
      <c r="HH25" s="257"/>
      <c r="HI25" s="257"/>
      <c r="HJ25" s="257"/>
      <c r="HK25" s="257"/>
      <c r="HL25" s="257"/>
      <c r="HM25" s="257"/>
      <c r="HN25" s="257"/>
      <c r="HO25" s="257"/>
      <c r="HP25" s="257"/>
      <c r="HQ25" s="257"/>
      <c r="HR25" s="257"/>
      <c r="HS25" s="257"/>
      <c r="HT25" s="257"/>
      <c r="HU25" s="257"/>
      <c r="HV25" s="257"/>
      <c r="HW25" s="257"/>
      <c r="HX25" s="257"/>
      <c r="HY25" s="257"/>
      <c r="HZ25" s="257"/>
      <c r="IA25" s="257"/>
      <c r="IB25" s="257"/>
      <c r="IC25" s="257"/>
      <c r="ID25" s="257"/>
      <c r="IE25" s="257"/>
      <c r="IF25" s="260"/>
      <c r="LC25" s="259"/>
      <c r="LD25" s="257"/>
      <c r="LE25" s="257"/>
      <c r="LF25" s="260"/>
    </row>
    <row customHeight="1" ht="12">
      <c r="C26" s="161"/>
      <c r="F26" s="545"/>
      <c r="G26" s="545"/>
      <c r="H26" s="545"/>
      <c r="I26" s="545"/>
      <c r="J26" s="545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255"/>
      <c r="BQ26" s="255"/>
      <c r="BR26" s="255"/>
      <c r="BS26" s="255"/>
      <c r="BT26" s="255"/>
      <c r="BU26" s="255"/>
      <c r="BV26" s="255"/>
      <c r="BW26" s="255"/>
      <c r="BX26" s="193"/>
      <c r="BY26" s="193"/>
      <c r="BZ26" s="277"/>
      <c r="CA26" s="277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194"/>
      <c r="EJ26" s="278"/>
      <c r="EM26" s="258"/>
      <c r="EP26" s="279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3" t="s">
        <v>1335</v>
      </c>
      <c r="FR26" s="146">
        <f>FQ30</f>
        <v>0</v>
      </c>
      <c r="FS26" s="253" t="s">
        <v>1335</v>
      </c>
      <c r="FT26" s="146">
        <f>FS30</f>
        <v>0</v>
      </c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6"/>
      <c r="HA26" s="279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6"/>
      <c r="LC26" s="279"/>
      <c r="LD26" s="255"/>
      <c r="LE26" s="255"/>
      <c r="LF26" s="256"/>
    </row>
    <row customHeight="1" ht="12" hidden="1">
      <c r="C27" s="132"/>
      <c r="D27" s="222"/>
      <c r="F27" s="545"/>
      <c r="G27" s="545"/>
      <c r="H27" s="545"/>
      <c r="I27" s="545"/>
      <c r="J27" s="545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257"/>
      <c r="BQ27" s="257"/>
      <c r="BR27" s="257"/>
      <c r="BS27" s="257"/>
      <c r="BT27" s="257"/>
      <c r="BU27" s="257"/>
      <c r="BV27" s="257"/>
      <c r="BW27" s="257"/>
      <c r="BX27" s="184"/>
      <c r="BY27" s="184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184"/>
      <c r="EJ27" s="185"/>
      <c r="EM27" s="258"/>
      <c r="EP27" s="259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60"/>
      <c r="HA27" s="259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60"/>
      <c r="LC27" s="259"/>
      <c r="LD27" s="257"/>
      <c r="LE27" s="257"/>
      <c r="LF27" s="260"/>
    </row>
    <row customHeight="1" ht="12">
      <c r="C28" s="161"/>
      <c r="D28" s="605" t="s">
        <v>144</v>
      </c>
      <c r="E28" s="541" t="s">
        <v>144</v>
      </c>
      <c r="F28" s="536"/>
      <c r="G28" s="536"/>
      <c r="H28" s="536"/>
      <c r="I28" s="536"/>
      <c r="J28" s="536"/>
      <c r="K28" s="536"/>
      <c r="L28" s="261"/>
      <c r="M28" s="261" t="s">
        <v>1151</v>
      </c>
      <c r="N28" s="692" t="s">
        <v>1584</v>
      </c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262" t="str">
        <f>IF(CS28=0,"",DM28/CS28*1000)</f>
        <v/>
      </c>
      <c r="BQ28" s="262" t="str">
        <f>IF(CT28=0,"",DO28/CT28*1000)</f>
        <v/>
      </c>
      <c r="BR28" s="263"/>
      <c r="BS28" s="263"/>
      <c r="BT28" s="263"/>
      <c r="BU28" s="263"/>
      <c r="BV28" s="263"/>
      <c r="BW28" s="263"/>
      <c r="BX28" s="263"/>
      <c r="BY28" s="263"/>
      <c r="BZ28" s="263"/>
      <c r="CA28" s="263"/>
      <c r="CB28" s="263"/>
      <c r="CC28" s="263"/>
      <c r="CD28" s="263"/>
      <c r="CE28" s="263"/>
      <c r="CF28" s="263"/>
      <c r="CG28" s="263"/>
      <c r="CH28" s="263"/>
      <c r="CI28" s="263"/>
      <c r="CJ28" s="263"/>
      <c r="CK28" s="263"/>
      <c r="CL28" s="263"/>
      <c r="CM28" s="263"/>
      <c r="CN28" s="263"/>
      <c r="CO28" s="263"/>
      <c r="CP28" s="263"/>
      <c r="CQ28" s="263"/>
      <c r="CR28" s="263"/>
      <c r="CS28" s="264">
        <f>SUM(CS30,CS34)</f>
        <v>0</v>
      </c>
      <c r="CT28" s="264">
        <f>SUM(CT30,CT34)</f>
        <v>0</v>
      </c>
      <c r="CU28" s="265"/>
      <c r="CV28" s="265"/>
      <c r="CW28" s="264">
        <f>SUM(CW30,CW34)</f>
        <v>0</v>
      </c>
      <c r="CX28" s="264">
        <f>SUM(CX30,CX34)</f>
        <v>0</v>
      </c>
      <c r="CY28" s="264">
        <f>SUM(CY30,CY34)</f>
        <v>0</v>
      </c>
      <c r="CZ28" s="264">
        <f>SUM(CZ30,CZ34)</f>
        <v>0</v>
      </c>
      <c r="DA28" s="265"/>
      <c r="DB28" s="265"/>
      <c r="DC28" s="264">
        <f>SUM(DC30,DC34,DC38)</f>
        <v>0</v>
      </c>
      <c r="DD28" s="264">
        <f>SUM(DD30,DD34,DD38)</f>
        <v>0</v>
      </c>
      <c r="DE28" s="264">
        <f>SUM(DE30,DE34,DE38)</f>
        <v>0</v>
      </c>
      <c r="DF28" s="264">
        <f>SUM(DF30,DF34,DF38)</f>
        <v>0</v>
      </c>
      <c r="DG28" s="266"/>
      <c r="DH28" s="264">
        <f>SUM(DH30,DH34,DH38)</f>
        <v>0</v>
      </c>
      <c r="DI28" s="264">
        <f>SUM(DI30,DI34,DI38)</f>
        <v>0</v>
      </c>
      <c r="DJ28" s="264">
        <f>SUM(DJ30,DJ34,DJ38)</f>
        <v>0</v>
      </c>
      <c r="DK28" s="264">
        <f>SUM(DK30,DK34,DK38)</f>
        <v>0</v>
      </c>
      <c r="DL28" s="266"/>
      <c r="DM28" s="264">
        <f>SUM(DC28,DH28)</f>
        <v>0</v>
      </c>
      <c r="DN28" s="264">
        <f>SUM(DD28,DI28)</f>
        <v>0</v>
      </c>
      <c r="DO28" s="264">
        <f>SUM(DE28,DJ28)</f>
        <v>0</v>
      </c>
      <c r="DP28" s="264">
        <f>SUM(DF28,DK28)</f>
        <v>0</v>
      </c>
      <c r="DQ28" s="266"/>
      <c r="DR28" s="267"/>
      <c r="DS28" s="267"/>
      <c r="DT28" s="267"/>
      <c r="DU28" s="264">
        <f>SUM(DU30,DU34,DU38)</f>
        <v>0</v>
      </c>
      <c r="DV28" s="264">
        <f>SUM(DV30,DV34,DV38)</f>
        <v>0</v>
      </c>
      <c r="DW28" s="267"/>
      <c r="DX28" s="267"/>
      <c r="DY28" s="267"/>
      <c r="DZ28" s="264">
        <f>IF(DD28=0,0,DF28/DD28*100)</f>
        <v>0</v>
      </c>
      <c r="EA28" s="264">
        <f>IF(DI28=0,0,DK28/DI28*100)</f>
        <v>0</v>
      </c>
      <c r="EB28" s="264">
        <f>IF(DN28=0,0,DP28/DN28*100)</f>
        <v>0</v>
      </c>
      <c r="EC28" s="266"/>
      <c r="ED28" s="266"/>
      <c r="EE28" s="266"/>
      <c r="EF28" s="266"/>
      <c r="EG28" s="266"/>
      <c r="EH28" s="266"/>
      <c r="EI28" s="177"/>
      <c r="EJ28" s="269"/>
      <c r="EM28" s="258"/>
      <c r="EP28" s="270"/>
      <c r="EQ28" s="263"/>
      <c r="ER28" s="263"/>
      <c r="ES28" s="263"/>
      <c r="ET28" s="263"/>
      <c r="EU28" s="263"/>
      <c r="EV28" s="263"/>
      <c r="EW28" s="264">
        <f>SUM(EW30,EW34)</f>
        <v>0</v>
      </c>
      <c r="EX28" s="264">
        <f>SUM(EX30,EX34)</f>
        <v>0</v>
      </c>
      <c r="EY28" s="265"/>
      <c r="EZ28" s="265"/>
      <c r="FA28" s="264">
        <f>SUM(FA30,FA34)</f>
        <v>0</v>
      </c>
      <c r="FB28" s="264">
        <f>SUM(FB30,FB34)</f>
        <v>0</v>
      </c>
      <c r="FC28" s="264">
        <f>SUM(FC30,FC34)</f>
        <v>0</v>
      </c>
      <c r="FD28" s="264">
        <f>SUM(FD30,FD34)</f>
        <v>0</v>
      </c>
      <c r="FE28" s="265"/>
      <c r="FF28" s="265"/>
      <c r="FG28" s="264">
        <f>SUM(FG30,FG34,FG38)</f>
        <v>0</v>
      </c>
      <c r="FH28" s="264">
        <f>SUM(FH30,FH34,FH38)</f>
        <v>0</v>
      </c>
      <c r="FI28" s="264">
        <f>SUM(FI30,FI34,FI38)</f>
        <v>0</v>
      </c>
      <c r="FJ28" s="264">
        <f>SUM(FJ30,FJ34,FJ38)</f>
        <v>0</v>
      </c>
      <c r="FK28" s="266"/>
      <c r="FL28" s="264">
        <f>SUM(FL30,FL34,FL38)</f>
        <v>0</v>
      </c>
      <c r="FM28" s="264">
        <f>SUM(FM30,FM34,FM38)</f>
        <v>0</v>
      </c>
      <c r="FN28" s="264">
        <f>SUM(FN30,FN34,FN38)</f>
        <v>0</v>
      </c>
      <c r="FO28" s="264">
        <f>SUM(FO30,FO34,FO38)</f>
        <v>0</v>
      </c>
      <c r="FP28" s="266"/>
      <c r="FQ28" s="264">
        <f>SUM(FG28,FL28)</f>
        <v>0</v>
      </c>
      <c r="FR28" s="264">
        <f>SUM(FH28,FM28)</f>
        <v>0</v>
      </c>
      <c r="FS28" s="264">
        <f>SUM(FI28,FN28)</f>
        <v>0</v>
      </c>
      <c r="FT28" s="264">
        <f>SUM(FJ28,FO28)</f>
        <v>0</v>
      </c>
      <c r="FU28" s="266"/>
      <c r="FV28" s="267"/>
      <c r="FW28" s="267"/>
      <c r="FX28" s="267"/>
      <c r="FY28" s="264">
        <f>SUM(FY30,FY34,FY38)</f>
        <v>0</v>
      </c>
      <c r="FZ28" s="264">
        <f>SUM(FZ30,FZ34,FZ38)</f>
        <v>0</v>
      </c>
      <c r="GA28" s="267"/>
      <c r="GB28" s="267"/>
      <c r="GC28" s="267"/>
      <c r="GD28" s="264">
        <f>IF(FH28=0,0,FJ28/FH28*100)</f>
        <v>0</v>
      </c>
      <c r="GE28" s="264">
        <f>IF(FM28=0,0,FO28/FM28*100)</f>
        <v>0</v>
      </c>
      <c r="GF28" s="264">
        <f>IF(FR28=0,0,FT28/FR28*100)</f>
        <v>0</v>
      </c>
      <c r="GG28" s="266"/>
      <c r="GH28" s="266"/>
      <c r="GI28" s="266"/>
      <c r="GJ28" s="266"/>
      <c r="GK28" s="266"/>
      <c r="GL28" s="266"/>
      <c r="GM28" s="265"/>
      <c r="GN28" s="271"/>
      <c r="HA28" s="409"/>
      <c r="HB28" s="410"/>
      <c r="HC28" s="410"/>
      <c r="HD28" s="410"/>
      <c r="HE28" s="411"/>
      <c r="HF28" s="412"/>
      <c r="HG28" s="413">
        <f>SUM(HG30,HG34)</f>
        <v>0</v>
      </c>
      <c r="HH28" s="414">
        <f>SUM(HH30,HH34)</f>
        <v>0</v>
      </c>
      <c r="HI28" s="274">
        <f>SUM(HI30,HI34)</f>
        <v>0</v>
      </c>
      <c r="HJ28" s="274">
        <f>SUM(HJ30,HJ34)</f>
        <v>0</v>
      </c>
      <c r="HK28" s="274">
        <f>SUM(HK30,HK34)</f>
        <v>0</v>
      </c>
      <c r="HL28" s="274">
        <f>SUM(HL30,HL34)</f>
        <v>0</v>
      </c>
      <c r="HM28" s="264">
        <f>SUM(HM30,HM34)</f>
        <v>0</v>
      </c>
      <c r="HN28" s="264">
        <f>SUM(HN30,HN34)</f>
        <v>0</v>
      </c>
      <c r="HO28" s="264">
        <f>SUM(HO30,HO34)</f>
        <v>0</v>
      </c>
      <c r="HP28" s="264">
        <f>SUM(HP30,HP34)</f>
        <v>0</v>
      </c>
      <c r="HQ28" s="410"/>
      <c r="HR28" s="410"/>
      <c r="HS28" s="410"/>
      <c r="HT28" s="410"/>
      <c r="HU28" s="411"/>
      <c r="HV28" s="412"/>
      <c r="HW28" s="413">
        <f>SUM(HW30,HW34)</f>
        <v>0</v>
      </c>
      <c r="HX28" s="414">
        <f>SUM(HX30,HX34)</f>
        <v>0</v>
      </c>
      <c r="HY28" s="274">
        <f>SUM(HY30,HY34)</f>
        <v>0</v>
      </c>
      <c r="HZ28" s="274">
        <f>SUM(HZ30,HZ34)</f>
        <v>0</v>
      </c>
      <c r="IA28" s="274">
        <f>SUM(IA30,IA34)</f>
        <v>0</v>
      </c>
      <c r="IB28" s="274">
        <f>SUM(IB30,IB34)</f>
        <v>0</v>
      </c>
      <c r="IC28" s="264">
        <f>SUM(IC30,IC34)</f>
        <v>0</v>
      </c>
      <c r="ID28" s="264">
        <f>SUM(ID30,ID34)</f>
        <v>0</v>
      </c>
      <c r="IE28" s="264">
        <f>SUM(IE30,IE34)</f>
        <v>0</v>
      </c>
      <c r="IF28" s="275">
        <f>SUM(IF30,IF34)</f>
        <v>0</v>
      </c>
      <c r="JR28" s="280"/>
      <c r="JS28" s="280"/>
      <c r="JT28" s="280"/>
      <c r="JU28" s="280"/>
      <c r="JV28" s="280"/>
      <c r="JW28" s="280"/>
      <c r="JX28" s="280"/>
      <c r="JY28" s="280"/>
      <c r="LC28" s="406"/>
      <c r="LD28" s="407"/>
      <c r="LE28" s="407"/>
      <c r="LF28" s="408"/>
    </row>
    <row customHeight="1" ht="12" hidden="1">
      <c r="C29" s="161"/>
      <c r="D29" s="673"/>
      <c r="E29" s="281"/>
      <c r="F29" s="545"/>
      <c r="G29" s="545"/>
      <c r="H29" s="545"/>
      <c r="I29" s="545"/>
      <c r="J29" s="545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257"/>
      <c r="BQ29" s="257"/>
      <c r="BR29" s="257"/>
      <c r="BS29" s="257"/>
      <c r="BT29" s="257"/>
      <c r="BU29" s="257"/>
      <c r="BV29" s="257"/>
      <c r="BW29" s="257"/>
      <c r="BX29" s="184"/>
      <c r="BY29" s="184"/>
      <c r="BZ29" s="257"/>
      <c r="CA29" s="257"/>
      <c r="CB29" s="257"/>
      <c r="CC29" s="257"/>
      <c r="CD29" s="257"/>
      <c r="CE29" s="257"/>
      <c r="CF29" s="257"/>
      <c r="CG29" s="257"/>
      <c r="CH29" s="257"/>
      <c r="CI29" s="257"/>
      <c r="CJ29" s="257"/>
      <c r="CK29" s="257"/>
      <c r="CL29" s="257"/>
      <c r="CM29" s="257"/>
      <c r="CN29" s="257"/>
      <c r="CO29" s="257"/>
      <c r="CP29" s="257"/>
      <c r="CQ29" s="257"/>
      <c r="CR29" s="257"/>
      <c r="CS29" s="257"/>
      <c r="CT29" s="257"/>
      <c r="CU29" s="257"/>
      <c r="CV29" s="257"/>
      <c r="CW29" s="257"/>
      <c r="CX29" s="257"/>
      <c r="CY29" s="257"/>
      <c r="CZ29" s="257"/>
      <c r="DA29" s="257"/>
      <c r="DB29" s="257"/>
      <c r="DC29" s="257"/>
      <c r="DD29" s="257"/>
      <c r="DE29" s="257"/>
      <c r="DF29" s="257"/>
      <c r="DG29" s="257"/>
      <c r="DH29" s="257"/>
      <c r="DI29" s="257"/>
      <c r="DJ29" s="257"/>
      <c r="DK29" s="257"/>
      <c r="DL29" s="257"/>
      <c r="DM29" s="257"/>
      <c r="DN29" s="257"/>
      <c r="DO29" s="257"/>
      <c r="DP29" s="257"/>
      <c r="DQ29" s="257"/>
      <c r="DR29" s="257"/>
      <c r="DS29" s="257"/>
      <c r="DT29" s="257"/>
      <c r="DU29" s="257"/>
      <c r="DV29" s="257"/>
      <c r="DW29" s="257"/>
      <c r="DX29" s="257"/>
      <c r="DY29" s="257"/>
      <c r="DZ29" s="257"/>
      <c r="EA29" s="257"/>
      <c r="EB29" s="257"/>
      <c r="EC29" s="257"/>
      <c r="ED29" s="257"/>
      <c r="EE29" s="257"/>
      <c r="EF29" s="257"/>
      <c r="EG29" s="257"/>
      <c r="EH29" s="257"/>
      <c r="EI29" s="184"/>
      <c r="EJ29" s="185"/>
      <c r="EM29" s="258"/>
      <c r="EP29" s="259"/>
      <c r="EQ29" s="257"/>
      <c r="ER29" s="257"/>
      <c r="ES29" s="257"/>
      <c r="ET29" s="257"/>
      <c r="EU29" s="257"/>
      <c r="EV29" s="257"/>
      <c r="EW29" s="257"/>
      <c r="EX29" s="257"/>
      <c r="EY29" s="257"/>
      <c r="EZ29" s="257"/>
      <c r="FA29" s="257"/>
      <c r="FB29" s="257"/>
      <c r="FC29" s="257"/>
      <c r="FD29" s="257"/>
      <c r="FE29" s="257"/>
      <c r="FF29" s="257"/>
      <c r="FG29" s="257"/>
      <c r="FH29" s="257"/>
      <c r="FI29" s="257"/>
      <c r="FJ29" s="257"/>
      <c r="FK29" s="257"/>
      <c r="FL29" s="257"/>
      <c r="FM29" s="257"/>
      <c r="FN29" s="257"/>
      <c r="FO29" s="257"/>
      <c r="FP29" s="257"/>
      <c r="FQ29" s="257"/>
      <c r="FR29" s="257"/>
      <c r="FS29" s="257"/>
      <c r="FT29" s="257"/>
      <c r="FU29" s="257"/>
      <c r="FV29" s="257"/>
      <c r="FW29" s="257"/>
      <c r="FX29" s="257"/>
      <c r="FY29" s="257"/>
      <c r="FZ29" s="257"/>
      <c r="GA29" s="257"/>
      <c r="GB29" s="257"/>
      <c r="GC29" s="257"/>
      <c r="GD29" s="257"/>
      <c r="GE29" s="257"/>
      <c r="GF29" s="257"/>
      <c r="GG29" s="257"/>
      <c r="GH29" s="257"/>
      <c r="GI29" s="257"/>
      <c r="GJ29" s="257"/>
      <c r="GK29" s="257"/>
      <c r="GL29" s="257"/>
      <c r="GM29" s="257"/>
      <c r="GN29" s="260"/>
      <c r="HA29" s="259"/>
      <c r="HB29" s="257"/>
      <c r="HC29" s="257"/>
      <c r="HD29" s="257"/>
      <c r="HE29" s="282"/>
      <c r="HF29" s="282"/>
      <c r="HG29" s="282"/>
      <c r="HH29" s="282"/>
      <c r="HI29" s="257"/>
      <c r="HJ29" s="257"/>
      <c r="HK29" s="257"/>
      <c r="HL29" s="257"/>
      <c r="HM29" s="257"/>
      <c r="HN29" s="257"/>
      <c r="HO29" s="257"/>
      <c r="HP29" s="257"/>
      <c r="HQ29" s="257"/>
      <c r="HR29" s="257"/>
      <c r="HS29" s="257"/>
      <c r="HT29" s="257"/>
      <c r="HU29" s="282"/>
      <c r="HV29" s="282"/>
      <c r="HW29" s="282"/>
      <c r="HX29" s="282"/>
      <c r="HY29" s="257"/>
      <c r="HZ29" s="257"/>
      <c r="IA29" s="257"/>
      <c r="IB29" s="257"/>
      <c r="IC29" s="257"/>
      <c r="ID29" s="257"/>
      <c r="IE29" s="257"/>
      <c r="IF29" s="260"/>
      <c r="LC29" s="283"/>
      <c r="LD29" s="282"/>
      <c r="LE29" s="282"/>
      <c r="LF29" s="284"/>
    </row>
    <row customHeight="1" ht="12">
      <c r="C30" s="161"/>
      <c r="D30" s="673"/>
      <c r="E30" s="689" t="s">
        <v>1306</v>
      </c>
      <c r="F30" s="536"/>
      <c r="G30" s="536"/>
      <c r="H30" s="536"/>
      <c r="I30" s="536"/>
      <c r="J30" s="536"/>
      <c r="K30" s="536"/>
      <c r="L30" s="261"/>
      <c r="M30" s="261" t="s">
        <v>1307</v>
      </c>
      <c r="N30" s="695" t="s">
        <v>1585</v>
      </c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  <c r="AN30" s="696"/>
      <c r="AO30" s="696"/>
      <c r="AP30" s="696"/>
      <c r="AQ30" s="696"/>
      <c r="AR30" s="696"/>
      <c r="AS30" s="696"/>
      <c r="AT30" s="696"/>
      <c r="AU30" s="696"/>
      <c r="AV30" s="696"/>
      <c r="AW30" s="696"/>
      <c r="AX30" s="696"/>
      <c r="AY30" s="696"/>
      <c r="AZ30" s="696"/>
      <c r="BA30" s="696"/>
      <c r="BB30" s="696"/>
      <c r="BC30" s="696"/>
      <c r="BD30" s="696"/>
      <c r="BE30" s="696"/>
      <c r="BF30" s="696"/>
      <c r="BG30" s="696"/>
      <c r="BH30" s="696"/>
      <c r="BI30" s="696"/>
      <c r="BJ30" s="696"/>
      <c r="BK30" s="696"/>
      <c r="BL30" s="696"/>
      <c r="BM30" s="696"/>
      <c r="BN30" s="696"/>
      <c r="BO30" s="696"/>
      <c r="BP30" s="262" t="str">
        <f>IF(CS30=0,"",DM30/CS30*1000)</f>
        <v/>
      </c>
      <c r="BQ30" s="262" t="str">
        <f>IF(CT30=0,"",DO30/CT30*1000)</f>
        <v/>
      </c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4">
        <f>SUM(HM30,HO30)</f>
        <v>0</v>
      </c>
      <c r="CT30" s="264">
        <f>SUM(HN30,HP30)</f>
        <v>0</v>
      </c>
      <c r="CU30" s="265"/>
      <c r="CV30" s="265"/>
      <c r="CW30" s="264">
        <f>SUM(CW31:CW32)</f>
        <v>0</v>
      </c>
      <c r="CX30" s="264">
        <f>SUM(CX31:CX32)</f>
        <v>0</v>
      </c>
      <c r="CY30" s="264">
        <f>SUM(CY31:CY32)</f>
        <v>0</v>
      </c>
      <c r="CZ30" s="264">
        <f>SUM(CZ31:CZ32)</f>
        <v>0</v>
      </c>
      <c r="DA30" s="265"/>
      <c r="DB30" s="265"/>
      <c r="DC30" s="264">
        <f>SUM(DC31:DC32)</f>
        <v>0</v>
      </c>
      <c r="DD30" s="264">
        <f>SUM(DD31:DD32)</f>
        <v>0</v>
      </c>
      <c r="DE30" s="264">
        <f>SUM(DE31:DE32)</f>
        <v>0</v>
      </c>
      <c r="DF30" s="264">
        <f>SUM(DF31:DF32)</f>
        <v>0</v>
      </c>
      <c r="DG30" s="266"/>
      <c r="DH30" s="264">
        <f>SUM(DH31:DH32)</f>
        <v>0</v>
      </c>
      <c r="DI30" s="264">
        <f>SUM(DI31:DI32)</f>
        <v>0</v>
      </c>
      <c r="DJ30" s="264">
        <f>SUM(DJ31:DJ32)</f>
        <v>0</v>
      </c>
      <c r="DK30" s="264">
        <f>SUM(DK31:DK32)</f>
        <v>0</v>
      </c>
      <c r="DL30" s="266"/>
      <c r="DM30" s="264">
        <f>SUM(DC30,DH30)</f>
        <v>0</v>
      </c>
      <c r="DN30" s="264">
        <f>SUM(DD30,DI30)</f>
        <v>0</v>
      </c>
      <c r="DO30" s="264">
        <f>SUM(DE30,DJ30)</f>
        <v>0</v>
      </c>
      <c r="DP30" s="264">
        <f>SUM(DF30,DK30)</f>
        <v>0</v>
      </c>
      <c r="DQ30" s="266"/>
      <c r="DR30" s="267"/>
      <c r="DS30" s="267"/>
      <c r="DT30" s="267"/>
      <c r="DU30" s="268">
        <f>'СУБС ПИ'!$J$16</f>
        <v>0</v>
      </c>
      <c r="DV30" s="268">
        <f>'СУБС ПИ'!$L$16</f>
        <v>0</v>
      </c>
      <c r="DW30" s="267"/>
      <c r="DX30" s="267"/>
      <c r="DY30" s="267"/>
      <c r="DZ30" s="264">
        <f>IF(DD30=0,0,DF30/DD30*100)</f>
        <v>0</v>
      </c>
      <c r="EA30" s="264">
        <f>IF(DI30=0,0,DK30/DI30*100)</f>
        <v>0</v>
      </c>
      <c r="EB30" s="264">
        <f>IF(DN30=0,0,DP30/DN30*100)</f>
        <v>0</v>
      </c>
      <c r="EC30" s="266"/>
      <c r="ED30" s="266"/>
      <c r="EE30" s="266"/>
      <c r="EF30" s="266"/>
      <c r="EG30" s="266"/>
      <c r="EH30" s="266"/>
      <c r="EI30" s="177"/>
      <c r="EJ30" s="269"/>
      <c r="EM30" s="258"/>
      <c r="EP30" s="270"/>
      <c r="EQ30" s="263"/>
      <c r="ER30" s="263"/>
      <c r="ES30" s="263"/>
      <c r="ET30" s="263"/>
      <c r="EU30" s="263"/>
      <c r="EV30" s="263"/>
      <c r="EW30" s="264">
        <f>SUM(IC30,IE30)</f>
        <v>0</v>
      </c>
      <c r="EX30" s="264">
        <f>SUM(ID30,IF30)</f>
        <v>0</v>
      </c>
      <c r="EY30" s="265"/>
      <c r="EZ30" s="265"/>
      <c r="FA30" s="264">
        <f>SUM(FA31:FA32)</f>
        <v>0</v>
      </c>
      <c r="FB30" s="264">
        <f>SUM(FB31:FB32)</f>
        <v>0</v>
      </c>
      <c r="FC30" s="264">
        <f>SUM(FC31:FC32)</f>
        <v>0</v>
      </c>
      <c r="FD30" s="264">
        <f>SUM(FD31:FD32)</f>
        <v>0</v>
      </c>
      <c r="FE30" s="265"/>
      <c r="FF30" s="265"/>
      <c r="FG30" s="264">
        <f>SUM(FG31:FG32)</f>
        <v>0</v>
      </c>
      <c r="FH30" s="264">
        <f>SUM(FH31:FH32)</f>
        <v>0</v>
      </c>
      <c r="FI30" s="264">
        <f>SUM(FI31:FI32)</f>
        <v>0</v>
      </c>
      <c r="FJ30" s="264">
        <f>SUM(FJ31:FJ32)</f>
        <v>0</v>
      </c>
      <c r="FK30" s="266"/>
      <c r="FL30" s="264">
        <f>SUM(FL31:FL32)</f>
        <v>0</v>
      </c>
      <c r="FM30" s="264">
        <f>SUM(FM31:FM32)</f>
        <v>0</v>
      </c>
      <c r="FN30" s="264">
        <f>SUM(FN31:FN32)</f>
        <v>0</v>
      </c>
      <c r="FO30" s="264">
        <f>SUM(FO31:FO32)</f>
        <v>0</v>
      </c>
      <c r="FP30" s="266"/>
      <c r="FQ30" s="264">
        <f>SUM(FG30,FL30)</f>
        <v>0</v>
      </c>
      <c r="FR30" s="264">
        <f>SUM(FH30,FM30)</f>
        <v>0</v>
      </c>
      <c r="FS30" s="264">
        <f>SUM(FI30,FN30)</f>
        <v>0</v>
      </c>
      <c r="FT30" s="264">
        <f>SUM(FJ30,FO30)</f>
        <v>0</v>
      </c>
      <c r="FU30" s="266"/>
      <c r="FV30" s="267"/>
      <c r="FW30" s="267"/>
      <c r="FX30" s="267"/>
      <c r="FY30" s="268">
        <f>'СУБС ПИ'!$N$16</f>
        <v>0</v>
      </c>
      <c r="FZ30" s="268">
        <f>'СУБС ПИ'!$P$16</f>
        <v>0</v>
      </c>
      <c r="GA30" s="267"/>
      <c r="GB30" s="267"/>
      <c r="GC30" s="267"/>
      <c r="GD30" s="264">
        <f>IF(FH30=0,0,FJ30/FH30*100)</f>
        <v>0</v>
      </c>
      <c r="GE30" s="264">
        <f>IF(FM30=0,0,FO30/FM30*100)</f>
        <v>0</v>
      </c>
      <c r="GF30" s="264">
        <f>IF(FR30=0,0,FT30/FR30*100)</f>
        <v>0</v>
      </c>
      <c r="GG30" s="266"/>
      <c r="GH30" s="266"/>
      <c r="GI30" s="266"/>
      <c r="GJ30" s="266"/>
      <c r="GK30" s="266"/>
      <c r="GL30" s="266"/>
      <c r="GM30" s="265"/>
      <c r="GN30" s="271"/>
      <c r="HA30" s="262" t="str">
        <f>IF(SUM(KD31:KD32)=0,"",SUM(KH31:KH32)/SUM(KD31:KD32))</f>
        <v/>
      </c>
      <c r="HB30" s="262" t="str">
        <f>IF(SUM(KE31:KE32)=0,"",SUM(KI31:KI32)/SUM(KE31:KE32))</f>
        <v/>
      </c>
      <c r="HC30" s="262" t="str">
        <f>IF(SUM(KL31:KL32)=0,"",SUM(KP31:KP32)/SUM(KL31:KL32))</f>
        <v/>
      </c>
      <c r="HD30" s="262" t="str">
        <f>IF(SUM(KM31:KM32)=0,"",SUM(KQ31:KQ32)/SUM(KM31:KM32))</f>
        <v/>
      </c>
      <c r="HE30" s="266"/>
      <c r="HF30" s="266"/>
      <c r="HG30" s="272"/>
      <c r="HH30" s="272"/>
      <c r="HI30" s="273"/>
      <c r="HJ30" s="273"/>
      <c r="HK30" s="273"/>
      <c r="HL30" s="273"/>
      <c r="HM30" s="264">
        <f>SUM(HM31:HM32)</f>
        <v>0</v>
      </c>
      <c r="HN30" s="264">
        <f>SUM(HN31:HN32)</f>
        <v>0</v>
      </c>
      <c r="HO30" s="264">
        <f>SUM(HO31:HO32)</f>
        <v>0</v>
      </c>
      <c r="HP30" s="264">
        <f>SUM(HP31:HP32)</f>
        <v>0</v>
      </c>
      <c r="HQ30" s="262" t="str">
        <f>IF(SUM(KF31:KF32)=0,"",SUM(KJ31:KJ32)/SUM(KF31:KF32))</f>
        <v/>
      </c>
      <c r="HR30" s="262" t="str">
        <f>IF(SUM(KG31:KG32)=0,"",SUM(KK31:KK32)/SUM(KG31:KG32))</f>
        <v/>
      </c>
      <c r="HS30" s="262" t="str">
        <f>IF(SUM(KN31:KN32)=0,"",SUM(KR31:KR32)/SUM(KN31:KN32))</f>
        <v/>
      </c>
      <c r="HT30" s="262" t="str">
        <f>IF(SUM(KO31:KO32)=0,"",SUM(KS31:KS32)/SUM(KO31:KO32))</f>
        <v/>
      </c>
      <c r="HU30" s="266"/>
      <c r="HV30" s="266"/>
      <c r="HW30" s="264" t="str">
        <f>IF(LEN(HG30)=0,"",HG30)</f>
        <v/>
      </c>
      <c r="HX30" s="264" t="str">
        <f>IF(LEN(HH30)=0,"",HH30)</f>
        <v/>
      </c>
      <c r="HY30" s="274" t="str">
        <f>IF(LEN(HI30)=0,"",HI30)</f>
        <v/>
      </c>
      <c r="HZ30" s="274" t="str">
        <f>IF(LEN(HJ30)=0,"",HJ30)</f>
        <v/>
      </c>
      <c r="IA30" s="274" t="str">
        <f>IF(LEN(HK30)=0,"",HK30)</f>
        <v/>
      </c>
      <c r="IB30" s="274" t="str">
        <f>IF(LEN(HL30)=0,"",HL30)</f>
        <v/>
      </c>
      <c r="IC30" s="264">
        <f>SUM(IC31:IC32)</f>
        <v>0</v>
      </c>
      <c r="ID30" s="264">
        <f>SUM(ID31:ID32)</f>
        <v>0</v>
      </c>
      <c r="IE30" s="264">
        <f>SUM(IE31:IE32)</f>
        <v>0</v>
      </c>
      <c r="IF30" s="275">
        <f>SUM(IF31:IF32)</f>
        <v>0</v>
      </c>
      <c r="JR30" s="276">
        <f>SUM(JR31:JR32)</f>
        <v>0</v>
      </c>
      <c r="JS30" s="276">
        <f>SUM(JS31:JS32)</f>
        <v>0</v>
      </c>
      <c r="JT30" s="276">
        <f>SUM(JT31:JT32)</f>
        <v>0</v>
      </c>
      <c r="JU30" s="276">
        <f>SUM(JU31:JU32)</f>
        <v>0</v>
      </c>
      <c r="JV30" s="276">
        <f>SUM(JV31:JV32)</f>
        <v>0</v>
      </c>
      <c r="JW30" s="276">
        <f>SUM(JW31:JW32)</f>
        <v>0</v>
      </c>
      <c r="JX30" s="276">
        <f>SUM(JX31:JX32)</f>
        <v>0</v>
      </c>
      <c r="JY30" s="276">
        <f>SUM(JY31:JY32)</f>
        <v>0</v>
      </c>
      <c r="LC30" s="406"/>
      <c r="LD30" s="407"/>
      <c r="LE30" s="407"/>
      <c r="LF30" s="408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EM31" s="258"/>
      <c r="EP31" s="259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60"/>
      <c r="HA31" s="259"/>
      <c r="HB31" s="257"/>
      <c r="HC31" s="257"/>
      <c r="HD31" s="257"/>
      <c r="HE31" s="257"/>
      <c r="HF31" s="257"/>
      <c r="HG31" s="257"/>
      <c r="HH31" s="257"/>
      <c r="HI31" s="257"/>
      <c r="HJ31" s="257"/>
      <c r="HK31" s="257"/>
      <c r="HL31" s="257"/>
      <c r="HM31" s="257"/>
      <c r="HN31" s="257"/>
      <c r="HO31" s="257"/>
      <c r="HP31" s="257"/>
      <c r="HQ31" s="257"/>
      <c r="HR31" s="257"/>
      <c r="HS31" s="257"/>
      <c r="HT31" s="257"/>
      <c r="HU31" s="257"/>
      <c r="HV31" s="257"/>
      <c r="HW31" s="257"/>
      <c r="HX31" s="257"/>
      <c r="HY31" s="257"/>
      <c r="HZ31" s="257"/>
      <c r="IA31" s="257"/>
      <c r="IB31" s="257"/>
      <c r="IC31" s="257"/>
      <c r="ID31" s="257"/>
      <c r="IE31" s="257"/>
      <c r="IF31" s="260"/>
      <c r="LC31" s="259"/>
      <c r="LD31" s="257"/>
      <c r="LE31" s="257"/>
      <c r="LF31" s="260"/>
    </row>
    <row customHeight="1" ht="12">
      <c r="C32" s="161"/>
      <c r="D32" s="673"/>
      <c r="E32" s="690"/>
      <c r="F32" s="536"/>
      <c r="G32" s="536"/>
      <c r="H32" s="536"/>
      <c r="I32" s="536"/>
      <c r="J32" s="536"/>
      <c r="K32" s="184"/>
      <c r="L32" s="184"/>
      <c r="M32" s="184"/>
      <c r="N32" s="189" t="s">
        <v>1586</v>
      </c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4"/>
      <c r="AD32" s="184"/>
      <c r="AE32" s="184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EM32" s="258"/>
      <c r="EP32" s="259"/>
      <c r="EQ32" s="257"/>
      <c r="ER32" s="257"/>
      <c r="ES32" s="257"/>
      <c r="ET32" s="257"/>
      <c r="EU32" s="257"/>
      <c r="EV32" s="257"/>
      <c r="EW32" s="257"/>
      <c r="EX32" s="257"/>
      <c r="EY32" s="257"/>
      <c r="EZ32" s="257"/>
      <c r="FA32" s="257"/>
      <c r="FB32" s="257"/>
      <c r="FC32" s="257"/>
      <c r="FD32" s="257"/>
      <c r="FE32" s="257"/>
      <c r="FF32" s="257"/>
      <c r="FG32" s="257"/>
      <c r="FH32" s="257"/>
      <c r="FI32" s="257"/>
      <c r="FJ32" s="257"/>
      <c r="FK32" s="257"/>
      <c r="FL32" s="257"/>
      <c r="FM32" s="257"/>
      <c r="FN32" s="257"/>
      <c r="FO32" s="257"/>
      <c r="FP32" s="257"/>
      <c r="FQ32" s="257"/>
      <c r="FR32" s="257"/>
      <c r="FS32" s="257"/>
      <c r="FT32" s="257"/>
      <c r="FU32" s="257"/>
      <c r="FV32" s="257"/>
      <c r="FW32" s="257"/>
      <c r="FX32" s="257"/>
      <c r="FY32" s="257"/>
      <c r="FZ32" s="257"/>
      <c r="GA32" s="257"/>
      <c r="GB32" s="257"/>
      <c r="GC32" s="257"/>
      <c r="GD32" s="257"/>
      <c r="GE32" s="257"/>
      <c r="GF32" s="257"/>
      <c r="GG32" s="257"/>
      <c r="GH32" s="257"/>
      <c r="GI32" s="257"/>
      <c r="GJ32" s="257"/>
      <c r="GK32" s="257"/>
      <c r="GL32" s="257"/>
      <c r="GM32" s="257"/>
      <c r="GN32" s="260"/>
      <c r="HA32" s="259"/>
      <c r="HB32" s="257"/>
      <c r="HC32" s="257"/>
      <c r="HD32" s="257"/>
      <c r="HE32" s="257"/>
      <c r="HF32" s="257"/>
      <c r="HG32" s="257"/>
      <c r="HH32" s="257"/>
      <c r="HI32" s="257"/>
      <c r="HJ32" s="257"/>
      <c r="HK32" s="257"/>
      <c r="HL32" s="257"/>
      <c r="HM32" s="257"/>
      <c r="HN32" s="257"/>
      <c r="HO32" s="257"/>
      <c r="HP32" s="257"/>
      <c r="HQ32" s="257"/>
      <c r="HR32" s="257"/>
      <c r="HS32" s="257"/>
      <c r="HT32" s="257"/>
      <c r="HU32" s="257"/>
      <c r="HV32" s="257"/>
      <c r="HW32" s="257"/>
      <c r="HX32" s="257"/>
      <c r="HY32" s="257"/>
      <c r="HZ32" s="257"/>
      <c r="IA32" s="257"/>
      <c r="IB32" s="257"/>
      <c r="IC32" s="257"/>
      <c r="ID32" s="257"/>
      <c r="IE32" s="257"/>
      <c r="IF32" s="260"/>
      <c r="LC32" s="259"/>
      <c r="LD32" s="257"/>
      <c r="LE32" s="257"/>
      <c r="LF32" s="260"/>
    </row>
    <row customHeight="1" ht="12" hidden="1">
      <c r="C33" s="161"/>
      <c r="D33" s="673"/>
      <c r="E33" s="158"/>
      <c r="F33" s="545"/>
      <c r="G33" s="545"/>
      <c r="H33" s="545"/>
      <c r="I33" s="545"/>
      <c r="J33" s="545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257"/>
      <c r="BQ33" s="257"/>
      <c r="BR33" s="257"/>
      <c r="BS33" s="257"/>
      <c r="BT33" s="257"/>
      <c r="BU33" s="257"/>
      <c r="BV33" s="257"/>
      <c r="BW33" s="257"/>
      <c r="BX33" s="184"/>
      <c r="BY33" s="184"/>
      <c r="BZ33" s="257"/>
      <c r="CA33" s="257"/>
      <c r="CB33" s="257"/>
      <c r="CC33" s="257"/>
      <c r="CD33" s="257"/>
      <c r="CE33" s="257"/>
      <c r="CF33" s="257"/>
      <c r="CG33" s="257"/>
      <c r="CH33" s="257"/>
      <c r="CI33" s="257"/>
      <c r="CJ33" s="257"/>
      <c r="CK33" s="257"/>
      <c r="CL33" s="257"/>
      <c r="CM33" s="257"/>
      <c r="CN33" s="257"/>
      <c r="CO33" s="257"/>
      <c r="CP33" s="257"/>
      <c r="CQ33" s="257"/>
      <c r="CR33" s="257"/>
      <c r="CS33" s="257"/>
      <c r="CT33" s="257"/>
      <c r="CU33" s="257"/>
      <c r="CV33" s="257"/>
      <c r="CW33" s="257"/>
      <c r="CX33" s="257"/>
      <c r="CY33" s="257"/>
      <c r="CZ33" s="257"/>
      <c r="DA33" s="257"/>
      <c r="DB33" s="257"/>
      <c r="DC33" s="257"/>
      <c r="DD33" s="257"/>
      <c r="DE33" s="257"/>
      <c r="DF33" s="257"/>
      <c r="DG33" s="257"/>
      <c r="DH33" s="257"/>
      <c r="DI33" s="257"/>
      <c r="DJ33" s="257"/>
      <c r="DK33" s="257"/>
      <c r="DL33" s="257"/>
      <c r="DM33" s="257"/>
      <c r="DN33" s="257"/>
      <c r="DO33" s="257"/>
      <c r="DP33" s="257"/>
      <c r="DQ33" s="257"/>
      <c r="DR33" s="257"/>
      <c r="DS33" s="257"/>
      <c r="DT33" s="257"/>
      <c r="DU33" s="257"/>
      <c r="DV33" s="257"/>
      <c r="DW33" s="257"/>
      <c r="DX33" s="257"/>
      <c r="DY33" s="257"/>
      <c r="DZ33" s="257"/>
      <c r="EA33" s="257"/>
      <c r="EB33" s="257"/>
      <c r="EC33" s="257"/>
      <c r="ED33" s="257"/>
      <c r="EE33" s="257"/>
      <c r="EF33" s="257"/>
      <c r="EG33" s="257"/>
      <c r="EH33" s="257"/>
      <c r="EI33" s="184"/>
      <c r="EJ33" s="185"/>
      <c r="EM33" s="258"/>
      <c r="EP33" s="259"/>
      <c r="EQ33" s="257"/>
      <c r="ER33" s="257"/>
      <c r="ES33" s="257"/>
      <c r="ET33" s="257"/>
      <c r="EU33" s="257"/>
      <c r="EV33" s="257"/>
      <c r="EW33" s="257"/>
      <c r="EX33" s="257"/>
      <c r="EY33" s="257"/>
      <c r="EZ33" s="257"/>
      <c r="FA33" s="257"/>
      <c r="FB33" s="257"/>
      <c r="FC33" s="257"/>
      <c r="FD33" s="257"/>
      <c r="FE33" s="257"/>
      <c r="FF33" s="257"/>
      <c r="FG33" s="257"/>
      <c r="FH33" s="257"/>
      <c r="FI33" s="257"/>
      <c r="FJ33" s="257"/>
      <c r="FK33" s="257"/>
      <c r="FL33" s="257"/>
      <c r="FM33" s="257"/>
      <c r="FN33" s="257"/>
      <c r="FO33" s="257"/>
      <c r="FP33" s="257"/>
      <c r="FQ33" s="257"/>
      <c r="FR33" s="257"/>
      <c r="FS33" s="257"/>
      <c r="FT33" s="257"/>
      <c r="FU33" s="257"/>
      <c r="FV33" s="257"/>
      <c r="FW33" s="257"/>
      <c r="FX33" s="257"/>
      <c r="FY33" s="257"/>
      <c r="FZ33" s="257"/>
      <c r="GA33" s="257"/>
      <c r="GB33" s="257"/>
      <c r="GC33" s="257"/>
      <c r="GD33" s="257"/>
      <c r="GE33" s="257"/>
      <c r="GF33" s="257"/>
      <c r="GG33" s="257"/>
      <c r="GH33" s="257"/>
      <c r="GI33" s="257"/>
      <c r="GJ33" s="257"/>
      <c r="GK33" s="257"/>
      <c r="GL33" s="257"/>
      <c r="GM33" s="257"/>
      <c r="GN33" s="260"/>
      <c r="HA33" s="259"/>
      <c r="HB33" s="257"/>
      <c r="HC33" s="257"/>
      <c r="HD33" s="257"/>
      <c r="HE33" s="257"/>
      <c r="HF33" s="257"/>
      <c r="HG33" s="257"/>
      <c r="HH33" s="257"/>
      <c r="HI33" s="257"/>
      <c r="HJ33" s="257"/>
      <c r="HK33" s="257"/>
      <c r="HL33" s="257"/>
      <c r="HM33" s="257"/>
      <c r="HN33" s="257"/>
      <c r="HO33" s="257"/>
      <c r="HP33" s="257"/>
      <c r="HQ33" s="257"/>
      <c r="HR33" s="257"/>
      <c r="HS33" s="257"/>
      <c r="HT33" s="257"/>
      <c r="HU33" s="257"/>
      <c r="HV33" s="257"/>
      <c r="HW33" s="257"/>
      <c r="HX33" s="257"/>
      <c r="HY33" s="257"/>
      <c r="HZ33" s="257"/>
      <c r="IA33" s="257"/>
      <c r="IB33" s="257"/>
      <c r="IC33" s="257"/>
      <c r="ID33" s="257"/>
      <c r="IE33" s="257"/>
      <c r="IF33" s="260"/>
      <c r="LC33" s="259"/>
      <c r="LD33" s="257"/>
      <c r="LE33" s="257"/>
      <c r="LF33" s="260"/>
    </row>
    <row customHeight="1" ht="12">
      <c r="C34" s="161"/>
      <c r="D34" s="673"/>
      <c r="E34" s="689" t="s">
        <v>1309</v>
      </c>
      <c r="F34" s="536"/>
      <c r="G34" s="536"/>
      <c r="H34" s="536"/>
      <c r="I34" s="536"/>
      <c r="J34" s="536"/>
      <c r="K34" s="536"/>
      <c r="L34" s="261"/>
      <c r="M34" s="261" t="s">
        <v>1310</v>
      </c>
      <c r="N34" s="698" t="s">
        <v>1587</v>
      </c>
      <c r="O34" s="699"/>
      <c r="P34" s="699"/>
      <c r="Q34" s="699"/>
      <c r="R34" s="699"/>
      <c r="S34" s="699"/>
      <c r="T34" s="699"/>
      <c r="U34" s="699"/>
      <c r="V34" s="699"/>
      <c r="W34" s="699"/>
      <c r="X34" s="699"/>
      <c r="Y34" s="699"/>
      <c r="Z34" s="699"/>
      <c r="AA34" s="699"/>
      <c r="AB34" s="699"/>
      <c r="AC34" s="699"/>
      <c r="AD34" s="699"/>
      <c r="AE34" s="699"/>
      <c r="AF34" s="699"/>
      <c r="AG34" s="699"/>
      <c r="AH34" s="699"/>
      <c r="AI34" s="699"/>
      <c r="AJ34" s="699"/>
      <c r="AK34" s="699"/>
      <c r="AL34" s="699"/>
      <c r="AM34" s="699"/>
      <c r="AN34" s="699"/>
      <c r="AO34" s="699"/>
      <c r="AP34" s="699"/>
      <c r="AQ34" s="699"/>
      <c r="AR34" s="699"/>
      <c r="AS34" s="699"/>
      <c r="AT34" s="699"/>
      <c r="AU34" s="699"/>
      <c r="AV34" s="699"/>
      <c r="AW34" s="699"/>
      <c r="AX34" s="699"/>
      <c r="AY34" s="699"/>
      <c r="AZ34" s="699"/>
      <c r="BA34" s="699"/>
      <c r="BB34" s="699"/>
      <c r="BC34" s="699"/>
      <c r="BD34" s="699"/>
      <c r="BE34" s="699"/>
      <c r="BF34" s="699"/>
      <c r="BG34" s="699"/>
      <c r="BH34" s="699"/>
      <c r="BI34" s="699"/>
      <c r="BJ34" s="699"/>
      <c r="BK34" s="699"/>
      <c r="BL34" s="699"/>
      <c r="BM34" s="699"/>
      <c r="BN34" s="699"/>
      <c r="BO34" s="699"/>
      <c r="BP34" s="265"/>
      <c r="BQ34" s="265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3"/>
      <c r="CI34" s="263"/>
      <c r="CJ34" s="263"/>
      <c r="CK34" s="263"/>
      <c r="CL34" s="263"/>
      <c r="CM34" s="263"/>
      <c r="CN34" s="263"/>
      <c r="CO34" s="263"/>
      <c r="CP34" s="263"/>
      <c r="CQ34" s="263"/>
      <c r="CR34" s="263"/>
      <c r="CS34" s="264">
        <f>SUM(HM34,HO34)</f>
        <v>0</v>
      </c>
      <c r="CT34" s="264">
        <f>SUM(HN34,HP34)</f>
        <v>0</v>
      </c>
      <c r="CU34" s="265"/>
      <c r="CV34" s="265"/>
      <c r="CW34" s="264">
        <f>SUM(CW35:CW36)</f>
        <v>0</v>
      </c>
      <c r="CX34" s="264">
        <f>SUM(CX35:CX36)</f>
        <v>0</v>
      </c>
      <c r="CY34" s="264">
        <f>SUM(CY35:CY36)</f>
        <v>0</v>
      </c>
      <c r="CZ34" s="264">
        <f>SUM(CZ35:CZ36)</f>
        <v>0</v>
      </c>
      <c r="DA34" s="265"/>
      <c r="DB34" s="265"/>
      <c r="DC34" s="264">
        <f>SUM(DC35:DC36)</f>
        <v>0</v>
      </c>
      <c r="DD34" s="264">
        <f>SUM(DD35:DD36)</f>
        <v>0</v>
      </c>
      <c r="DE34" s="264">
        <f>SUM(DE35:DE36)</f>
        <v>0</v>
      </c>
      <c r="DF34" s="264">
        <f>SUM(DF35:DF36)</f>
        <v>0</v>
      </c>
      <c r="DG34" s="266"/>
      <c r="DH34" s="264">
        <f>SUM(DH35:DH36)</f>
        <v>0</v>
      </c>
      <c r="DI34" s="264">
        <f>SUM(DI35:DI36)</f>
        <v>0</v>
      </c>
      <c r="DJ34" s="264">
        <f>SUM(DJ35:DJ36)</f>
        <v>0</v>
      </c>
      <c r="DK34" s="264">
        <f>SUM(DK35:DK36)</f>
        <v>0</v>
      </c>
      <c r="DL34" s="266"/>
      <c r="DM34" s="264">
        <f>SUM(DC34,DH34)</f>
        <v>0</v>
      </c>
      <c r="DN34" s="264">
        <f>SUM(DD34,DI34)</f>
        <v>0</v>
      </c>
      <c r="DO34" s="264">
        <f>SUM(DE34,DJ34)</f>
        <v>0</v>
      </c>
      <c r="DP34" s="264">
        <f>SUM(DF34,DK34)</f>
        <v>0</v>
      </c>
      <c r="DQ34" s="266"/>
      <c r="DR34" s="267"/>
      <c r="DS34" s="267"/>
      <c r="DT34" s="267"/>
      <c r="DU34" s="268">
        <f>'СУБС ПИ'!$J$17</f>
        <v>0</v>
      </c>
      <c r="DV34" s="268">
        <f>'СУБС ПИ'!$L$17</f>
        <v>0</v>
      </c>
      <c r="DW34" s="267"/>
      <c r="DX34" s="267"/>
      <c r="DY34" s="267"/>
      <c r="DZ34" s="264">
        <f>IF(DD34=0,0,DF34/DD34*100)</f>
        <v>0</v>
      </c>
      <c r="EA34" s="264">
        <f>IF(DI34=0,0,DK34/DI34*100)</f>
        <v>0</v>
      </c>
      <c r="EB34" s="264">
        <f>IF(DN34=0,0,DP34/DN34*100)</f>
        <v>0</v>
      </c>
      <c r="EC34" s="266"/>
      <c r="ED34" s="266"/>
      <c r="EE34" s="266"/>
      <c r="EF34" s="266"/>
      <c r="EG34" s="266"/>
      <c r="EH34" s="266"/>
      <c r="EI34" s="177"/>
      <c r="EJ34" s="269"/>
      <c r="EM34" s="258"/>
      <c r="EP34" s="270"/>
      <c r="EQ34" s="263"/>
      <c r="ER34" s="263"/>
      <c r="ES34" s="263"/>
      <c r="ET34" s="263"/>
      <c r="EU34" s="263"/>
      <c r="EV34" s="263"/>
      <c r="EW34" s="264">
        <f>SUM(IC34,IE34)</f>
        <v>0</v>
      </c>
      <c r="EX34" s="264">
        <f>SUM(ID34,IF34)</f>
        <v>0</v>
      </c>
      <c r="EY34" s="265"/>
      <c r="EZ34" s="265"/>
      <c r="FA34" s="264">
        <f>SUM(FA35:FA36)</f>
        <v>0</v>
      </c>
      <c r="FB34" s="264">
        <f>SUM(FB35:FB36)</f>
        <v>0</v>
      </c>
      <c r="FC34" s="264">
        <f>SUM(FC35:FC36)</f>
        <v>0</v>
      </c>
      <c r="FD34" s="264">
        <f>SUM(FD35:FD36)</f>
        <v>0</v>
      </c>
      <c r="FE34" s="265"/>
      <c r="FF34" s="265"/>
      <c r="FG34" s="264">
        <f>SUM(FG35:FG36)</f>
        <v>0</v>
      </c>
      <c r="FH34" s="264">
        <f>SUM(FH35:FH36)</f>
        <v>0</v>
      </c>
      <c r="FI34" s="264">
        <f>SUM(FI35:FI36)</f>
        <v>0</v>
      </c>
      <c r="FJ34" s="264">
        <f>SUM(FJ35:FJ36)</f>
        <v>0</v>
      </c>
      <c r="FK34" s="266"/>
      <c r="FL34" s="264">
        <f>SUM(FL35:FL36)</f>
        <v>0</v>
      </c>
      <c r="FM34" s="264">
        <f>SUM(FM35:FM36)</f>
        <v>0</v>
      </c>
      <c r="FN34" s="264">
        <f>SUM(FN35:FN36)</f>
        <v>0</v>
      </c>
      <c r="FO34" s="264">
        <f>SUM(FO35:FO36)</f>
        <v>0</v>
      </c>
      <c r="FP34" s="266"/>
      <c r="FQ34" s="264">
        <f>SUM(FG34,FL34)</f>
        <v>0</v>
      </c>
      <c r="FR34" s="264">
        <f>SUM(FH34,FM34)</f>
        <v>0</v>
      </c>
      <c r="FS34" s="264">
        <f>SUM(FI34,FN34)</f>
        <v>0</v>
      </c>
      <c r="FT34" s="264">
        <f>SUM(FJ34,FO34)</f>
        <v>0</v>
      </c>
      <c r="FU34" s="266"/>
      <c r="FV34" s="267"/>
      <c r="FW34" s="267"/>
      <c r="FX34" s="267"/>
      <c r="FY34" s="268">
        <f>'СУБС ПИ'!$N$17</f>
        <v>0</v>
      </c>
      <c r="FZ34" s="268">
        <f>'СУБС ПИ'!$P$17</f>
        <v>0</v>
      </c>
      <c r="GA34" s="267"/>
      <c r="GB34" s="267"/>
      <c r="GC34" s="267"/>
      <c r="GD34" s="264">
        <f>IF(FH34=0,0,FJ34/FH34*100)</f>
        <v>0</v>
      </c>
      <c r="GE34" s="264">
        <f>IF(FM34=0,0,FO34/FM34*100)</f>
        <v>0</v>
      </c>
      <c r="GF34" s="264">
        <f>IF(FR34=0,0,FT34/FR34*100)</f>
        <v>0</v>
      </c>
      <c r="GG34" s="266"/>
      <c r="GH34" s="266"/>
      <c r="GI34" s="266"/>
      <c r="GJ34" s="266"/>
      <c r="GK34" s="266"/>
      <c r="GL34" s="266"/>
      <c r="GM34" s="265"/>
      <c r="GN34" s="271"/>
      <c r="HA34" s="285"/>
      <c r="HB34" s="285"/>
      <c r="HC34" s="285"/>
      <c r="HD34" s="285"/>
      <c r="HE34" s="266"/>
      <c r="HF34" s="266"/>
      <c r="HG34" s="272"/>
      <c r="HH34" s="272"/>
      <c r="HI34" s="273"/>
      <c r="HJ34" s="273"/>
      <c r="HK34" s="273"/>
      <c r="HL34" s="273"/>
      <c r="HM34" s="264">
        <f>SUM(HM35:HM36)</f>
        <v>0</v>
      </c>
      <c r="HN34" s="264">
        <f>SUM(HN35:HN36)</f>
        <v>0</v>
      </c>
      <c r="HO34" s="264">
        <f>SUM(HO35:HO36)</f>
        <v>0</v>
      </c>
      <c r="HP34" s="264">
        <f>SUM(HP35:HP36)</f>
        <v>0</v>
      </c>
      <c r="HQ34" s="285"/>
      <c r="HR34" s="285"/>
      <c r="HS34" s="285"/>
      <c r="HT34" s="285"/>
      <c r="HU34" s="266"/>
      <c r="HV34" s="266"/>
      <c r="HW34" s="264" t="str">
        <f>IF(LEN(HG34)=0,"",HG34)</f>
        <v/>
      </c>
      <c r="HX34" s="264" t="str">
        <f>IF(LEN(HH34)=0,"",HH34)</f>
        <v/>
      </c>
      <c r="HY34" s="274" t="str">
        <f>IF(LEN(HI34)=0,"",HI34)</f>
        <v/>
      </c>
      <c r="HZ34" s="274" t="str">
        <f>IF(LEN(HJ34)=0,"",HJ34)</f>
        <v/>
      </c>
      <c r="IA34" s="274" t="str">
        <f>IF(LEN(HK34)=0,"",HK34)</f>
        <v/>
      </c>
      <c r="IB34" s="274" t="str">
        <f>IF(LEN(HL34)=0,"",HL34)</f>
        <v/>
      </c>
      <c r="IC34" s="264">
        <f>SUM(IC35:IC36)</f>
        <v>0</v>
      </c>
      <c r="ID34" s="264">
        <f>SUM(ID35:ID36)</f>
        <v>0</v>
      </c>
      <c r="IE34" s="264">
        <f>SUM(IE35:IE36)</f>
        <v>0</v>
      </c>
      <c r="IF34" s="275">
        <f>SUM(IF35:IF36)</f>
        <v>0</v>
      </c>
      <c r="JR34" s="276">
        <f>SUM(JR35:JR36)</f>
        <v>0</v>
      </c>
      <c r="JS34" s="276">
        <f>SUM(JS35:JS36)</f>
        <v>0</v>
      </c>
      <c r="JT34" s="276">
        <f>SUM(JT35:JT36)</f>
        <v>0</v>
      </c>
      <c r="JU34" s="276">
        <f>SUM(JU35:JU36)</f>
        <v>0</v>
      </c>
      <c r="JV34" s="276">
        <f>SUM(JV35:JV36)</f>
        <v>0</v>
      </c>
      <c r="JW34" s="276">
        <f>SUM(JW35:JW36)</f>
        <v>0</v>
      </c>
      <c r="JX34" s="276">
        <f>SUM(JX35:JX36)</f>
        <v>0</v>
      </c>
      <c r="JY34" s="276">
        <f>SUM(JY35:JY36)</f>
        <v>0</v>
      </c>
      <c r="LC34" s="406"/>
      <c r="LD34" s="407"/>
      <c r="LE34" s="407"/>
      <c r="LF34" s="408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EM35" s="258"/>
      <c r="EP35" s="259"/>
      <c r="EQ35" s="257"/>
      <c r="ER35" s="257"/>
      <c r="ES35" s="257"/>
      <c r="ET35" s="257"/>
      <c r="EU35" s="257"/>
      <c r="EV35" s="257"/>
      <c r="EW35" s="257"/>
      <c r="EX35" s="257"/>
      <c r="EY35" s="257"/>
      <c r="EZ35" s="257"/>
      <c r="FA35" s="257"/>
      <c r="FB35" s="257"/>
      <c r="FC35" s="257"/>
      <c r="FD35" s="257"/>
      <c r="FE35" s="257"/>
      <c r="FF35" s="257"/>
      <c r="FG35" s="257"/>
      <c r="FH35" s="257"/>
      <c r="FI35" s="257"/>
      <c r="FJ35" s="257"/>
      <c r="FK35" s="257"/>
      <c r="FL35" s="257"/>
      <c r="FM35" s="257"/>
      <c r="FN35" s="257"/>
      <c r="FO35" s="257"/>
      <c r="FP35" s="257"/>
      <c r="FQ35" s="257"/>
      <c r="FR35" s="257"/>
      <c r="FS35" s="257"/>
      <c r="FT35" s="257"/>
      <c r="FU35" s="257"/>
      <c r="FV35" s="257"/>
      <c r="FW35" s="257"/>
      <c r="FX35" s="257"/>
      <c r="FY35" s="257"/>
      <c r="FZ35" s="257"/>
      <c r="GA35" s="257"/>
      <c r="GB35" s="257"/>
      <c r="GC35" s="257"/>
      <c r="GD35" s="257"/>
      <c r="GE35" s="257"/>
      <c r="GF35" s="257"/>
      <c r="GG35" s="257"/>
      <c r="GH35" s="257"/>
      <c r="GI35" s="257"/>
      <c r="GJ35" s="257"/>
      <c r="GK35" s="257"/>
      <c r="GL35" s="257"/>
      <c r="GM35" s="257"/>
      <c r="GN35" s="260"/>
      <c r="HA35" s="259"/>
      <c r="HB35" s="257"/>
      <c r="HC35" s="257"/>
      <c r="HD35" s="257"/>
      <c r="HE35" s="257"/>
      <c r="HF35" s="257"/>
      <c r="HG35" s="257"/>
      <c r="HH35" s="257"/>
      <c r="HI35" s="257"/>
      <c r="HJ35" s="257"/>
      <c r="HK35" s="257"/>
      <c r="HL35" s="257"/>
      <c r="HM35" s="257"/>
      <c r="HN35" s="257"/>
      <c r="HO35" s="257"/>
      <c r="HP35" s="257"/>
      <c r="HQ35" s="257"/>
      <c r="HR35" s="257"/>
      <c r="HS35" s="257"/>
      <c r="HT35" s="257"/>
      <c r="HU35" s="257"/>
      <c r="HV35" s="257"/>
      <c r="HW35" s="257"/>
      <c r="HX35" s="257"/>
      <c r="HY35" s="257"/>
      <c r="HZ35" s="257"/>
      <c r="IA35" s="257"/>
      <c r="IB35" s="257"/>
      <c r="IC35" s="257"/>
      <c r="ID35" s="257"/>
      <c r="IE35" s="257"/>
      <c r="IF35" s="260"/>
      <c r="LC35" s="259"/>
      <c r="LD35" s="257"/>
      <c r="LE35" s="257"/>
      <c r="LF35" s="260"/>
    </row>
    <row customHeight="1" ht="12">
      <c r="C36" s="161"/>
      <c r="D36" s="673"/>
      <c r="E36" s="690"/>
      <c r="F36" s="536"/>
      <c r="G36" s="536"/>
      <c r="H36" s="536"/>
      <c r="I36" s="536"/>
      <c r="J36" s="536"/>
      <c r="K36" s="184"/>
      <c r="L36" s="184"/>
      <c r="M36" s="184"/>
      <c r="N36" s="189" t="s">
        <v>1588</v>
      </c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4"/>
      <c r="AD36" s="184"/>
      <c r="AE36" s="184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EM36" s="258"/>
      <c r="EP36" s="259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60"/>
      <c r="HA36" s="259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60"/>
      <c r="LC36" s="259"/>
      <c r="LD36" s="257"/>
      <c r="LE36" s="257"/>
      <c r="LF36" s="260"/>
    </row>
    <row customHeight="1" ht="12" hidden="1">
      <c r="C37" s="161"/>
      <c r="D37" s="673"/>
      <c r="E37" s="158"/>
      <c r="F37" s="545"/>
      <c r="G37" s="545"/>
      <c r="H37" s="545"/>
      <c r="I37" s="545"/>
      <c r="J37" s="545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257"/>
      <c r="BQ37" s="257"/>
      <c r="BR37" s="257"/>
      <c r="BS37" s="257"/>
      <c r="BT37" s="257"/>
      <c r="BU37" s="257"/>
      <c r="BV37" s="257"/>
      <c r="BW37" s="257"/>
      <c r="BX37" s="184"/>
      <c r="BY37" s="184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184"/>
      <c r="EJ37" s="185"/>
      <c r="EM37" s="258"/>
      <c r="EP37" s="259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60"/>
      <c r="HA37" s="259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60"/>
      <c r="LC37" s="259"/>
      <c r="LD37" s="257"/>
      <c r="LE37" s="257"/>
      <c r="LF37" s="260"/>
    </row>
    <row customHeight="1" ht="12">
      <c r="C38" s="161"/>
      <c r="D38" s="673"/>
      <c r="E38" s="689" t="s">
        <v>1313</v>
      </c>
      <c r="F38" s="536"/>
      <c r="G38" s="536"/>
      <c r="H38" s="536"/>
      <c r="I38" s="536"/>
      <c r="J38" s="536"/>
      <c r="K38" s="536"/>
      <c r="L38" s="261"/>
      <c r="M38" s="261" t="s">
        <v>1314</v>
      </c>
      <c r="N38" s="701" t="s">
        <v>1589</v>
      </c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  <c r="AO38" s="702"/>
      <c r="AP38" s="702"/>
      <c r="AQ38" s="702"/>
      <c r="AR38" s="702"/>
      <c r="AS38" s="702"/>
      <c r="AT38" s="702"/>
      <c r="AU38" s="702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265"/>
      <c r="BQ38" s="265"/>
      <c r="BR38" s="263"/>
      <c r="BS38" s="263"/>
      <c r="BT38" s="263"/>
      <c r="BU38" s="263"/>
      <c r="BV38" s="263"/>
      <c r="BW38" s="263"/>
      <c r="BX38" s="263"/>
      <c r="BY38" s="263"/>
      <c r="BZ38" s="263"/>
      <c r="CA38" s="263"/>
      <c r="CB38" s="263"/>
      <c r="CC38" s="263"/>
      <c r="CD38" s="263"/>
      <c r="CE38" s="263"/>
      <c r="CF38" s="263"/>
      <c r="CG38" s="263"/>
      <c r="CH38" s="263"/>
      <c r="CI38" s="263"/>
      <c r="CJ38" s="263"/>
      <c r="CK38" s="263"/>
      <c r="CL38" s="263"/>
      <c r="CM38" s="263"/>
      <c r="CN38" s="263"/>
      <c r="CO38" s="263"/>
      <c r="CP38" s="263"/>
      <c r="CQ38" s="263"/>
      <c r="CR38" s="263"/>
      <c r="CS38" s="266"/>
      <c r="CT38" s="266"/>
      <c r="CU38" s="265"/>
      <c r="CV38" s="265"/>
      <c r="CW38" s="266"/>
      <c r="CX38" s="266"/>
      <c r="CY38" s="266"/>
      <c r="CZ38" s="266"/>
      <c r="DA38" s="265"/>
      <c r="DB38" s="265"/>
      <c r="DC38" s="264">
        <f>SUMIF($AD39:$AD40,"да::ACTI",DC39:DC40)</f>
        <v>0</v>
      </c>
      <c r="DD38" s="264">
        <f>SUMIF($AD39:$AD40,"да::ACTI",DD39:DD40)</f>
        <v>0</v>
      </c>
      <c r="DE38" s="264">
        <f>SUMIF($AD39:$AD40,"да::ACTI",DE39:DE40)</f>
        <v>0</v>
      </c>
      <c r="DF38" s="264">
        <f>SUMIF($AD39:$AD40,"да::ACTI",DF39:DF40)</f>
        <v>0</v>
      </c>
      <c r="DG38" s="266"/>
      <c r="DH38" s="264">
        <f>SUMIF($AD39:$AD40,"да::ACTI",DH39:DH40)</f>
        <v>0</v>
      </c>
      <c r="DI38" s="264">
        <f>SUMIF($AD39:$AD40,"да::ACTI",DI39:DI40)</f>
        <v>0</v>
      </c>
      <c r="DJ38" s="264">
        <f>SUMIF($AD39:$AD40,"да::ACTI",DJ39:DJ40)</f>
        <v>0</v>
      </c>
      <c r="DK38" s="264">
        <f>SUMIF($AD39:$AD40,"да::ACTI",DK39:DK40)</f>
        <v>0</v>
      </c>
      <c r="DL38" s="266"/>
      <c r="DM38" s="264">
        <f>SUM(DC38,DH38)</f>
        <v>0</v>
      </c>
      <c r="DN38" s="264">
        <f>SUM(DD38,DI38)</f>
        <v>0</v>
      </c>
      <c r="DO38" s="264">
        <f>SUM(DE38,DJ38)</f>
        <v>0</v>
      </c>
      <c r="DP38" s="264">
        <f>SUM(DF38,DK38)</f>
        <v>0</v>
      </c>
      <c r="DQ38" s="266"/>
      <c r="DR38" s="267"/>
      <c r="DS38" s="267"/>
      <c r="DT38" s="267"/>
      <c r="DU38" s="268">
        <f>'СУБС ПИ'!$J$18</f>
        <v>0</v>
      </c>
      <c r="DV38" s="268">
        <f>'СУБС ПИ'!$L$18</f>
        <v>0</v>
      </c>
      <c r="DW38" s="267"/>
      <c r="DX38" s="267"/>
      <c r="DY38" s="267"/>
      <c r="DZ38" s="264">
        <f>IF(DD38=0,0,DF38/DD38*100)</f>
        <v>0</v>
      </c>
      <c r="EA38" s="264">
        <f>IF(DI38=0,0,DK38/DI38*100)</f>
        <v>0</v>
      </c>
      <c r="EB38" s="264">
        <f>IF(DN38=0,0,DP38/DN38*100)</f>
        <v>0</v>
      </c>
      <c r="EC38" s="266"/>
      <c r="ED38" s="266"/>
      <c r="EE38" s="266"/>
      <c r="EF38" s="266"/>
      <c r="EG38" s="266"/>
      <c r="EH38" s="266"/>
      <c r="EI38" s="177"/>
      <c r="EJ38" s="269"/>
      <c r="EM38" s="258"/>
      <c r="EP38" s="270"/>
      <c r="EQ38" s="263"/>
      <c r="ER38" s="263"/>
      <c r="ES38" s="263"/>
      <c r="ET38" s="263"/>
      <c r="EU38" s="263"/>
      <c r="EV38" s="263"/>
      <c r="EW38" s="266"/>
      <c r="EX38" s="266"/>
      <c r="EY38" s="265"/>
      <c r="EZ38" s="265"/>
      <c r="FA38" s="266"/>
      <c r="FB38" s="266"/>
      <c r="FC38" s="266"/>
      <c r="FD38" s="266"/>
      <c r="FE38" s="265"/>
      <c r="FF38" s="265"/>
      <c r="FG38" s="264">
        <f>SUMIF($AD39:$AD40,"да::ACTI",FG39:FG40)</f>
        <v>0</v>
      </c>
      <c r="FH38" s="264">
        <f>SUMIF($AD39:$AD40,"да::ACTI",FH39:FH40)</f>
        <v>0</v>
      </c>
      <c r="FI38" s="264">
        <f>SUMIF($AD39:$AD40,"да::ACTI",FI39:FI40)</f>
        <v>0</v>
      </c>
      <c r="FJ38" s="264">
        <f>SUMIF($AD39:$AD40,"да::ACTI",FJ39:FJ40)</f>
        <v>0</v>
      </c>
      <c r="FK38" s="266"/>
      <c r="FL38" s="264">
        <f>SUMIF($AD39:$AD40,"да::ACTI",FL39:FL40)</f>
        <v>0</v>
      </c>
      <c r="FM38" s="264">
        <f>SUMIF($AD39:$AD40,"да::ACTI",FM39:FM40)</f>
        <v>0</v>
      </c>
      <c r="FN38" s="264">
        <f>SUMIF($AD39:$AD40,"да::ACTI",FN39:FN40)</f>
        <v>0</v>
      </c>
      <c r="FO38" s="264">
        <f>SUMIF($AD39:$AD40,"да::ACTI",FO39:FO40)</f>
        <v>0</v>
      </c>
      <c r="FP38" s="266"/>
      <c r="FQ38" s="264">
        <f>SUM(FG38,FL38)</f>
        <v>0</v>
      </c>
      <c r="FR38" s="264">
        <f>SUM(FH38,FM38)</f>
        <v>0</v>
      </c>
      <c r="FS38" s="264">
        <f>SUM(FI38,FN38)</f>
        <v>0</v>
      </c>
      <c r="FT38" s="264">
        <f>SUM(FJ38,FO38)</f>
        <v>0</v>
      </c>
      <c r="FU38" s="266"/>
      <c r="FV38" s="267"/>
      <c r="FW38" s="267"/>
      <c r="FX38" s="267"/>
      <c r="FY38" s="268">
        <f>'СУБС ПИ'!$N$18</f>
        <v>0</v>
      </c>
      <c r="FZ38" s="268">
        <f>'СУБС ПИ'!$P$18</f>
        <v>0</v>
      </c>
      <c r="GA38" s="267"/>
      <c r="GB38" s="267"/>
      <c r="GC38" s="267"/>
      <c r="GD38" s="264">
        <f>IF(FH38=0,0,FJ38/FH38*100)</f>
        <v>0</v>
      </c>
      <c r="GE38" s="264">
        <f>IF(FM38=0,0,FO38/FM38*100)</f>
        <v>0</v>
      </c>
      <c r="GF38" s="264">
        <f>IF(FR38=0,0,FT38/FR38*100)</f>
        <v>0</v>
      </c>
      <c r="GG38" s="266"/>
      <c r="GH38" s="266"/>
      <c r="GI38" s="266"/>
      <c r="GJ38" s="266"/>
      <c r="GK38" s="266"/>
      <c r="GL38" s="266"/>
      <c r="GM38" s="265"/>
      <c r="GN38" s="271"/>
      <c r="HA38" s="286"/>
      <c r="HB38" s="286"/>
      <c r="HC38" s="286"/>
      <c r="HD38" s="286"/>
      <c r="HE38" s="411"/>
      <c r="HF38" s="411"/>
      <c r="HG38" s="287">
        <f>HG34</f>
        <v>0</v>
      </c>
      <c r="HH38" s="287">
        <f>HH34</f>
        <v>0</v>
      </c>
      <c r="HI38" s="288">
        <f>HI34</f>
        <v>0</v>
      </c>
      <c r="HJ38" s="288">
        <f>HJ34</f>
        <v>0</v>
      </c>
      <c r="HK38" s="288">
        <f>HK34</f>
        <v>0</v>
      </c>
      <c r="HL38" s="288">
        <f>HL34</f>
        <v>0</v>
      </c>
      <c r="HM38" s="266"/>
      <c r="HN38" s="266"/>
      <c r="HO38" s="266"/>
      <c r="HP38" s="266"/>
      <c r="HQ38" s="286"/>
      <c r="HR38" s="286"/>
      <c r="HS38" s="286"/>
      <c r="HT38" s="286"/>
      <c r="HU38" s="411"/>
      <c r="HV38" s="411"/>
      <c r="HW38" s="287" t="str">
        <f>HW34</f>
        <v/>
      </c>
      <c r="HX38" s="287" t="str">
        <f>HX34</f>
        <v/>
      </c>
      <c r="HY38" s="288" t="str">
        <f>HY34</f>
        <v/>
      </c>
      <c r="HZ38" s="288" t="str">
        <f>HZ34</f>
        <v/>
      </c>
      <c r="IA38" s="288" t="str">
        <f>IA34</f>
        <v/>
      </c>
      <c r="IB38" s="288" t="str">
        <f>IB34</f>
        <v/>
      </c>
      <c r="IC38" s="266"/>
      <c r="ID38" s="266"/>
      <c r="IE38" s="266"/>
      <c r="IF38" s="271"/>
      <c r="JR38" s="280"/>
      <c r="JS38" s="280"/>
      <c r="JT38" s="280"/>
      <c r="JU38" s="280"/>
      <c r="JV38" s="280"/>
      <c r="JW38" s="280"/>
      <c r="JX38" s="280"/>
      <c r="JY38" s="280"/>
      <c r="LC38" s="406"/>
      <c r="LD38" s="407"/>
      <c r="LE38" s="407"/>
      <c r="LF38" s="408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EM39" s="258"/>
      <c r="EP39" s="259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257"/>
      <c r="FJ39" s="257"/>
      <c r="FK39" s="257"/>
      <c r="FL39" s="257"/>
      <c r="FM39" s="257"/>
      <c r="FN39" s="257"/>
      <c r="FO39" s="257"/>
      <c r="FP39" s="257"/>
      <c r="FQ39" s="257"/>
      <c r="FR39" s="257"/>
      <c r="FS39" s="257"/>
      <c r="FT39" s="257"/>
      <c r="FU39" s="257"/>
      <c r="FV39" s="257"/>
      <c r="FW39" s="257"/>
      <c r="FX39" s="257"/>
      <c r="FY39" s="257"/>
      <c r="FZ39" s="257"/>
      <c r="GA39" s="257"/>
      <c r="GB39" s="257"/>
      <c r="GC39" s="257"/>
      <c r="GD39" s="257"/>
      <c r="GE39" s="257"/>
      <c r="GF39" s="257"/>
      <c r="GG39" s="257"/>
      <c r="GH39" s="257"/>
      <c r="GI39" s="257"/>
      <c r="GJ39" s="257"/>
      <c r="GK39" s="257"/>
      <c r="GL39" s="257"/>
      <c r="GM39" s="257"/>
      <c r="GN39" s="260"/>
      <c r="HA39" s="259"/>
      <c r="HB39" s="257"/>
      <c r="HC39" s="257"/>
      <c r="HD39" s="257"/>
      <c r="HE39" s="257"/>
      <c r="HF39" s="257"/>
      <c r="HG39" s="257"/>
      <c r="HH39" s="257"/>
      <c r="HI39" s="257"/>
      <c r="HJ39" s="257"/>
      <c r="HK39" s="257"/>
      <c r="HL39" s="257"/>
      <c r="HM39" s="257"/>
      <c r="HN39" s="257"/>
      <c r="HO39" s="257"/>
      <c r="HP39" s="257"/>
      <c r="HQ39" s="257"/>
      <c r="HR39" s="257"/>
      <c r="HS39" s="257"/>
      <c r="HT39" s="257"/>
      <c r="HU39" s="257"/>
      <c r="HV39" s="257"/>
      <c r="HW39" s="257"/>
      <c r="HX39" s="257"/>
      <c r="HY39" s="257"/>
      <c r="HZ39" s="257"/>
      <c r="IA39" s="257"/>
      <c r="IB39" s="257"/>
      <c r="IC39" s="257"/>
      <c r="ID39" s="257"/>
      <c r="IE39" s="257"/>
      <c r="IF39" s="260"/>
      <c r="LC39" s="259"/>
      <c r="LD39" s="257"/>
      <c r="LE39" s="257"/>
      <c r="LF39" s="260"/>
    </row>
    <row customHeight="1" ht="12">
      <c r="C40" s="161"/>
      <c r="D40" s="673"/>
      <c r="E40" s="690"/>
      <c r="F40" s="536"/>
      <c r="G40" s="536"/>
      <c r="H40" s="536"/>
      <c r="I40" s="536"/>
      <c r="J40" s="536"/>
      <c r="K40" s="184"/>
      <c r="L40" s="184"/>
      <c r="M40" s="184"/>
      <c r="N40" s="189" t="s">
        <v>1590</v>
      </c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4"/>
      <c r="AD40" s="184"/>
      <c r="AE40" s="184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EM40" s="258"/>
      <c r="EP40" s="259"/>
      <c r="EQ40" s="257"/>
      <c r="ER40" s="257"/>
      <c r="ES40" s="257"/>
      <c r="ET40" s="257"/>
      <c r="EU40" s="257"/>
      <c r="EV40" s="257"/>
      <c r="EW40" s="257"/>
      <c r="EX40" s="257"/>
      <c r="EY40" s="257"/>
      <c r="EZ40" s="257"/>
      <c r="FA40" s="257"/>
      <c r="FB40" s="257"/>
      <c r="FC40" s="257"/>
      <c r="FD40" s="257"/>
      <c r="FE40" s="257"/>
      <c r="FF40" s="257"/>
      <c r="FG40" s="257"/>
      <c r="FH40" s="257"/>
      <c r="FI40" s="257"/>
      <c r="FJ40" s="257"/>
      <c r="FK40" s="257"/>
      <c r="FL40" s="257"/>
      <c r="FM40" s="257"/>
      <c r="FN40" s="257"/>
      <c r="FO40" s="257"/>
      <c r="FP40" s="257"/>
      <c r="FQ40" s="257"/>
      <c r="FR40" s="257"/>
      <c r="FS40" s="257"/>
      <c r="FT40" s="257"/>
      <c r="FU40" s="257"/>
      <c r="FV40" s="257"/>
      <c r="FW40" s="257"/>
      <c r="FX40" s="257"/>
      <c r="FY40" s="257"/>
      <c r="FZ40" s="257"/>
      <c r="GA40" s="257"/>
      <c r="GB40" s="257"/>
      <c r="GC40" s="257"/>
      <c r="GD40" s="257"/>
      <c r="GE40" s="257"/>
      <c r="GF40" s="257"/>
      <c r="GG40" s="257"/>
      <c r="GH40" s="257"/>
      <c r="GI40" s="257"/>
      <c r="GJ40" s="257"/>
      <c r="GK40" s="257"/>
      <c r="GL40" s="257"/>
      <c r="GM40" s="257"/>
      <c r="GN40" s="260"/>
      <c r="HA40" s="259"/>
      <c r="HB40" s="257"/>
      <c r="HC40" s="257"/>
      <c r="HD40" s="257"/>
      <c r="HE40" s="257"/>
      <c r="HF40" s="257"/>
      <c r="HG40" s="257"/>
      <c r="HH40" s="257"/>
      <c r="HI40" s="257"/>
      <c r="HJ40" s="257"/>
      <c r="HK40" s="257"/>
      <c r="HL40" s="257"/>
      <c r="HM40" s="257"/>
      <c r="HN40" s="257"/>
      <c r="HO40" s="257"/>
      <c r="HP40" s="257"/>
      <c r="HQ40" s="257"/>
      <c r="HR40" s="257"/>
      <c r="HS40" s="257"/>
      <c r="HT40" s="257"/>
      <c r="HU40" s="257"/>
      <c r="HV40" s="257"/>
      <c r="HW40" s="257"/>
      <c r="HX40" s="257"/>
      <c r="HY40" s="257"/>
      <c r="HZ40" s="257"/>
      <c r="IA40" s="257"/>
      <c r="IB40" s="257"/>
      <c r="IC40" s="257"/>
      <c r="ID40" s="257"/>
      <c r="IE40" s="257"/>
      <c r="IF40" s="260"/>
      <c r="LC40" s="259"/>
      <c r="LD40" s="257"/>
      <c r="LE40" s="257"/>
      <c r="LF40" s="260"/>
    </row>
    <row customHeight="1" ht="12" hidden="1">
      <c r="C41" s="161"/>
      <c r="E41" s="158"/>
      <c r="F41" s="545"/>
      <c r="G41" s="545"/>
      <c r="H41" s="545"/>
      <c r="I41" s="545"/>
      <c r="J41" s="545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257"/>
      <c r="BQ41" s="257"/>
      <c r="BR41" s="257"/>
      <c r="BS41" s="257"/>
      <c r="BT41" s="257"/>
      <c r="BU41" s="257"/>
      <c r="BV41" s="257"/>
      <c r="BW41" s="257"/>
      <c r="BX41" s="184"/>
      <c r="BY41" s="184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184"/>
      <c r="EJ41" s="185"/>
      <c r="EM41" s="258"/>
      <c r="EP41" s="259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60"/>
      <c r="HA41" s="259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60"/>
      <c r="LC41" s="259"/>
      <c r="LD41" s="257"/>
      <c r="LE41" s="257"/>
      <c r="LF41" s="260"/>
    </row>
    <row customHeight="1" ht="12">
      <c r="C42" s="161"/>
      <c r="F42" s="545"/>
      <c r="G42" s="545"/>
      <c r="H42" s="545"/>
      <c r="I42" s="545"/>
      <c r="J42" s="545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255"/>
      <c r="BQ42" s="255"/>
      <c r="BR42" s="255"/>
      <c r="BS42" s="255"/>
      <c r="BT42" s="255"/>
      <c r="BU42" s="255"/>
      <c r="BV42" s="255"/>
      <c r="BW42" s="255"/>
      <c r="BX42" s="193"/>
      <c r="BY42" s="193"/>
      <c r="BZ42" s="277"/>
      <c r="CA42" s="277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194"/>
      <c r="EJ42" s="278"/>
      <c r="EM42" s="258"/>
      <c r="EP42" s="279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3">
        <v>1474.65</v>
      </c>
      <c r="FR42" s="146">
        <f>FQ44+FQ38</f>
        <v>2067.9919267156</v>
      </c>
      <c r="FS42" s="253">
        <v>2007.41</v>
      </c>
      <c r="FT42" s="146">
        <f>FS44+FS38</f>
        <v>2195.082678567</v>
      </c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6"/>
      <c r="HA42" s="279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6"/>
      <c r="LC42" s="279"/>
      <c r="LD42" s="255"/>
      <c r="LE42" s="255"/>
      <c r="LF42" s="256"/>
    </row>
    <row customHeight="1" ht="12" hidden="1">
      <c r="C43" s="132"/>
      <c r="D43" s="222"/>
      <c r="F43" s="545"/>
      <c r="G43" s="545"/>
      <c r="H43" s="545"/>
      <c r="I43" s="545"/>
      <c r="J43" s="545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257"/>
      <c r="BQ43" s="257"/>
      <c r="BR43" s="257"/>
      <c r="BS43" s="257"/>
      <c r="BT43" s="257"/>
      <c r="BU43" s="257"/>
      <c r="BV43" s="257"/>
      <c r="BW43" s="257"/>
      <c r="BX43" s="184"/>
      <c r="BY43" s="184"/>
      <c r="BZ43" s="257"/>
      <c r="CA43" s="257"/>
      <c r="CB43" s="257"/>
      <c r="CC43" s="257"/>
      <c r="CD43" s="257"/>
      <c r="CE43" s="257"/>
      <c r="CF43" s="257"/>
      <c r="CG43" s="257"/>
      <c r="CH43" s="257"/>
      <c r="CI43" s="257"/>
      <c r="CJ43" s="257"/>
      <c r="CK43" s="257"/>
      <c r="CL43" s="257"/>
      <c r="CM43" s="257"/>
      <c r="CN43" s="257"/>
      <c r="CO43" s="257"/>
      <c r="CP43" s="257"/>
      <c r="CQ43" s="289"/>
      <c r="CR43" s="289"/>
      <c r="CS43" s="257"/>
      <c r="CT43" s="257"/>
      <c r="CU43" s="257"/>
      <c r="CV43" s="257"/>
      <c r="CW43" s="257"/>
      <c r="CX43" s="257"/>
      <c r="CY43" s="257"/>
      <c r="CZ43" s="257"/>
      <c r="DA43" s="257"/>
      <c r="DB43" s="257"/>
      <c r="DC43" s="257"/>
      <c r="DD43" s="257"/>
      <c r="DE43" s="257"/>
      <c r="DF43" s="257"/>
      <c r="DG43" s="257"/>
      <c r="DH43" s="257"/>
      <c r="DI43" s="257"/>
      <c r="DJ43" s="257"/>
      <c r="DK43" s="257"/>
      <c r="DL43" s="257"/>
      <c r="DM43" s="257"/>
      <c r="DN43" s="257"/>
      <c r="DO43" s="257"/>
      <c r="DP43" s="257"/>
      <c r="DQ43" s="257"/>
      <c r="DR43" s="257"/>
      <c r="DS43" s="257"/>
      <c r="DT43" s="257"/>
      <c r="DU43" s="257"/>
      <c r="DV43" s="257"/>
      <c r="DW43" s="257"/>
      <c r="DX43" s="257"/>
      <c r="DY43" s="257"/>
      <c r="DZ43" s="257"/>
      <c r="EA43" s="257"/>
      <c r="EB43" s="257"/>
      <c r="EC43" s="257"/>
      <c r="ED43" s="257"/>
      <c r="EE43" s="257"/>
      <c r="EF43" s="257"/>
      <c r="EG43" s="257"/>
      <c r="EH43" s="257"/>
      <c r="EI43" s="184"/>
      <c r="EJ43" s="185"/>
      <c r="EM43" s="258"/>
      <c r="EP43" s="259"/>
      <c r="EQ43" s="257"/>
      <c r="ER43" s="257"/>
      <c r="ES43" s="257"/>
      <c r="ET43" s="257"/>
      <c r="EU43" s="289"/>
      <c r="EV43" s="289"/>
      <c r="EW43" s="257"/>
      <c r="EX43" s="257"/>
      <c r="EY43" s="257"/>
      <c r="EZ43" s="257"/>
      <c r="FA43" s="257"/>
      <c r="FB43" s="257"/>
      <c r="FC43" s="257"/>
      <c r="FD43" s="257"/>
      <c r="FE43" s="257"/>
      <c r="FF43" s="257"/>
      <c r="FG43" s="257"/>
      <c r="FH43" s="257"/>
      <c r="FI43" s="257"/>
      <c r="FJ43" s="257"/>
      <c r="FK43" s="257"/>
      <c r="FL43" s="257"/>
      <c r="FM43" s="257"/>
      <c r="FN43" s="257"/>
      <c r="FO43" s="257"/>
      <c r="FP43" s="257"/>
      <c r="FQ43" s="257"/>
      <c r="FR43" s="257"/>
      <c r="FS43" s="257"/>
      <c r="FT43" s="257"/>
      <c r="FU43" s="257"/>
      <c r="FV43" s="257"/>
      <c r="FW43" s="257"/>
      <c r="FX43" s="257"/>
      <c r="FY43" s="257"/>
      <c r="FZ43" s="257"/>
      <c r="GA43" s="257"/>
      <c r="GB43" s="257"/>
      <c r="GC43" s="257"/>
      <c r="GD43" s="257"/>
      <c r="GE43" s="257"/>
      <c r="GF43" s="257"/>
      <c r="GG43" s="257"/>
      <c r="GH43" s="257"/>
      <c r="GI43" s="257"/>
      <c r="GJ43" s="257"/>
      <c r="GK43" s="257"/>
      <c r="GL43" s="257"/>
      <c r="GM43" s="257"/>
      <c r="GN43" s="260"/>
      <c r="HA43" s="259"/>
      <c r="HB43" s="257"/>
      <c r="HC43" s="257"/>
      <c r="HD43" s="257"/>
      <c r="HE43" s="257"/>
      <c r="HF43" s="257"/>
      <c r="HG43" s="257"/>
      <c r="HH43" s="257"/>
      <c r="HI43" s="289"/>
      <c r="HJ43" s="289"/>
      <c r="HK43" s="289"/>
      <c r="HL43" s="289"/>
      <c r="HM43" s="257"/>
      <c r="HN43" s="257"/>
      <c r="HO43" s="257"/>
      <c r="HP43" s="257"/>
      <c r="HQ43" s="257"/>
      <c r="HR43" s="257"/>
      <c r="HS43" s="257"/>
      <c r="HT43" s="257"/>
      <c r="HU43" s="257"/>
      <c r="HV43" s="257"/>
      <c r="HW43" s="257"/>
      <c r="HX43" s="257"/>
      <c r="HY43" s="289"/>
      <c r="HZ43" s="289"/>
      <c r="IA43" s="289"/>
      <c r="IB43" s="289"/>
      <c r="IC43" s="257"/>
      <c r="ID43" s="257"/>
      <c r="IE43" s="257"/>
      <c r="IF43" s="260"/>
      <c r="LC43" s="259"/>
      <c r="LD43" s="257"/>
      <c r="LE43" s="257"/>
      <c r="LF43" s="260"/>
    </row>
    <row customHeight="1" ht="12">
      <c r="C44" s="161"/>
      <c r="D44" s="671" t="s">
        <v>164</v>
      </c>
      <c r="E44" s="689" t="s">
        <v>164</v>
      </c>
      <c r="F44" s="536"/>
      <c r="G44" s="536"/>
      <c r="H44" s="536"/>
      <c r="I44" s="536"/>
      <c r="J44" s="536"/>
      <c r="K44" s="536"/>
      <c r="L44" s="261"/>
      <c r="M44" s="261">
        <v>4</v>
      </c>
      <c r="N44" s="677" t="s">
        <v>1591</v>
      </c>
      <c r="O44" s="678"/>
      <c r="P44" s="678"/>
      <c r="Q44" s="678"/>
      <c r="R44" s="678"/>
      <c r="S44" s="678"/>
      <c r="T44" s="678"/>
      <c r="U44" s="678"/>
      <c r="V44" s="678"/>
      <c r="W44" s="678"/>
      <c r="X44" s="678"/>
      <c r="Y44" s="678"/>
      <c r="Z44" s="678"/>
      <c r="AA44" s="678"/>
      <c r="AB44" s="678"/>
      <c r="AC44" s="678"/>
      <c r="AD44" s="678"/>
      <c r="AE44" s="678"/>
      <c r="AF44" s="678"/>
      <c r="AG44" s="678"/>
      <c r="AH44" s="678"/>
      <c r="AI44" s="678"/>
      <c r="AJ44" s="678"/>
      <c r="AK44" s="678"/>
      <c r="AL44" s="678"/>
      <c r="AM44" s="678"/>
      <c r="AN44" s="678"/>
      <c r="AO44" s="678"/>
      <c r="AP44" s="678"/>
      <c r="AQ44" s="678"/>
      <c r="AR44" s="678"/>
      <c r="AS44" s="678"/>
      <c r="AT44" s="678"/>
      <c r="AU44" s="678"/>
      <c r="AV44" s="678"/>
      <c r="AW44" s="678"/>
      <c r="AX44" s="678"/>
      <c r="AY44" s="678"/>
      <c r="AZ44" s="678"/>
      <c r="BA44" s="678"/>
      <c r="BB44" s="678"/>
      <c r="BC44" s="678"/>
      <c r="BD44" s="678"/>
      <c r="BE44" s="678"/>
      <c r="BF44" s="678"/>
      <c r="BG44" s="678"/>
      <c r="BH44" s="678"/>
      <c r="BI44" s="678"/>
      <c r="BJ44" s="678"/>
      <c r="BK44" s="678"/>
      <c r="BL44" s="678"/>
      <c r="BM44" s="678"/>
      <c r="BN44" s="678"/>
      <c r="BO44" s="678"/>
      <c r="BP44" s="262">
        <f>IF(CS44=0,"",DM44/CS44*1000)</f>
        <v>1948.93</v>
      </c>
      <c r="BQ44" s="262">
        <f>IF(CT44=0,"",DO44/CT44*1000)</f>
        <v>1981.41</v>
      </c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4">
        <f>SUM(HM44,HO44)</f>
        <v>190.6001</v>
      </c>
      <c r="CT44" s="264">
        <f>SUM(HN44,HP44)</f>
        <v>164.6027</v>
      </c>
      <c r="CU44" s="265"/>
      <c r="CV44" s="265"/>
      <c r="CW44" s="264">
        <f>SUM(CW45:CW52)</f>
        <v>190.6001</v>
      </c>
      <c r="CX44" s="264">
        <f>SUM(CX45:CX52)</f>
        <v>164.6027</v>
      </c>
      <c r="CY44" s="264">
        <f>SUM(CY45:CY52)</f>
        <v>0</v>
      </c>
      <c r="CZ44" s="264">
        <f>SUM(CZ45:CZ52)</f>
        <v>0</v>
      </c>
      <c r="DA44" s="265"/>
      <c r="DB44" s="265"/>
      <c r="DC44" s="264">
        <f>SUM(DC45:DC52)</f>
        <v>371.466252893</v>
      </c>
      <c r="DD44" s="264">
        <f>SUM(DD45:DD52)</f>
        <v>371.466252893</v>
      </c>
      <c r="DE44" s="264">
        <f>SUM(DE45:DE52)</f>
        <v>326.145435807</v>
      </c>
      <c r="DF44" s="264">
        <f>SUM(DF45:DF52)</f>
        <v>377.656944141</v>
      </c>
      <c r="DG44" s="266"/>
      <c r="DH44" s="264">
        <f>SUM(DH45:DH52)</f>
        <v>0</v>
      </c>
      <c r="DI44" s="264">
        <f>SUM(DI45:DI52)</f>
        <v>0</v>
      </c>
      <c r="DJ44" s="264">
        <f>SUM(DJ45:DJ52)</f>
        <v>0</v>
      </c>
      <c r="DK44" s="264">
        <f>SUM(DK45:DK52)</f>
        <v>0</v>
      </c>
      <c r="DL44" s="266"/>
      <c r="DM44" s="264">
        <f>SUM(DC44,DH44)</f>
        <v>371.466252893</v>
      </c>
      <c r="DN44" s="264">
        <f>SUM(DD44,DI44)</f>
        <v>371.466252893</v>
      </c>
      <c r="DO44" s="264">
        <f>SUM(DE44,DJ44)</f>
        <v>326.145435807</v>
      </c>
      <c r="DP44" s="264">
        <f>SUM(DF44,DK44)</f>
        <v>377.656944141</v>
      </c>
      <c r="DQ44" s="266"/>
      <c r="DR44" s="267"/>
      <c r="DS44" s="267"/>
      <c r="DT44" s="267"/>
      <c r="DU44" s="268">
        <f>'СУБС ПИ'!$J$19</f>
        <v>0</v>
      </c>
      <c r="DV44" s="268">
        <f>'СУБС ПИ'!$L$19</f>
        <v>0</v>
      </c>
      <c r="DW44" s="267"/>
      <c r="DX44" s="267"/>
      <c r="DY44" s="267"/>
      <c r="DZ44" s="264">
        <f>IF(DD44=0,0,DF44/DD44*100)</f>
        <v>101.666555494553</v>
      </c>
      <c r="EA44" s="264">
        <f>IF(DI44=0,0,DK44/DI44*100)</f>
        <v>0</v>
      </c>
      <c r="EB44" s="264">
        <f>IF(DN44=0,0,DP44/DN44*100)</f>
        <v>101.666555494553</v>
      </c>
      <c r="EC44" s="266"/>
      <c r="ED44" s="266"/>
      <c r="EE44" s="266"/>
      <c r="EF44" s="266"/>
      <c r="EG44" s="266"/>
      <c r="EH44" s="266"/>
      <c r="EI44" s="177"/>
      <c r="EJ44" s="269"/>
      <c r="EM44" s="258"/>
      <c r="EP44" s="270"/>
      <c r="EQ44" s="263"/>
      <c r="ER44" s="263"/>
      <c r="ES44" s="263"/>
      <c r="ET44" s="263"/>
      <c r="EU44" s="263"/>
      <c r="EV44" s="263"/>
      <c r="EW44" s="264">
        <f>SUM(IC44,IE44)</f>
        <v>1061.09092</v>
      </c>
      <c r="EX44" s="264">
        <f>SUM(ID44,IF44)</f>
        <v>1107.8387</v>
      </c>
      <c r="EY44" s="265"/>
      <c r="EZ44" s="265"/>
      <c r="FA44" s="264">
        <f>SUM(FA45:FA52)</f>
        <v>1061.09092</v>
      </c>
      <c r="FB44" s="264">
        <f>SUM(FB45:FB52)</f>
        <v>1107.8387</v>
      </c>
      <c r="FC44" s="264">
        <f>SUM(FC45:FC52)</f>
        <v>0</v>
      </c>
      <c r="FD44" s="264">
        <f>SUM(FD45:FD52)</f>
        <v>0</v>
      </c>
      <c r="FE44" s="265"/>
      <c r="FF44" s="265"/>
      <c r="FG44" s="264">
        <f>SUM(FG45:FG52)</f>
        <v>2067.9919267156</v>
      </c>
      <c r="FH44" s="264">
        <f>SUM(FH45:FH52)</f>
        <v>2067.9919267156</v>
      </c>
      <c r="FI44" s="264">
        <f>SUM(FI45:FI52)</f>
        <v>2195.082678567</v>
      </c>
      <c r="FJ44" s="264">
        <f>SUM(FJ45:FJ52)</f>
        <v>2102.4561597972</v>
      </c>
      <c r="FK44" s="266"/>
      <c r="FL44" s="264">
        <f>SUM(FL45:FL52)</f>
        <v>0</v>
      </c>
      <c r="FM44" s="264">
        <f>SUM(FM45:FM52)</f>
        <v>0</v>
      </c>
      <c r="FN44" s="264">
        <f>SUM(FN45:FN52)</f>
        <v>0</v>
      </c>
      <c r="FO44" s="264">
        <f>SUM(FO45:FO52)</f>
        <v>0</v>
      </c>
      <c r="FP44" s="266"/>
      <c r="FQ44" s="264">
        <f>SUM(FG44,FL44)</f>
        <v>2067.9919267156</v>
      </c>
      <c r="FR44" s="264">
        <f>SUM(FH44,FM44)</f>
        <v>2067.9919267156</v>
      </c>
      <c r="FS44" s="264">
        <f>SUM(FI44,FN44)</f>
        <v>2195.082678567</v>
      </c>
      <c r="FT44" s="264">
        <f>SUM(FJ44,FO44)</f>
        <v>2102.4561597972</v>
      </c>
      <c r="FU44" s="266"/>
      <c r="FV44" s="267"/>
      <c r="FW44" s="267"/>
      <c r="FX44" s="267"/>
      <c r="FY44" s="268">
        <f>'СУБС ПИ'!$N$19</f>
        <v>0</v>
      </c>
      <c r="FZ44" s="268">
        <f>'СУБС ПИ'!$P$19</f>
        <v>0</v>
      </c>
      <c r="GA44" s="267"/>
      <c r="GB44" s="267"/>
      <c r="GC44" s="267"/>
      <c r="GD44" s="264">
        <f>IF(FH44=0,0,FJ44/FH44*100)</f>
        <v>101.666555494553</v>
      </c>
      <c r="GE44" s="264">
        <f>IF(FM44=0,0,FO44/FM44*100)</f>
        <v>0</v>
      </c>
      <c r="GF44" s="264">
        <f>IF(FR44=0,0,FT44/FR44*100)</f>
        <v>101.666555494553</v>
      </c>
      <c r="GG44" s="266"/>
      <c r="GH44" s="266"/>
      <c r="GI44" s="266"/>
      <c r="GJ44" s="266"/>
      <c r="GK44" s="266"/>
      <c r="GL44" s="266"/>
      <c r="GM44" s="265"/>
      <c r="GN44" s="271"/>
      <c r="HA44" s="290">
        <f>IF(SUM(KD45:KD52)=0,"",SUM(KH45:KH52)/SUM(KD45:KD52))</f>
        <v>0.0255406330196749</v>
      </c>
      <c r="HB44" s="290">
        <f>IF(SUM(KE45:KE52)=0,"",SUM(KI45:KI52)/SUM(KE45:KE52))</f>
        <v>0.0219457415323907</v>
      </c>
      <c r="HC44" s="290" t="str">
        <f>IF(SUM(KL45:KL52)=0,"",SUM(KP45:KP52)/SUM(KL45:KL52))</f>
        <v/>
      </c>
      <c r="HD44" s="290" t="str">
        <f>IF(SUM(KM45:KM52)=0,"",SUM(KQ45:KQ52)/SUM(KM45:KM52))</f>
        <v/>
      </c>
      <c r="HE44" s="272">
        <v>8187.28</v>
      </c>
      <c r="HF44" s="272">
        <v>8648.68</v>
      </c>
      <c r="HG44" s="272"/>
      <c r="HH44" s="272"/>
      <c r="HI44" s="136">
        <v>310</v>
      </c>
      <c r="HJ44" s="136">
        <v>322</v>
      </c>
      <c r="HK44" s="136"/>
      <c r="HL44" s="136"/>
      <c r="HM44" s="264">
        <f>SUM(HM45:HM52)</f>
        <v>190.6001</v>
      </c>
      <c r="HN44" s="264">
        <f>SUM(HN45:HN52)</f>
        <v>164.6027</v>
      </c>
      <c r="HO44" s="264">
        <f>SUM(HO45:HO52)</f>
        <v>0</v>
      </c>
      <c r="HP44" s="264">
        <f>SUM(HP45:HP52)</f>
        <v>0</v>
      </c>
      <c r="HQ44" s="290">
        <f>IF(SUM(KF45:KF52)=0,"",SUM(KJ45:KJ52)/SUM(KF45:KF52))</f>
        <v>0.0255406330196749</v>
      </c>
      <c r="HR44" s="290">
        <f>IF(SUM(KG45:KG52)=0,"",SUM(KK45:KK52)/SUM(KG45:KG52))</f>
        <v>0.0219457415323907</v>
      </c>
      <c r="HS44" s="290" t="str">
        <f>IF(SUM(KN45:KN52)=0,"",SUM(KR45:KR52)/SUM(KN45:KN52))</f>
        <v/>
      </c>
      <c r="HT44" s="290" t="str">
        <f>IF(SUM(KO45:KO52)=0,"",SUM(KS45:KS52)/SUM(KO45:KO52))</f>
        <v/>
      </c>
      <c r="HU44" s="264">
        <f>IF(LEN(HE44)=0,"",HE44)</f>
        <v>8187.28</v>
      </c>
      <c r="HV44" s="264">
        <f>IF(LEN(HF44)=0,"",HF44)</f>
        <v>8648.68</v>
      </c>
      <c r="HW44" s="264" t="str">
        <f>IF(LEN(HG44)=0,"",HG44)</f>
        <v/>
      </c>
      <c r="HX44" s="264" t="str">
        <f>IF(LEN(HH44)=0,"",HH44)</f>
        <v/>
      </c>
      <c r="HY44" s="274">
        <f>IF(LEN(HI44)=0,"",HI44)</f>
        <v>310</v>
      </c>
      <c r="HZ44" s="274">
        <f>IF(LEN(HJ44)=0,"",HJ44)</f>
        <v>322</v>
      </c>
      <c r="IA44" s="274" t="str">
        <f>IF(LEN(HK44)=0,"",HK44)</f>
        <v/>
      </c>
      <c r="IB44" s="274" t="str">
        <f>IF(LEN(HL44)=0,"",HL44)</f>
        <v/>
      </c>
      <c r="IC44" s="264">
        <f>SUM(IC45:IC52)</f>
        <v>1061.09092</v>
      </c>
      <c r="ID44" s="264">
        <f>SUM(ID45:ID52)</f>
        <v>1107.8387</v>
      </c>
      <c r="IE44" s="264">
        <f>SUM(IE45:IE52)</f>
        <v>0</v>
      </c>
      <c r="IF44" s="275">
        <f>SUM(IF45:IF52)</f>
        <v>0</v>
      </c>
      <c r="JR44" s="276">
        <f>SUM(JR45:JR52)</f>
        <v>350.7</v>
      </c>
      <c r="JS44" s="276">
        <f>SUM(JS45:JS52)</f>
        <v>304.1</v>
      </c>
      <c r="JT44" s="276">
        <f>SUM(JT45:JT52)</f>
        <v>0</v>
      </c>
      <c r="JU44" s="276">
        <f>SUM(JU45:JU52)</f>
        <v>0</v>
      </c>
      <c r="JV44" s="276">
        <f>SUM(JV45:JV52)</f>
        <v>0</v>
      </c>
      <c r="JW44" s="276">
        <f>SUM(JW45:JW52)</f>
        <v>0</v>
      </c>
      <c r="JX44" s="276">
        <f>SUM(JX45:JX52)</f>
        <v>0</v>
      </c>
      <c r="JY44" s="276">
        <f>SUM(JY45:JY52)</f>
        <v>0</v>
      </c>
      <c r="LC44" s="406"/>
      <c r="LD44" s="407"/>
      <c r="LE44" s="407"/>
      <c r="LF44" s="408"/>
    </row>
    <row customHeight="1" ht="12" hidden="1">
      <c r="C45" s="161"/>
      <c r="D45" s="672"/>
      <c r="E45" s="690"/>
      <c r="F45" s="536"/>
      <c r="G45" s="536"/>
      <c r="H45" s="536"/>
      <c r="I45" s="536"/>
      <c r="J45" s="536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82"/>
      <c r="CR45" s="282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EM45" s="258"/>
      <c r="EP45" s="259"/>
      <c r="EQ45" s="257"/>
      <c r="ER45" s="257"/>
      <c r="ES45" s="257"/>
      <c r="ET45" s="257"/>
      <c r="EU45" s="282"/>
      <c r="EV45" s="282"/>
      <c r="EW45" s="257"/>
      <c r="EX45" s="257"/>
      <c r="EY45" s="257"/>
      <c r="EZ45" s="257"/>
      <c r="FA45" s="257"/>
      <c r="FB45" s="257"/>
      <c r="FC45" s="257"/>
      <c r="FD45" s="257"/>
      <c r="FE45" s="257"/>
      <c r="FF45" s="257"/>
      <c r="FG45" s="257"/>
      <c r="FH45" s="257"/>
      <c r="FI45" s="257"/>
      <c r="FJ45" s="257"/>
      <c r="FK45" s="257"/>
      <c r="FL45" s="257"/>
      <c r="FM45" s="257"/>
      <c r="FN45" s="257"/>
      <c r="FO45" s="257"/>
      <c r="FP45" s="257"/>
      <c r="FQ45" s="257"/>
      <c r="FR45" s="257"/>
      <c r="FS45" s="257"/>
      <c r="FT45" s="257"/>
      <c r="FU45" s="257"/>
      <c r="FV45" s="257"/>
      <c r="FW45" s="257"/>
      <c r="FX45" s="257"/>
      <c r="FY45" s="257"/>
      <c r="FZ45" s="257"/>
      <c r="GA45" s="257"/>
      <c r="GB45" s="257"/>
      <c r="GC45" s="257"/>
      <c r="GD45" s="257"/>
      <c r="GE45" s="257"/>
      <c r="GF45" s="257"/>
      <c r="GG45" s="257"/>
      <c r="GH45" s="257"/>
      <c r="GI45" s="257"/>
      <c r="GJ45" s="257"/>
      <c r="GK45" s="257"/>
      <c r="GL45" s="257"/>
      <c r="GM45" s="257"/>
      <c r="GN45" s="260"/>
      <c r="HA45" s="259"/>
      <c r="HB45" s="257"/>
      <c r="HC45" s="257"/>
      <c r="HD45" s="257"/>
      <c r="HE45" s="257"/>
      <c r="HF45" s="257"/>
      <c r="HG45" s="257"/>
      <c r="HH45" s="257"/>
      <c r="HI45" s="282"/>
      <c r="HJ45" s="282"/>
      <c r="HK45" s="282"/>
      <c r="HL45" s="282"/>
      <c r="HM45" s="257"/>
      <c r="HN45" s="257"/>
      <c r="HO45" s="257"/>
      <c r="HP45" s="257"/>
      <c r="HQ45" s="257"/>
      <c r="HR45" s="257"/>
      <c r="HS45" s="257"/>
      <c r="HT45" s="257"/>
      <c r="HU45" s="257"/>
      <c r="HV45" s="257"/>
      <c r="HW45" s="257"/>
      <c r="HX45" s="257"/>
      <c r="HY45" s="282"/>
      <c r="HZ45" s="282"/>
      <c r="IA45" s="282"/>
      <c r="IB45" s="282"/>
      <c r="IC45" s="257"/>
      <c r="ID45" s="257"/>
      <c r="IE45" s="257"/>
      <c r="IF45" s="260"/>
      <c r="LC45" s="259"/>
      <c r="LD45" s="257"/>
      <c r="LE45" s="257"/>
      <c r="LF45" s="260"/>
    </row>
    <row customHeight="1" ht="24">
      <c r="A46" s="614" t="s">
        <v>1132</v>
      </c>
      <c r="B46" s="614" t="s">
        <v>1318</v>
      </c>
      <c r="C46" s="503" t="s">
        <v>1281</v>
      </c>
      <c r="D46" s="418"/>
      <c r="E46" s="418"/>
      <c r="F46" s="244"/>
      <c r="G46" s="793">
        <f>ROW('НМ 1'!$A$14)</f>
        <v>14</v>
      </c>
      <c r="H46" s="793">
        <f>ROW('ТФ 1'!$A$37)</f>
        <v>37</v>
      </c>
      <c r="I46" s="244"/>
      <c r="J46" s="244"/>
      <c r="K46" s="794"/>
      <c r="L46" s="794"/>
      <c r="M46" s="357" t="str">
        <f>IF('НМ 1'!$M$14="","",'НМ 1'!$M$14)</f>
        <v>1</v>
      </c>
      <c r="N46" s="797" t="str">
        <f>IF('НМ 1'!$N$14="","",'НМ 1'!$N$14)</f>
        <v>Многоквартирные и жилые дома. Год постройки: до 1999 года постройки включительно. Материал стен: нет. Этажность: 1</v>
      </c>
      <c r="O46" s="358"/>
      <c r="P46" s="358"/>
      <c r="Q46" s="797" t="str">
        <f>IF('НМ 1'!$Q$14="","",'НМ 1'!$Q$14)</f>
        <v>поселок Амдерма, Канинский, Колгуевский, Коткинский, Омский, Пешский, Тиманский, Шоинский, Юшарский сельсоветы</v>
      </c>
      <c r="R46" s="358"/>
      <c r="S46" s="358"/>
      <c r="T46" s="795" t="str">
        <f>IF('НМ 1'!$T$14="","",'НМ 1'!$T$14)</f>
        <v>ЧД</v>
      </c>
      <c r="U46" s="795" t="str">
        <f>IF('НМ 1'!$U$14="","",'НМ 1'!$U$14)</f>
        <v>ЖП</v>
      </c>
      <c r="V46" s="358"/>
      <c r="W46" s="358"/>
      <c r="X46" s="796"/>
      <c r="Y46" s="358"/>
      <c r="Z46" s="358"/>
      <c r="AA46" s="358"/>
      <c r="AB46" s="358"/>
      <c r="AC46" s="799" t="s">
        <v>1333</v>
      </c>
      <c r="AD46" s="799" t="str">
        <f>BL46&amp;"::"&amp;AE46</f>
        <v>да::ACTI</v>
      </c>
      <c r="AE46" s="799" t="s">
        <v>1293</v>
      </c>
      <c r="AF46" s="358"/>
      <c r="AG46" s="358"/>
      <c r="AH46" s="358"/>
      <c r="AI46" s="358"/>
      <c r="AJ46" s="358"/>
      <c r="AK46" s="358"/>
      <c r="AL46" s="358"/>
      <c r="AM46" s="358"/>
      <c r="AN46" s="357" t="str">
        <f>IF('ТФ 1'!$N$37="","",'ТФ 1'!$N$37)</f>
        <v>4.1</v>
      </c>
      <c r="AO46" s="797" t="str">
        <f>IF('ТФ 1'!$O$37="","",'ТФ 1'!$O$37)</f>
        <v>МП ЗР "Севержилкомсервис"</v>
      </c>
      <c r="AP46" s="359"/>
      <c r="AQ46" s="797" t="str">
        <f>IF('ТФ 1'!$Q$37="","",'ТФ 1'!$Q$37)</f>
        <v>8300010685</v>
      </c>
      <c r="AR46" s="797" t="str">
        <f>IF('ТФ 1'!$R$37="","",'ТФ 1'!$R$37)</f>
        <v>298301001</v>
      </c>
      <c r="AS46" s="797" t="str">
        <f>IF('ТФ 1'!$S$37="","",'ТФ 1'!$S$37)</f>
        <v>ОСН, 22</v>
      </c>
      <c r="AT46" s="797" t="str">
        <f>IF('ТФ 1'!$T$37="","",'ТФ 1'!$T$37)</f>
        <v/>
      </c>
      <c r="AU46" s="797" t="str">
        <f>IF('ТФ 1'!$U$37="","",'ТФ 1'!$U$37)</f>
        <v>Некомбинированное производство :: Передача :: Сбыт</v>
      </c>
      <c r="AV46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46" s="797"/>
      <c r="AX46" s="797"/>
      <c r="AY46" s="358"/>
      <c r="AZ46" s="792"/>
      <c r="BA46" s="792"/>
      <c r="BB46" s="792"/>
      <c r="BC46" s="797"/>
      <c r="BD46" s="797"/>
      <c r="BE46" s="797"/>
      <c r="BF46" s="792"/>
      <c r="BG46" s="358"/>
      <c r="BH46" s="799"/>
      <c r="BI46" s="358"/>
      <c r="BJ46" s="358"/>
      <c r="BK46" s="358"/>
      <c r="BL46" s="801" t="s">
        <v>34</v>
      </c>
      <c r="BM46" s="802"/>
      <c r="BN46" s="358"/>
      <c r="BO46" s="358"/>
      <c r="BP46" s="332">
        <f>IF('ТФ 1'!$BQ$37="","",'ТФ 1'!$BQ$37)</f>
        <v>1948.93</v>
      </c>
      <c r="BQ46" s="332">
        <f>IF('ТФ 1'!$BS$37="","",'ТФ 1'!$BS$37)</f>
        <v>1981.41</v>
      </c>
      <c r="BR46" s="332">
        <f>IF('ТФ 1'!$BP$37="","",'ТФ 1'!$BP$37)</f>
        <v>25393.13</v>
      </c>
      <c r="BS46" s="332">
        <f>IF('ТФ 1'!$BR$37="","",'ТФ 1'!$BR$37)</f>
        <v>25816.35</v>
      </c>
      <c r="BT46" s="358"/>
      <c r="BU46" s="379"/>
      <c r="BV46" s="379"/>
      <c r="BW46" s="358"/>
      <c r="BX46" s="369" t="s">
        <v>49</v>
      </c>
      <c r="BY46" s="369" t="s">
        <v>49</v>
      </c>
      <c r="BZ46" s="347">
        <v>10</v>
      </c>
      <c r="CA46" s="347">
        <v>10</v>
      </c>
      <c r="CB46" s="358"/>
      <c r="CC46" s="358"/>
      <c r="CD46" s="358"/>
      <c r="CE46" s="379" t="str">
        <f>IF('НМ 1'!$AF$14="","",'НМ 1'!$AF$14)</f>
        <v>м2</v>
      </c>
      <c r="CF46" s="379" t="str">
        <f>IF('НМ 1'!$AE$14="","",'НМ 1'!$AE$14)</f>
        <v>м2</v>
      </c>
      <c r="CG46" s="358"/>
      <c r="CH46" s="358"/>
      <c r="CI46" s="358"/>
      <c r="CJ46" s="358"/>
      <c r="CK46" s="358"/>
      <c r="CL46" s="370">
        <f>IF('НМ 1'!$BL$14="","",'НМ 1'!$BL$14)</f>
        <v>0.049</v>
      </c>
      <c r="CM46" s="370">
        <f>IF(LEN('НМ 1'!$BX$14)=0,IF('НМ 1'!$BM$14="","",'НМ 1'!$BM$14),'НМ 1'!$BX$14)</f>
        <v>0.049</v>
      </c>
      <c r="CN46" s="358"/>
      <c r="CO46" s="364">
        <v>93.6</v>
      </c>
      <c r="CP46" s="364">
        <v>47</v>
      </c>
      <c r="CQ46" s="371">
        <v>4</v>
      </c>
      <c r="CR46" s="371">
        <v>4</v>
      </c>
      <c r="CS46" s="280"/>
      <c r="CT46" s="280"/>
      <c r="CU46" s="358"/>
      <c r="CV46" s="358"/>
      <c r="CW46" s="372" cm="1" t="str">
        <f t="array" ref="CW46:CW46">IF($AD46="да::ACTI",IF($U46="ЖП",IF(LEN(CL46)=0,0,CL46)*IF($CE46="м2",IF(LEN(CO46)=0,0,CO46),IF(LEN(CQ46)=0,0,CQ46)),0),0)</f>
        <v>4.5864</v>
      </c>
      <c r="CX46" s="372" cm="1" t="str">
        <f t="array" ref="CX46:CX46">IF($AD46="да::ACTI",IF($U46="ЖП",IF(LEN(CM46)=0,0,CM46)*IF($CF46="м2",IF(LEN(CP46)=0,0,CP46),IF(LEN(CR46)=0,0,CR46)),0),0)</f>
        <v>2.303</v>
      </c>
      <c r="CY46" s="372">
        <f>IF($AD46="да::ACTI",IF($U46="ЖП",0,IF(LEN(CL46)=0,0,CL46)*IF($CE46="м2",IF(LEN(CO46)=0,0,CO46),IF(LEN(CQ46)=0,0,CQ46))),0)</f>
        <v>0</v>
      </c>
      <c r="CZ46" s="372">
        <f>IF($AD46="да::ACTI",IF($U46="ЖП",0,IF(LEN(CM46)=0,0,CM46)*IF($CF46="м2",IF(LEN(CP46)=0,0,CP46),IF(LEN(CR46)=0,0,CR46))),0)</f>
        <v>0</v>
      </c>
      <c r="DA46" s="358"/>
      <c r="DB46" s="358"/>
      <c r="DC46" s="276">
        <f>CW46*IF(LEN($BP46)=0,0,$BP46)/1000</f>
        <v>8.938572552</v>
      </c>
      <c r="DD46" s="276">
        <f>IF(OR($CA46=0,LEN($CA46)=0,$BZ46=0,LEN($BZ46)=0),DC46,DC46*$BZ46/$CA46)</f>
        <v>8.938572552</v>
      </c>
      <c r="DE46" s="276">
        <f>CX46*IF(LEN($BQ46)=0,0,$BQ46)/1000</f>
        <v>4.56318723</v>
      </c>
      <c r="DF46" s="276">
        <f>CW46*IF(LEN($BQ46)=0,0,$BQ46)*IF(OR(LEN($CL46)=0,$CL46=0),0,$CM46/$CL46)/1000</f>
        <v>9.087538824</v>
      </c>
      <c r="DG46" s="280"/>
      <c r="DH46" s="276">
        <f>CY46*IF(LEN($BP46)=0,0,$BP46)/1000</f>
        <v>0</v>
      </c>
      <c r="DI46" s="276">
        <f>IF(OR($CA46=0,LEN($CA46)=0,$BZ46=0,LEN($BZ46)=0),DH46,DH46*$BZ46/$CA46)</f>
        <v>0</v>
      </c>
      <c r="DJ46" s="276">
        <f>CZ46*IF(LEN($BQ46)=0,0,$BQ46)/1000</f>
        <v>0</v>
      </c>
      <c r="DK46" s="276">
        <f>CY46*IF(LEN($BQ46)=0,0,$BQ46)*IF(OR(LEN($CL46)=0,$CL46=0),0,$CM46/$CL46)/1000</f>
        <v>0</v>
      </c>
      <c r="DL46" s="280"/>
      <c r="DM46" s="276">
        <f>SUM(DC46,DH46)</f>
        <v>8.938572552</v>
      </c>
      <c r="DN46" s="276">
        <f>SUM(DD46,DI46)</f>
        <v>8.938572552</v>
      </c>
      <c r="DO46" s="276">
        <f>SUM(DE46,DJ46)</f>
        <v>4.56318723</v>
      </c>
      <c r="DP46" s="276">
        <f>SUM(DF46,DK46)</f>
        <v>9.087538824</v>
      </c>
      <c r="DQ46" s="280"/>
      <c r="DR46" s="366"/>
      <c r="DS46" s="366"/>
      <c r="DT46" s="366"/>
      <c r="DU46" s="366"/>
      <c r="DV46" s="366"/>
      <c r="DW46" s="366"/>
      <c r="DX46" s="366"/>
      <c r="DY46" s="366"/>
      <c r="DZ46" s="366"/>
      <c r="EA46" s="366"/>
      <c r="EB46" s="366"/>
      <c r="EC46" s="366"/>
      <c r="ED46" s="366"/>
      <c r="EE46" s="366"/>
      <c r="EF46" s="366"/>
      <c r="EG46" s="366"/>
      <c r="EH46" s="366"/>
      <c r="EI46" s="366"/>
      <c r="EJ46" s="366"/>
      <c r="EK46" s="367"/>
      <c r="EL46" s="367"/>
      <c r="EM46" s="244"/>
      <c r="EN46" s="367"/>
      <c r="EO46" s="367"/>
      <c r="EP46" s="370">
        <f>IF('НМ 1'!$BL$14="","",'НМ 1'!$BL$14)</f>
        <v>0.049</v>
      </c>
      <c r="EQ46" s="370">
        <f>IF('НМ 1'!$BM$14="","",'НМ 1'!$BM$14)</f>
        <v>0.049</v>
      </c>
      <c r="ER46" s="367"/>
      <c r="ES46" s="276">
        <f>IF(LEN(CO46)=0,"",CO46)</f>
        <v>93.6</v>
      </c>
      <c r="ET46" s="276">
        <f>IF(LEN(CP46)=0,"",CP46)</f>
        <v>47</v>
      </c>
      <c r="EU46" s="373">
        <f>IF(LEN(CQ46)=0,"",CQ46)</f>
        <v>4</v>
      </c>
      <c r="EV46" s="373">
        <f>IF(LEN(CR46)=0,"",CR46)</f>
        <v>4</v>
      </c>
      <c r="EW46" s="280"/>
      <c r="EX46" s="280"/>
      <c r="EY46" s="367"/>
      <c r="EZ46" s="367"/>
      <c r="FA46" s="372" t="str">
        <f t="array" ref="FA46:FA46">IF($AE46="ACTI",IF($U46="ЖП",IF(LEN(EP46)=0,0,EP46)*IF($CE46="м2",IF(LEN(ES46)=0,0,ES46),IF(LEN(EU46)=0,0,EU46))*IF(LEN($BZ46)=0,0,$BZ46),0),0)</f>
        <v>45.864</v>
      </c>
      <c r="FB46" s="372" t="str">
        <f t="array" ref="FB46:FB46">IF($AE46="ACTI",IF($U46="ЖП",IF(LEN(EQ46)=0,0,EQ46)*IF($CF46="м2",IF(LEN(ET46)=0,0,ET46),IF(LEN(EV46)=0,0,EV46))*IF(LEN($CA46)=0,0,$CA46),0),0)</f>
        <v>23.03</v>
      </c>
      <c r="FC46" s="372">
        <f>IF($AE46="ACTI",IF($U46="ЖП",0,IF(LEN(EP46)=0,0,EP46)*IF($CE46="м2",IF(LEN(ES46)=0,0,ES46),IF(LEN(EU46)=0,0,EU46))*IF(LEN($BZ46)=0,0,$BZ46)),0)</f>
        <v>0</v>
      </c>
      <c r="FD46" s="372">
        <f>IF($AE46="ACTI",IF($U46="ЖП",0,IF(LEN(EQ46)=0,0,EQ46)*IF($CF46="м2",IF(LEN(ET46)=0,0,ET46),IF(LEN(EV46)=0,0,EV46))*IF(LEN($CA46)=0,0,$CA46)),0)</f>
        <v>0</v>
      </c>
      <c r="FE46" s="367"/>
      <c r="FF46" s="367"/>
      <c r="FG46" s="276">
        <f>FA46*IF(LEN($BP46)=0,0,$BP46)/1000</f>
        <v>89.38572552</v>
      </c>
      <c r="FH46" s="276">
        <f>IF(OR($CA46=0,LEN($CA46)=0,$BZ46=0,LEN($BZ46)=0),FG46,FG46*$BZ46/$CA46)</f>
        <v>89.38572552</v>
      </c>
      <c r="FI46" s="276">
        <f>FB46*IF(LEN($BQ46)=0,0,$BQ46)/1000</f>
        <v>45.6318723</v>
      </c>
      <c r="FJ46" s="276">
        <f>FA46*IF(LEN($BQ46)=0,0,$BQ46)*IF(OR(LEN($EP46)=0,$EP46=0),0,$EQ46/$EP46)/1000</f>
        <v>90.87538824</v>
      </c>
      <c r="FK46" s="280"/>
      <c r="FL46" s="276">
        <f>FC46*IF(LEN($BP46)=0,0,$BP46)/1000</f>
        <v>0</v>
      </c>
      <c r="FM46" s="276">
        <f>IF(OR($CA46=0,LEN($CA46)=0,$BZ46=0,LEN($BZ46)=0),FL46,FL46*$BZ46/$CA46)</f>
        <v>0</v>
      </c>
      <c r="FN46" s="276">
        <f>FD46*IF(LEN($BQ46)=0,0,$BQ46)/1000</f>
        <v>0</v>
      </c>
      <c r="FO46" s="276">
        <f>FC46*IF(LEN($BQ46)=0,0,$BQ46)*IF(OR(LEN($EP46)=0,$EP46=0),0,$EQ46/$EP46)/1000</f>
        <v>0</v>
      </c>
      <c r="FP46" s="280"/>
      <c r="FQ46" s="276">
        <f>SUM(FG46,FL46)</f>
        <v>89.38572552</v>
      </c>
      <c r="FR46" s="276">
        <f>SUM(FH46,FM46)</f>
        <v>89.38572552</v>
      </c>
      <c r="FS46" s="276">
        <f>SUM(FI46,FN46)</f>
        <v>45.6318723</v>
      </c>
      <c r="FT46" s="276">
        <f>SUM(FJ46,FO46)</f>
        <v>90.87538824</v>
      </c>
      <c r="FU46" s="280"/>
      <c r="FV46" s="361"/>
      <c r="FW46" s="361"/>
      <c r="FX46" s="361"/>
      <c r="FY46" s="366"/>
      <c r="FZ46" s="366"/>
      <c r="GA46" s="361"/>
      <c r="GB46" s="361"/>
      <c r="GC46" s="366"/>
      <c r="GD46" s="366"/>
      <c r="GE46" s="366"/>
      <c r="GF46" s="366"/>
      <c r="GG46" s="366"/>
      <c r="GH46" s="366"/>
      <c r="GI46" s="366"/>
      <c r="GJ46" s="366"/>
      <c r="GK46" s="366"/>
      <c r="GL46" s="366"/>
      <c r="GM46" s="366"/>
      <c r="GN46" s="366"/>
      <c r="GO46" s="993"/>
      <c r="GP46" s="993"/>
      <c r="GQ46" s="993"/>
      <c r="GR46" s="993"/>
      <c r="GS46" s="993"/>
      <c r="GT46" s="993"/>
      <c r="GU46" s="993"/>
      <c r="GV46" s="993"/>
      <c r="GW46" s="993"/>
      <c r="GX46" s="993"/>
      <c r="GY46" s="993"/>
      <c r="GZ46" s="92"/>
      <c r="HA46" s="422"/>
      <c r="HB46" s="422"/>
      <c r="HC46" s="422"/>
      <c r="HD46" s="422"/>
      <c r="HE46" s="422"/>
      <c r="HF46" s="422"/>
      <c r="HG46" s="422"/>
      <c r="HH46" s="422"/>
      <c r="HI46" s="422"/>
      <c r="HJ46" s="422"/>
      <c r="HK46" s="422"/>
      <c r="HL46" s="423"/>
      <c r="HM46" s="372">
        <f>CW46</f>
        <v>4.5864</v>
      </c>
      <c r="HN46" s="372">
        <f>CX46</f>
        <v>2.303</v>
      </c>
      <c r="HO46" s="372">
        <f>CY46</f>
        <v>0</v>
      </c>
      <c r="HP46" s="372">
        <f>CZ46</f>
        <v>0</v>
      </c>
      <c r="HQ46" s="424"/>
      <c r="HR46" s="422"/>
      <c r="HS46" s="422"/>
      <c r="HT46" s="422"/>
      <c r="HU46" s="422"/>
      <c r="HV46" s="422"/>
      <c r="HW46" s="422"/>
      <c r="HX46" s="422"/>
      <c r="HY46" s="422"/>
      <c r="HZ46" s="422"/>
      <c r="IA46" s="422"/>
      <c r="IB46" s="422"/>
      <c r="IC46" s="372">
        <f>FA46</f>
        <v>45.864</v>
      </c>
      <c r="ID46" s="372">
        <f>FB46</f>
        <v>23.03</v>
      </c>
      <c r="IE46" s="372">
        <f>FC46</f>
        <v>0</v>
      </c>
      <c r="IF46" s="372">
        <f>FD46</f>
        <v>0</v>
      </c>
      <c r="IG46" s="92"/>
      <c r="IH46" s="92"/>
      <c r="II46" s="92"/>
      <c r="IJ46" s="92"/>
      <c r="IK46" s="993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374">
        <f>IF(AND($U46="ЖП",$AE46="ACTI"),IF($CE46="м2",ES46,0),0)</f>
        <v>93.6</v>
      </c>
      <c r="JS46" s="374">
        <f>IF(AND($U46="ЖП",$AE46="ACTI"),IF($CF46="м2",ET46,0),0)</f>
        <v>47</v>
      </c>
      <c r="JT46" s="374">
        <f>IF(AND($U46="ЖП",$AE46="ACTI"),IF(AND(LEN($CE46)&gt;0,NOT($CE46="м2")),EU46,0),0)</f>
        <v>0</v>
      </c>
      <c r="JU46" s="374">
        <f>IF(AND($U46="ЖП",$AE46="ACTI"),IF(AND(LEN($CF46)&gt;0,NOT($CF46="м2")),EV46,0),0)</f>
        <v>0</v>
      </c>
      <c r="JV46" s="374">
        <f>IF(AND(NOT($U46="ЖП"),$AE46="ACTI"),IF($CE46="м2",ES46,0),0)</f>
        <v>0</v>
      </c>
      <c r="JW46" s="374">
        <f>IF(AND(NOT($U46="ЖП"),$AE46="ACTI"),IF($CF46="м2",ET46,0),0)</f>
        <v>0</v>
      </c>
      <c r="JX46" s="374">
        <f>IF(AND(NOT($U46="ЖП"),$AE46="ACTI"),IF(AND(LEN($CE46)&gt;0,NOT($CE46="м2")),EU46,0),0)</f>
        <v>0</v>
      </c>
      <c r="JY46" s="374">
        <f>IF(AND(NOT($U46="ЖП"),$AE46="ACTI"),IF(AND(LEN($CF46)&gt;0,NOT($CF46="м2")),EV46,0),0)</f>
        <v>0</v>
      </c>
      <c r="JZ46" s="92"/>
      <c r="KA46" s="92"/>
      <c r="KB46" s="92"/>
      <c r="KC46" s="92"/>
      <c r="KD46" s="374">
        <f>IF(AND($U46="ЖП",$AD46="да::ACTI"),IF($CE46="м2",CO46,CQ46),0)</f>
        <v>93.6</v>
      </c>
      <c r="KE46" s="374">
        <f>IF(AND($U46="ЖП",$AD46="да::ACTI"),IF($CF46="м2",CP46,CR46),0)</f>
        <v>47</v>
      </c>
      <c r="KF46" s="374">
        <f>IF(AND($U46="ЖП",$AE46="ACTI"),IF($CE46="м2",ES46,EU46),0)</f>
        <v>93.6</v>
      </c>
      <c r="KG46" s="374">
        <f>IF(AND($U46="ЖП",$AE46="ACTI"),IF($CF46="м2",ET46,EV46),0)</f>
        <v>47</v>
      </c>
      <c r="KH46" s="374">
        <f>IF(OR(LEN(CL46)=0,LEN(KD46)=0),0,CL46*KD46)</f>
        <v>4.5864</v>
      </c>
      <c r="KI46" s="374">
        <f>IF(OR(LEN(CM46)=0,LEN(KE46)=0),0,CM46*KE46)</f>
        <v>2.303</v>
      </c>
      <c r="KJ46" s="374">
        <f>IF(OR(LEN(EP46)=0,LEN(KF46)=0),0,EP46*KF46)</f>
        <v>4.5864</v>
      </c>
      <c r="KK46" s="374">
        <f>IF(OR(LEN(EQ46)=0,LEN(KG46)=0),0,EQ46*KG46)</f>
        <v>2.303</v>
      </c>
      <c r="KL46" s="374">
        <f>IF(AND(NOT($U46="ЖП"),$AD46="да::ACTI"),IF($CE46="м2",CO46,CQ46),0)</f>
        <v>0</v>
      </c>
      <c r="KM46" s="374">
        <f>IF(AND(NOT($U46="ЖП"),$AD46="да::ACTI"),IF($CF46="м2",CP46,CR46),0)</f>
        <v>0</v>
      </c>
      <c r="KN46" s="374">
        <f>IF(AND(NOT($U46="ЖП"),$AE46="ACTI"),IF($CE46="м2",ES46,EU46),0)</f>
        <v>0</v>
      </c>
      <c r="KO46" s="374">
        <f>IF(AND(NOT($U46="ЖП"),$AE46="ACTI"),IF($CF46="м2",ET46,EV46),0)</f>
        <v>0</v>
      </c>
      <c r="KP46" s="374">
        <f>IF(OR(LEN(CL46)=0,LEN(KL46)=0),0,CL46*KL46)</f>
        <v>0</v>
      </c>
      <c r="KQ46" s="374">
        <f>IF(OR(LEN(CM46)=0,LEN(KM46)=0),0,CM46*KM46)</f>
        <v>0</v>
      </c>
      <c r="KR46" s="374">
        <f>IF(OR(LEN(EP46)=0,LEN(KN46)=0),0,EP46*KN46)</f>
        <v>0</v>
      </c>
      <c r="KS46" s="374">
        <f>IF(OR(LEN(EQ46)=0,LEN(KO46)=0),0,EQ46*KO46)</f>
        <v>0</v>
      </c>
      <c r="KT46" s="422"/>
      <c r="KU46" s="422"/>
      <c r="KV46" s="422"/>
      <c r="KW46" s="422"/>
      <c r="KX46" s="422"/>
      <c r="KY46" s="422"/>
      <c r="KZ46" s="422"/>
      <c r="LA46" s="422"/>
      <c r="LB46" s="422"/>
      <c r="LC46" s="358"/>
      <c r="LD46" s="358"/>
      <c r="LE46" s="358"/>
      <c r="LF46" s="358"/>
      <c r="LG46" s="422"/>
      <c r="LH46" s="422"/>
      <c r="LI46" s="422"/>
      <c r="LJ46" s="422"/>
      <c r="LK46" s="422"/>
      <c r="LL46" s="422"/>
      <c r="LM46" s="422"/>
    </row>
    <row customHeight="1" ht="24">
      <c r="A47" s="614" t="s">
        <v>1132</v>
      </c>
      <c r="B47" s="614" t="s">
        <v>1318</v>
      </c>
      <c r="C47" s="503" t="s">
        <v>1281</v>
      </c>
      <c r="D47" s="418"/>
      <c r="E47" s="418"/>
      <c r="F47" s="244"/>
      <c r="G47" s="793">
        <f>ROW('НМ 1'!$A$14)</f>
        <v>14</v>
      </c>
      <c r="H47" s="793">
        <f>ROW('ТФ 1'!$A$37)</f>
        <v>37</v>
      </c>
      <c r="I47" s="244"/>
      <c r="J47" s="244"/>
      <c r="K47" s="794"/>
      <c r="L47" s="794"/>
      <c r="M47" s="357" t="str">
        <f>IF('НМ 1'!$M$14="","",'НМ 1'!$M$14)</f>
        <v>1</v>
      </c>
      <c r="N47" s="797" t="str">
        <f>IF('НМ 1'!$N$14="","",'НМ 1'!$N$14)</f>
        <v>Многоквартирные и жилые дома. Год постройки: до 1999 года постройки включительно. Материал стен: нет. Этажность: 1</v>
      </c>
      <c r="O47" s="358"/>
      <c r="P47" s="358"/>
      <c r="Q47" s="797" t="str">
        <f>IF('НМ 1'!$Q$14="","",'НМ 1'!$Q$14)</f>
        <v>поселок Амдерма, Канинский, Колгуевский, Коткинский, Омский, Пешский, Тиманский, Шоинский, Юшарский сельсоветы</v>
      </c>
      <c r="R47" s="358"/>
      <c r="S47" s="358"/>
      <c r="T47" s="795" t="str">
        <f>IF('НМ 1'!$T$14="","",'НМ 1'!$T$14)</f>
        <v>ЧД</v>
      </c>
      <c r="U47" s="795" t="str">
        <f>IF('НМ 1'!$U$14="","",'НМ 1'!$U$14)</f>
        <v>ЖП</v>
      </c>
      <c r="V47" s="358"/>
      <c r="W47" s="358"/>
      <c r="X47" s="796"/>
      <c r="Y47" s="358"/>
      <c r="Z47" s="358"/>
      <c r="AA47" s="358"/>
      <c r="AB47" s="358"/>
      <c r="AC47" s="799" t="s">
        <v>1333</v>
      </c>
      <c r="AD47" s="799" t="str">
        <f>BL47&amp;"::"&amp;AE47</f>
        <v>да::ACTI</v>
      </c>
      <c r="AE47" s="799" t="s">
        <v>1293</v>
      </c>
      <c r="AF47" s="358"/>
      <c r="AG47" s="358"/>
      <c r="AH47" s="358"/>
      <c r="AI47" s="358"/>
      <c r="AJ47" s="358"/>
      <c r="AK47" s="358"/>
      <c r="AL47" s="358"/>
      <c r="AM47" s="358"/>
      <c r="AN47" s="357" t="str">
        <f>IF('ТФ 1'!$N$37="","",'ТФ 1'!$N$37)</f>
        <v>4.1</v>
      </c>
      <c r="AO47" s="797" t="str">
        <f>IF('ТФ 1'!$O$37="","",'ТФ 1'!$O$37)</f>
        <v>МП ЗР "Севержилкомсервис"</v>
      </c>
      <c r="AP47" s="359"/>
      <c r="AQ47" s="797" t="str">
        <f>IF('ТФ 1'!$Q$37="","",'ТФ 1'!$Q$37)</f>
        <v>8300010685</v>
      </c>
      <c r="AR47" s="797" t="str">
        <f>IF('ТФ 1'!$R$37="","",'ТФ 1'!$R$37)</f>
        <v>298301001</v>
      </c>
      <c r="AS47" s="797" t="str">
        <f>IF('ТФ 1'!$S$37="","",'ТФ 1'!$S$37)</f>
        <v>ОСН, 22</v>
      </c>
      <c r="AT47" s="797" t="str">
        <f>IF('ТФ 1'!$T$37="","",'ТФ 1'!$T$37)</f>
        <v/>
      </c>
      <c r="AU47" s="797" t="str">
        <f>IF('ТФ 1'!$U$37="","",'ТФ 1'!$U$37)</f>
        <v>Некомбинированное производство :: Передача :: Сбыт</v>
      </c>
      <c r="AV47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47" s="797"/>
      <c r="AX47" s="797"/>
      <c r="AY47" s="358"/>
      <c r="AZ47" s="792"/>
      <c r="BA47" s="792"/>
      <c r="BB47" s="792"/>
      <c r="BC47" s="797"/>
      <c r="BD47" s="797"/>
      <c r="BE47" s="797"/>
      <c r="BF47" s="792"/>
      <c r="BG47" s="358"/>
      <c r="BH47" s="799"/>
      <c r="BI47" s="358"/>
      <c r="BJ47" s="358"/>
      <c r="BK47" s="358"/>
      <c r="BL47" s="801" t="s">
        <v>34</v>
      </c>
      <c r="BM47" s="802"/>
      <c r="BN47" s="358"/>
      <c r="BO47" s="358"/>
      <c r="BP47" s="332">
        <f>IF('ТФ 1'!$BQ$37="","",'ТФ 1'!$BQ$37)</f>
        <v>1948.93</v>
      </c>
      <c r="BQ47" s="332">
        <f>IF('ТФ 1'!$BS$37="","",'ТФ 1'!$BS$37)</f>
        <v>1981.41</v>
      </c>
      <c r="BR47" s="332">
        <f>IF('ТФ 1'!$BP$37="","",'ТФ 1'!$BP$37)</f>
        <v>25393.13</v>
      </c>
      <c r="BS47" s="332">
        <f>IF('ТФ 1'!$BR$37="","",'ТФ 1'!$BR$37)</f>
        <v>25816.35</v>
      </c>
      <c r="BT47" s="358"/>
      <c r="BU47" s="379"/>
      <c r="BV47" s="379"/>
      <c r="BW47" s="358"/>
      <c r="BX47" s="360" t="s">
        <v>40</v>
      </c>
      <c r="BY47" s="360" t="s">
        <v>40</v>
      </c>
      <c r="BZ47" s="361"/>
      <c r="CA47" s="361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62"/>
      <c r="CM47" s="362"/>
      <c r="CN47" s="358"/>
      <c r="CO47" s="280"/>
      <c r="CP47" s="280"/>
      <c r="CQ47" s="363"/>
      <c r="CR47" s="363"/>
      <c r="CS47" s="364">
        <v>158.998</v>
      </c>
      <c r="CT47" s="364">
        <v>135.244</v>
      </c>
      <c r="CU47" s="358"/>
      <c r="CV47" s="358"/>
      <c r="CW47" s="365">
        <f>IF($AD47="да::ACTI",IF($U47="ЖП",CS47,0),0)</f>
        <v>158.998</v>
      </c>
      <c r="CX47" s="365">
        <f>IF($AD47="да::ACTI",IF($U47="ЖП",CT47,0),0)</f>
        <v>135.244</v>
      </c>
      <c r="CY47" s="365">
        <f>IF($AD47="да::ACTI",IF($U47="ЖП",0,CS47),0)</f>
        <v>0</v>
      </c>
      <c r="CZ47" s="365">
        <f>IF($AD47="да::ACTI",IF($U47="ЖП",0,CT47),0)</f>
        <v>0</v>
      </c>
      <c r="DA47" s="358"/>
      <c r="DB47" s="358"/>
      <c r="DC47" s="276">
        <f>CW47*IF(LEN($BP47)=0,0,$BP47)/1000</f>
        <v>309.87597214</v>
      </c>
      <c r="DD47" s="276">
        <f>IF(LEN($BQ47)=0,0,DC47)</f>
        <v>309.87597214</v>
      </c>
      <c r="DE47" s="276">
        <f>CX47*IF(LEN($BQ47)=0,0,$BQ47)/1000</f>
        <v>267.97381404</v>
      </c>
      <c r="DF47" s="276">
        <f>CW47*IF(LEN($BQ47)=0,0,$BQ47)/1000</f>
        <v>315.04022718</v>
      </c>
      <c r="DG47" s="280"/>
      <c r="DH47" s="276">
        <f>CY47*IF(LEN($BP47)=0,0,$BP47)/1000</f>
        <v>0</v>
      </c>
      <c r="DI47" s="276">
        <f>IF(LEN($BQ47)=0,0,DH47)</f>
        <v>0</v>
      </c>
      <c r="DJ47" s="276">
        <f>CZ47*IF(LEN($BQ47)=0,0,$BQ47)/1000</f>
        <v>0</v>
      </c>
      <c r="DK47" s="276">
        <f>CY47*IF(LEN($BQ47)=0,0,$BQ47)/1000</f>
        <v>0</v>
      </c>
      <c r="DL47" s="280"/>
      <c r="DM47" s="276">
        <f>SUM(DC47,DH47)</f>
        <v>309.87597214</v>
      </c>
      <c r="DN47" s="276">
        <f>SUM(DD47,DI47)</f>
        <v>309.87597214</v>
      </c>
      <c r="DO47" s="276">
        <f>SUM(DE47,DJ47)</f>
        <v>267.97381404</v>
      </c>
      <c r="DP47" s="276">
        <f>SUM(DF47,DK47)</f>
        <v>315.04022718</v>
      </c>
      <c r="DQ47" s="280"/>
      <c r="DR47" s="366"/>
      <c r="DS47" s="366"/>
      <c r="DT47" s="366"/>
      <c r="DU47" s="366"/>
      <c r="DV47" s="366"/>
      <c r="DW47" s="366"/>
      <c r="DX47" s="366"/>
      <c r="DY47" s="366"/>
      <c r="DZ47" s="366"/>
      <c r="EA47" s="366"/>
      <c r="EB47" s="366"/>
      <c r="EC47" s="366"/>
      <c r="ED47" s="366"/>
      <c r="EE47" s="366"/>
      <c r="EF47" s="366"/>
      <c r="EG47" s="366"/>
      <c r="EH47" s="366"/>
      <c r="EI47" s="366"/>
      <c r="EJ47" s="366"/>
      <c r="EK47" s="367"/>
      <c r="EL47" s="367"/>
      <c r="EM47" s="244"/>
      <c r="EN47" s="367"/>
      <c r="EO47" s="367"/>
      <c r="EP47" s="362"/>
      <c r="EQ47" s="362"/>
      <c r="ER47" s="367"/>
      <c r="ES47" s="280"/>
      <c r="ET47" s="280"/>
      <c r="EU47" s="363"/>
      <c r="EV47" s="363"/>
      <c r="EW47" s="364">
        <v>890.3888</v>
      </c>
      <c r="EX47" s="364">
        <v>885.6801</v>
      </c>
      <c r="EY47" s="367"/>
      <c r="EZ47" s="367"/>
      <c r="FA47" s="365">
        <f>IF($AE47="ACTI",IF($U47="ЖП",EW47,0),0)</f>
        <v>890.3888</v>
      </c>
      <c r="FB47" s="365">
        <f>IF($AE47="ACTI",IF($U47="ЖП",EX47,0),0)</f>
        <v>885.6801</v>
      </c>
      <c r="FC47" s="365">
        <f>IF($AE47="ACTI",IF($U47="ЖП",0,EW47),0)</f>
        <v>0</v>
      </c>
      <c r="FD47" s="365">
        <f>IF($AE47="ACTI",IF($U47="ЖП",0,EX47),0)</f>
        <v>0</v>
      </c>
      <c r="FE47" s="367"/>
      <c r="FF47" s="367"/>
      <c r="FG47" s="276">
        <f>FA47*IF(LEN($BP47)=0,0,$BP47)/1000</f>
        <v>1735.305443984</v>
      </c>
      <c r="FH47" s="276">
        <f>IF(LEN($BQ47)=0,0,FG47)</f>
        <v>1735.305443984</v>
      </c>
      <c r="FI47" s="276">
        <f>FB47*IF(LEN($BQ47)=0,0,$BQ47)/1000</f>
        <v>1754.895406941</v>
      </c>
      <c r="FJ47" s="276">
        <f>FA47*IF(LEN($BQ47)=0,0,$BQ47)/1000</f>
        <v>1764.225272208</v>
      </c>
      <c r="FK47" s="280"/>
      <c r="FL47" s="276">
        <f>FC47*IF(LEN($BP47)=0,0,$BP47)/1000</f>
        <v>0</v>
      </c>
      <c r="FM47" s="276">
        <f>IF(LEN($BQ47)=0,0,FL47)</f>
        <v>0</v>
      </c>
      <c r="FN47" s="276">
        <f>FD47*IF(LEN($BQ47)=0,0,$BQ47)/1000</f>
        <v>0</v>
      </c>
      <c r="FO47" s="276">
        <f>FC47*IF(LEN($BQ47)=0,0,$BQ47)/1000</f>
        <v>0</v>
      </c>
      <c r="FP47" s="280"/>
      <c r="FQ47" s="276">
        <f>SUM(FG47,FL47)</f>
        <v>1735.305443984</v>
      </c>
      <c r="FR47" s="276">
        <f>SUM(FH47,FM47)</f>
        <v>1735.305443984</v>
      </c>
      <c r="FS47" s="276">
        <f>SUM(FI47,FN47)</f>
        <v>1754.895406941</v>
      </c>
      <c r="FT47" s="276">
        <f>SUM(FJ47,FO47)</f>
        <v>1764.225272208</v>
      </c>
      <c r="FU47" s="280"/>
      <c r="FV47" s="361"/>
      <c r="FW47" s="361"/>
      <c r="FX47" s="361"/>
      <c r="FY47" s="366"/>
      <c r="FZ47" s="366"/>
      <c r="GA47" s="361"/>
      <c r="GB47" s="361"/>
      <c r="GC47" s="366"/>
      <c r="GD47" s="366"/>
      <c r="GE47" s="366"/>
      <c r="GF47" s="366"/>
      <c r="GG47" s="366"/>
      <c r="GH47" s="366"/>
      <c r="GI47" s="366"/>
      <c r="GJ47" s="366"/>
      <c r="GK47" s="366"/>
      <c r="GL47" s="366"/>
      <c r="GM47" s="366"/>
      <c r="GN47" s="366"/>
      <c r="GO47" s="993"/>
      <c r="GP47" s="993"/>
      <c r="GQ47" s="993"/>
      <c r="GR47" s="993"/>
      <c r="GS47" s="993"/>
      <c r="GT47" s="993"/>
      <c r="GU47" s="993"/>
      <c r="GV47" s="993"/>
      <c r="GW47" s="993"/>
      <c r="GX47" s="993"/>
      <c r="GY47" s="993"/>
      <c r="GZ47" s="92"/>
      <c r="HA47" s="422"/>
      <c r="HB47" s="422"/>
      <c r="HC47" s="422"/>
      <c r="HD47" s="422"/>
      <c r="HE47" s="422"/>
      <c r="HF47" s="422"/>
      <c r="HG47" s="422"/>
      <c r="HH47" s="422"/>
      <c r="HI47" s="422"/>
      <c r="HJ47" s="422"/>
      <c r="HK47" s="422"/>
      <c r="HL47" s="423"/>
      <c r="HM47" s="365">
        <f>CW47</f>
        <v>158.998</v>
      </c>
      <c r="HN47" s="365">
        <f>CX47</f>
        <v>135.244</v>
      </c>
      <c r="HO47" s="365">
        <f>CY47</f>
        <v>0</v>
      </c>
      <c r="HP47" s="365">
        <f>CZ47</f>
        <v>0</v>
      </c>
      <c r="HQ47" s="424"/>
      <c r="HR47" s="422"/>
      <c r="HS47" s="422"/>
      <c r="HT47" s="422"/>
      <c r="HU47" s="422"/>
      <c r="HV47" s="422"/>
      <c r="HW47" s="422"/>
      <c r="HX47" s="422"/>
      <c r="HY47" s="422"/>
      <c r="HZ47" s="422"/>
      <c r="IA47" s="422"/>
      <c r="IB47" s="422"/>
      <c r="IC47" s="365">
        <f>FA47</f>
        <v>890.3888</v>
      </c>
      <c r="ID47" s="365">
        <f>FB47</f>
        <v>885.6801</v>
      </c>
      <c r="IE47" s="365">
        <f>FC47</f>
        <v>0</v>
      </c>
      <c r="IF47" s="365">
        <f>FD47</f>
        <v>0</v>
      </c>
      <c r="IG47" s="92"/>
      <c r="IH47" s="92"/>
      <c r="II47" s="92"/>
      <c r="IJ47" s="92"/>
      <c r="IK47" s="993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368"/>
      <c r="JS47" s="368"/>
      <c r="JT47" s="368"/>
      <c r="JU47" s="368"/>
      <c r="JV47" s="368"/>
      <c r="JW47" s="368"/>
      <c r="JX47" s="368"/>
      <c r="JY47" s="368"/>
      <c r="JZ47" s="92"/>
      <c r="KA47" s="92"/>
      <c r="KB47" s="92"/>
      <c r="KC47" s="92"/>
      <c r="KD47" s="368"/>
      <c r="KE47" s="368"/>
      <c r="KF47" s="368"/>
      <c r="KG47" s="368"/>
      <c r="KH47" s="368"/>
      <c r="KI47" s="368"/>
      <c r="KJ47" s="368"/>
      <c r="KK47" s="368"/>
      <c r="KL47" s="368"/>
      <c r="KM47" s="368"/>
      <c r="KN47" s="368"/>
      <c r="KO47" s="368"/>
      <c r="KP47" s="368"/>
      <c r="KQ47" s="368"/>
      <c r="KR47" s="368"/>
      <c r="KS47" s="368"/>
      <c r="KT47" s="422"/>
      <c r="KU47" s="422"/>
      <c r="KV47" s="422"/>
      <c r="KW47" s="422"/>
      <c r="KX47" s="422"/>
      <c r="KY47" s="422"/>
      <c r="KZ47" s="422"/>
      <c r="LA47" s="422"/>
      <c r="LB47" s="422"/>
      <c r="LC47" s="358"/>
      <c r="LD47" s="358"/>
      <c r="LE47" s="358"/>
      <c r="LF47" s="358"/>
      <c r="LG47" s="422"/>
      <c r="LH47" s="422"/>
      <c r="LI47" s="422"/>
      <c r="LJ47" s="422"/>
      <c r="LK47" s="422"/>
      <c r="LL47" s="422"/>
      <c r="LM47" s="422"/>
    </row>
    <row customHeight="1" ht="24">
      <c r="A48" s="614" t="s">
        <v>1151</v>
      </c>
      <c r="B48" s="614" t="s">
        <v>1318</v>
      </c>
      <c r="C48" s="503" t="s">
        <v>1281</v>
      </c>
      <c r="D48" s="418"/>
      <c r="E48" s="418"/>
      <c r="F48" s="244"/>
      <c r="G48" s="793">
        <f>ROW('НМ 1'!$A$16)</f>
        <v>16</v>
      </c>
      <c r="H48" s="793">
        <f>ROW('ТФ 1'!$A$37)</f>
        <v>37</v>
      </c>
      <c r="I48" s="244"/>
      <c r="J48" s="244"/>
      <c r="K48" s="794"/>
      <c r="L48" s="794"/>
      <c r="M48" s="357" t="str">
        <f>IF('НМ 1'!$M$16="","",'НМ 1'!$M$16)</f>
        <v>3</v>
      </c>
      <c r="N48" s="797" t="str">
        <f>IF('НМ 1'!$N$16="","",'НМ 1'!$N$16)</f>
        <v>Многоквартирные и жилые дома. Год постройки: после 1999 года постройки. Материал стен: нет. Этажность: 2</v>
      </c>
      <c r="O48" s="358"/>
      <c r="P48" s="358"/>
      <c r="Q48" s="797" t="str">
        <f>IF('НМ 1'!$Q$16="","",'НМ 1'!$Q$16)</f>
        <v>поселок Амдерма, Канинский, Колгуевский, Коткинский, Омский, Пешский, Тиманский, Шоинский, Юшарский сельсоветы</v>
      </c>
      <c r="R48" s="358"/>
      <c r="S48" s="358"/>
      <c r="T48" s="795" t="str">
        <f>IF('НМ 1'!$T$16="","",'НМ 1'!$T$16)</f>
        <v>ЧД</v>
      </c>
      <c r="U48" s="795" t="str">
        <f>IF('НМ 1'!$U$16="","",'НМ 1'!$U$16)</f>
        <v>ЖП</v>
      </c>
      <c r="V48" s="358"/>
      <c r="W48" s="358"/>
      <c r="X48" s="796"/>
      <c r="Y48" s="358"/>
      <c r="Z48" s="358"/>
      <c r="AA48" s="358"/>
      <c r="AB48" s="358"/>
      <c r="AC48" s="799" t="s">
        <v>1333</v>
      </c>
      <c r="AD48" s="799" t="str">
        <f>BL48&amp;"::"&amp;AE48</f>
        <v>да::ACTI</v>
      </c>
      <c r="AE48" s="799" t="s">
        <v>1293</v>
      </c>
      <c r="AF48" s="358"/>
      <c r="AG48" s="358"/>
      <c r="AH48" s="358"/>
      <c r="AI48" s="358"/>
      <c r="AJ48" s="358"/>
      <c r="AK48" s="358"/>
      <c r="AL48" s="358"/>
      <c r="AM48" s="358"/>
      <c r="AN48" s="357" t="str">
        <f>IF('ТФ 1'!$N$37="","",'ТФ 1'!$N$37)</f>
        <v>4.1</v>
      </c>
      <c r="AO48" s="797" t="str">
        <f>IF('ТФ 1'!$O$37="","",'ТФ 1'!$O$37)</f>
        <v>МП ЗР "Севержилкомсервис"</v>
      </c>
      <c r="AP48" s="359"/>
      <c r="AQ48" s="797" t="str">
        <f>IF('ТФ 1'!$Q$37="","",'ТФ 1'!$Q$37)</f>
        <v>8300010685</v>
      </c>
      <c r="AR48" s="797" t="str">
        <f>IF('ТФ 1'!$R$37="","",'ТФ 1'!$R$37)</f>
        <v>298301001</v>
      </c>
      <c r="AS48" s="797" t="str">
        <f>IF('ТФ 1'!$S$37="","",'ТФ 1'!$S$37)</f>
        <v>ОСН, 22</v>
      </c>
      <c r="AT48" s="797" t="str">
        <f>IF('ТФ 1'!$T$37="","",'ТФ 1'!$T$37)</f>
        <v/>
      </c>
      <c r="AU48" s="797" t="str">
        <f>IF('ТФ 1'!$U$37="","",'ТФ 1'!$U$37)</f>
        <v>Некомбинированное производство :: Передача :: Сбыт</v>
      </c>
      <c r="AV48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48" s="797"/>
      <c r="AX48" s="797"/>
      <c r="AY48" s="358"/>
      <c r="AZ48" s="792"/>
      <c r="BA48" s="792"/>
      <c r="BB48" s="792"/>
      <c r="BC48" s="797"/>
      <c r="BD48" s="797"/>
      <c r="BE48" s="797"/>
      <c r="BF48" s="792"/>
      <c r="BG48" s="358"/>
      <c r="BH48" s="799"/>
      <c r="BI48" s="358"/>
      <c r="BJ48" s="358"/>
      <c r="BK48" s="358"/>
      <c r="BL48" s="801" t="s">
        <v>34</v>
      </c>
      <c r="BM48" s="802"/>
      <c r="BN48" s="358"/>
      <c r="BO48" s="358"/>
      <c r="BP48" s="332">
        <f>IF('ТФ 1'!$BQ$37="","",'ТФ 1'!$BQ$37)</f>
        <v>1948.93</v>
      </c>
      <c r="BQ48" s="332">
        <f>IF('ТФ 1'!$BS$37="","",'ТФ 1'!$BS$37)</f>
        <v>1981.41</v>
      </c>
      <c r="BR48" s="332">
        <f>IF('ТФ 1'!$BP$37="","",'ТФ 1'!$BP$37)</f>
        <v>25393.13</v>
      </c>
      <c r="BS48" s="332">
        <f>IF('ТФ 1'!$BR$37="","",'ТФ 1'!$BR$37)</f>
        <v>25816.35</v>
      </c>
      <c r="BT48" s="358"/>
      <c r="BU48" s="379"/>
      <c r="BV48" s="379"/>
      <c r="BW48" s="358"/>
      <c r="BX48" s="369" t="s">
        <v>49</v>
      </c>
      <c r="BY48" s="369" t="s">
        <v>49</v>
      </c>
      <c r="BZ48" s="347">
        <v>10</v>
      </c>
      <c r="CA48" s="347">
        <v>10</v>
      </c>
      <c r="CB48" s="358"/>
      <c r="CC48" s="358"/>
      <c r="CD48" s="358"/>
      <c r="CE48" s="379" t="str">
        <f>IF('НМ 1'!$AF$16="","",'НМ 1'!$AF$16)</f>
        <v>м2</v>
      </c>
      <c r="CF48" s="379" t="str">
        <f>IF('НМ 1'!$AE$16="","",'НМ 1'!$AE$16)</f>
        <v>м2</v>
      </c>
      <c r="CG48" s="358"/>
      <c r="CH48" s="358"/>
      <c r="CI48" s="358"/>
      <c r="CJ48" s="358"/>
      <c r="CK48" s="358"/>
      <c r="CL48" s="370">
        <f>IF('НМ 1'!$BL$16="","",'НМ 1'!$BL$16)</f>
        <v>0.017</v>
      </c>
      <c r="CM48" s="370">
        <f>IF(LEN('НМ 1'!$BX$16)=0,IF('НМ 1'!$BM$16="","",'НМ 1'!$BM$16),'НМ 1'!$BX$16)</f>
        <v>0.017</v>
      </c>
      <c r="CN48" s="358"/>
      <c r="CO48" s="364">
        <v>257.1</v>
      </c>
      <c r="CP48" s="364">
        <v>257.1</v>
      </c>
      <c r="CQ48" s="371">
        <v>5</v>
      </c>
      <c r="CR48" s="371">
        <v>5</v>
      </c>
      <c r="CS48" s="280"/>
      <c r="CT48" s="280"/>
      <c r="CU48" s="358"/>
      <c r="CV48" s="358"/>
      <c r="CW48" s="372" cm="1" t="str">
        <f t="array" ref="CW48:CW48">IF($AD48="да::ACTI",IF($U48="ЖП",IF(LEN(CL48)=0,0,CL48)*IF($CE48="м2",IF(LEN(CO48)=0,0,CO48),IF(LEN(CQ48)=0,0,CQ48)),0),0)</f>
        <v>4.3707</v>
      </c>
      <c r="CX48" s="372" cm="1" t="str">
        <f t="array" ref="CX48:CX48">IF($AD48="да::ACTI",IF($U48="ЖП",IF(LEN(CM48)=0,0,CM48)*IF($CF48="м2",IF(LEN(CP48)=0,0,CP48),IF(LEN(CR48)=0,0,CR48)),0),0)</f>
        <v>4.3707</v>
      </c>
      <c r="CY48" s="372">
        <f>IF($AD48="да::ACTI",IF($U48="ЖП",0,IF(LEN(CL48)=0,0,CL48)*IF($CE48="м2",IF(LEN(CO48)=0,0,CO48),IF(LEN(CQ48)=0,0,CQ48))),0)</f>
        <v>0</v>
      </c>
      <c r="CZ48" s="372">
        <f>IF($AD48="да::ACTI",IF($U48="ЖП",0,IF(LEN(CM48)=0,0,CM48)*IF($CF48="м2",IF(LEN(CP48)=0,0,CP48),IF(LEN(CR48)=0,0,CR48))),0)</f>
        <v>0</v>
      </c>
      <c r="DA48" s="358"/>
      <c r="DB48" s="358"/>
      <c r="DC48" s="276">
        <f>CW48*IF(LEN($BP48)=0,0,$BP48)/1000</f>
        <v>8.518188351</v>
      </c>
      <c r="DD48" s="276">
        <f>IF(OR($CA48=0,LEN($CA48)=0,$BZ48=0,LEN($BZ48)=0),DC48,DC48*$BZ48/$CA48)</f>
        <v>8.518188351</v>
      </c>
      <c r="DE48" s="276">
        <f>CX48*IF(LEN($BQ48)=0,0,$BQ48)/1000</f>
        <v>8.660148687</v>
      </c>
      <c r="DF48" s="276">
        <f>CW48*IF(LEN($BQ48)=0,0,$BQ48)*IF(OR(LEN($CL48)=0,$CL48=0),0,$CM48/$CL48)/1000</f>
        <v>8.660148687</v>
      </c>
      <c r="DG48" s="280"/>
      <c r="DH48" s="276">
        <f>CY48*IF(LEN($BP48)=0,0,$BP48)/1000</f>
        <v>0</v>
      </c>
      <c r="DI48" s="276">
        <f>IF(OR($CA48=0,LEN($CA48)=0,$BZ48=0,LEN($BZ48)=0),DH48,DH48*$BZ48/$CA48)</f>
        <v>0</v>
      </c>
      <c r="DJ48" s="276">
        <f>CZ48*IF(LEN($BQ48)=0,0,$BQ48)/1000</f>
        <v>0</v>
      </c>
      <c r="DK48" s="276">
        <f>CY48*IF(LEN($BQ48)=0,0,$BQ48)*IF(OR(LEN($CL48)=0,$CL48=0),0,$CM48/$CL48)/1000</f>
        <v>0</v>
      </c>
      <c r="DL48" s="280"/>
      <c r="DM48" s="276">
        <f>SUM(DC48,DH48)</f>
        <v>8.518188351</v>
      </c>
      <c r="DN48" s="276">
        <f>SUM(DD48,DI48)</f>
        <v>8.518188351</v>
      </c>
      <c r="DO48" s="276">
        <f>SUM(DE48,DJ48)</f>
        <v>8.660148687</v>
      </c>
      <c r="DP48" s="276">
        <f>SUM(DF48,DK48)</f>
        <v>8.660148687</v>
      </c>
      <c r="DQ48" s="280"/>
      <c r="DR48" s="366"/>
      <c r="DS48" s="366"/>
      <c r="DT48" s="366"/>
      <c r="DU48" s="366"/>
      <c r="DV48" s="366"/>
      <c r="DW48" s="366"/>
      <c r="DX48" s="366"/>
      <c r="DY48" s="366"/>
      <c r="DZ48" s="366"/>
      <c r="EA48" s="366"/>
      <c r="EB48" s="366"/>
      <c r="EC48" s="366"/>
      <c r="ED48" s="366"/>
      <c r="EE48" s="366"/>
      <c r="EF48" s="366"/>
      <c r="EG48" s="366"/>
      <c r="EH48" s="366"/>
      <c r="EI48" s="366"/>
      <c r="EJ48" s="366"/>
      <c r="EK48" s="367"/>
      <c r="EL48" s="367"/>
      <c r="EM48" s="244"/>
      <c r="EN48" s="367"/>
      <c r="EO48" s="367"/>
      <c r="EP48" s="370">
        <f>IF('НМ 1'!$BL$16="","",'НМ 1'!$BL$16)</f>
        <v>0.017</v>
      </c>
      <c r="EQ48" s="370">
        <f>IF('НМ 1'!$BM$16="","",'НМ 1'!$BM$16)</f>
        <v>0.017</v>
      </c>
      <c r="ER48" s="367"/>
      <c r="ES48" s="276">
        <f>IF(LEN(CO48)=0,"",CO48)</f>
        <v>257.1</v>
      </c>
      <c r="ET48" s="276">
        <f>IF(LEN(CP48)=0,"",CP48)</f>
        <v>257.1</v>
      </c>
      <c r="EU48" s="373">
        <f>IF(LEN(CQ48)=0,"",CQ48)</f>
        <v>5</v>
      </c>
      <c r="EV48" s="373">
        <f>IF(LEN(CR48)=0,"",CR48)</f>
        <v>5</v>
      </c>
      <c r="EW48" s="280"/>
      <c r="EX48" s="280"/>
      <c r="EY48" s="367"/>
      <c r="EZ48" s="367"/>
      <c r="FA48" s="372" t="str">
        <f t="array" ref="FA48:FA48">IF($AE48="ACTI",IF($U48="ЖП",IF(LEN(EP48)=0,0,EP48)*IF($CE48="м2",IF(LEN(ES48)=0,0,ES48),IF(LEN(EU48)=0,0,EU48))*IF(LEN($BZ48)=0,0,$BZ48),0),0)</f>
        <v>43.707</v>
      </c>
      <c r="FB48" s="372" t="str">
        <f t="array" ref="FB48:FB48">IF($AE48="ACTI",IF($U48="ЖП",IF(LEN(EQ48)=0,0,EQ48)*IF($CF48="м2",IF(LEN(ET48)=0,0,ET48),IF(LEN(EV48)=0,0,EV48))*IF(LEN($CA48)=0,0,$CA48),0),0)</f>
        <v>43.707</v>
      </c>
      <c r="FC48" s="372">
        <f>IF($AE48="ACTI",IF($U48="ЖП",0,IF(LEN(EP48)=0,0,EP48)*IF($CE48="м2",IF(LEN(ES48)=0,0,ES48),IF(LEN(EU48)=0,0,EU48))*IF(LEN($BZ48)=0,0,$BZ48)),0)</f>
        <v>0</v>
      </c>
      <c r="FD48" s="372">
        <f>IF($AE48="ACTI",IF($U48="ЖП",0,IF(LEN(EQ48)=0,0,EQ48)*IF($CF48="м2",IF(LEN(ET48)=0,0,ET48),IF(LEN(EV48)=0,0,EV48))*IF(LEN($CA48)=0,0,$CA48)),0)</f>
        <v>0</v>
      </c>
      <c r="FE48" s="367"/>
      <c r="FF48" s="367"/>
      <c r="FG48" s="276">
        <f>FA48*IF(LEN($BP48)=0,0,$BP48)/1000</f>
        <v>85.18188351</v>
      </c>
      <c r="FH48" s="276">
        <f>IF(OR($CA48=0,LEN($CA48)=0,$BZ48=0,LEN($BZ48)=0),FG48,FG48*$BZ48/$CA48)</f>
        <v>85.18188351</v>
      </c>
      <c r="FI48" s="276">
        <f>FB48*IF(LEN($BQ48)=0,0,$BQ48)/1000</f>
        <v>86.60148687</v>
      </c>
      <c r="FJ48" s="276">
        <f>FA48*IF(LEN($BQ48)=0,0,$BQ48)*IF(OR(LEN($EP48)=0,$EP48=0),0,$EQ48/$EP48)/1000</f>
        <v>86.60148687</v>
      </c>
      <c r="FK48" s="280"/>
      <c r="FL48" s="276">
        <f>FC48*IF(LEN($BP48)=0,0,$BP48)/1000</f>
        <v>0</v>
      </c>
      <c r="FM48" s="276">
        <f>IF(OR($CA48=0,LEN($CA48)=0,$BZ48=0,LEN($BZ48)=0),FL48,FL48*$BZ48/$CA48)</f>
        <v>0</v>
      </c>
      <c r="FN48" s="276">
        <f>FD48*IF(LEN($BQ48)=0,0,$BQ48)/1000</f>
        <v>0</v>
      </c>
      <c r="FO48" s="276">
        <f>FC48*IF(LEN($BQ48)=0,0,$BQ48)*IF(OR(LEN($EP48)=0,$EP48=0),0,$EQ48/$EP48)/1000</f>
        <v>0</v>
      </c>
      <c r="FP48" s="280"/>
      <c r="FQ48" s="276">
        <f>SUM(FG48,FL48)</f>
        <v>85.18188351</v>
      </c>
      <c r="FR48" s="276">
        <f>SUM(FH48,FM48)</f>
        <v>85.18188351</v>
      </c>
      <c r="FS48" s="276">
        <f>SUM(FI48,FN48)</f>
        <v>86.60148687</v>
      </c>
      <c r="FT48" s="276">
        <f>SUM(FJ48,FO48)</f>
        <v>86.60148687</v>
      </c>
      <c r="FU48" s="280"/>
      <c r="FV48" s="361"/>
      <c r="FW48" s="361"/>
      <c r="FX48" s="361"/>
      <c r="FY48" s="366"/>
      <c r="FZ48" s="366"/>
      <c r="GA48" s="361"/>
      <c r="GB48" s="361"/>
      <c r="GC48" s="366"/>
      <c r="GD48" s="366"/>
      <c r="GE48" s="366"/>
      <c r="GF48" s="366"/>
      <c r="GG48" s="366"/>
      <c r="GH48" s="366"/>
      <c r="GI48" s="366"/>
      <c r="GJ48" s="366"/>
      <c r="GK48" s="366"/>
      <c r="GL48" s="366"/>
      <c r="GM48" s="366"/>
      <c r="GN48" s="366"/>
      <c r="GO48" s="993"/>
      <c r="GP48" s="993"/>
      <c r="GQ48" s="993"/>
      <c r="GR48" s="993"/>
      <c r="GS48" s="993"/>
      <c r="GT48" s="993"/>
      <c r="GU48" s="993"/>
      <c r="GV48" s="993"/>
      <c r="GW48" s="993"/>
      <c r="GX48" s="993"/>
      <c r="GY48" s="993"/>
      <c r="GZ48" s="92"/>
      <c r="HA48" s="422"/>
      <c r="HB48" s="422"/>
      <c r="HC48" s="422"/>
      <c r="HD48" s="422"/>
      <c r="HE48" s="422"/>
      <c r="HF48" s="422"/>
      <c r="HG48" s="422"/>
      <c r="HH48" s="422"/>
      <c r="HI48" s="422"/>
      <c r="HJ48" s="422"/>
      <c r="HK48" s="422"/>
      <c r="HL48" s="423"/>
      <c r="HM48" s="372">
        <f>CW48</f>
        <v>4.3707</v>
      </c>
      <c r="HN48" s="372">
        <f>CX48</f>
        <v>4.3707</v>
      </c>
      <c r="HO48" s="372">
        <f>CY48</f>
        <v>0</v>
      </c>
      <c r="HP48" s="372">
        <f>CZ48</f>
        <v>0</v>
      </c>
      <c r="HQ48" s="424"/>
      <c r="HR48" s="422"/>
      <c r="HS48" s="422"/>
      <c r="HT48" s="422"/>
      <c r="HU48" s="422"/>
      <c r="HV48" s="422"/>
      <c r="HW48" s="422"/>
      <c r="HX48" s="422"/>
      <c r="HY48" s="422"/>
      <c r="HZ48" s="422"/>
      <c r="IA48" s="422"/>
      <c r="IB48" s="422"/>
      <c r="IC48" s="372">
        <f>FA48</f>
        <v>43.707</v>
      </c>
      <c r="ID48" s="372">
        <f>FB48</f>
        <v>43.707</v>
      </c>
      <c r="IE48" s="372">
        <f>FC48</f>
        <v>0</v>
      </c>
      <c r="IF48" s="372">
        <f>FD48</f>
        <v>0</v>
      </c>
      <c r="IG48" s="92"/>
      <c r="IH48" s="92"/>
      <c r="II48" s="92"/>
      <c r="IJ48" s="92"/>
      <c r="IK48" s="993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374">
        <f>IF(AND($U48="ЖП",$AE48="ACTI"),IF($CE48="м2",ES48,0),0)</f>
        <v>257.1</v>
      </c>
      <c r="JS48" s="374">
        <f>IF(AND($U48="ЖП",$AE48="ACTI"),IF($CF48="м2",ET48,0),0)</f>
        <v>257.1</v>
      </c>
      <c r="JT48" s="374">
        <f>IF(AND($U48="ЖП",$AE48="ACTI"),IF(AND(LEN($CE48)&gt;0,NOT($CE48="м2")),EU48,0),0)</f>
        <v>0</v>
      </c>
      <c r="JU48" s="374">
        <f>IF(AND($U48="ЖП",$AE48="ACTI"),IF(AND(LEN($CF48)&gt;0,NOT($CF48="м2")),EV48,0),0)</f>
        <v>0</v>
      </c>
      <c r="JV48" s="374">
        <f>IF(AND(NOT($U48="ЖП"),$AE48="ACTI"),IF($CE48="м2",ES48,0),0)</f>
        <v>0</v>
      </c>
      <c r="JW48" s="374">
        <f>IF(AND(NOT($U48="ЖП"),$AE48="ACTI"),IF($CF48="м2",ET48,0),0)</f>
        <v>0</v>
      </c>
      <c r="JX48" s="374">
        <f>IF(AND(NOT($U48="ЖП"),$AE48="ACTI"),IF(AND(LEN($CE48)&gt;0,NOT($CE48="м2")),EU48,0),0)</f>
        <v>0</v>
      </c>
      <c r="JY48" s="374">
        <f>IF(AND(NOT($U48="ЖП"),$AE48="ACTI"),IF(AND(LEN($CF48)&gt;0,NOT($CF48="м2")),EV48,0),0)</f>
        <v>0</v>
      </c>
      <c r="JZ48" s="92"/>
      <c r="KA48" s="92"/>
      <c r="KB48" s="92"/>
      <c r="KC48" s="92"/>
      <c r="KD48" s="374">
        <f>IF(AND($U48="ЖП",$AD48="да::ACTI"),IF($CE48="м2",CO48,CQ48),0)</f>
        <v>257.1</v>
      </c>
      <c r="KE48" s="374">
        <f>IF(AND($U48="ЖП",$AD48="да::ACTI"),IF($CF48="м2",CP48,CR48),0)</f>
        <v>257.1</v>
      </c>
      <c r="KF48" s="374">
        <f>IF(AND($U48="ЖП",$AE48="ACTI"),IF($CE48="м2",ES48,EU48),0)</f>
        <v>257.1</v>
      </c>
      <c r="KG48" s="374">
        <f>IF(AND($U48="ЖП",$AE48="ACTI"),IF($CF48="м2",ET48,EV48),0)</f>
        <v>257.1</v>
      </c>
      <c r="KH48" s="374">
        <f>IF(OR(LEN(CL48)=0,LEN(KD48)=0),0,CL48*KD48)</f>
        <v>4.3707</v>
      </c>
      <c r="KI48" s="374">
        <f>IF(OR(LEN(CM48)=0,LEN(KE48)=0),0,CM48*KE48)</f>
        <v>4.3707</v>
      </c>
      <c r="KJ48" s="374">
        <f>IF(OR(LEN(EP48)=0,LEN(KF48)=0),0,EP48*KF48)</f>
        <v>4.3707</v>
      </c>
      <c r="KK48" s="374">
        <f>IF(OR(LEN(EQ48)=0,LEN(KG48)=0),0,EQ48*KG48)</f>
        <v>4.3707</v>
      </c>
      <c r="KL48" s="374">
        <f>IF(AND(NOT($U48="ЖП"),$AD48="да::ACTI"),IF($CE48="м2",CO48,CQ48),0)</f>
        <v>0</v>
      </c>
      <c r="KM48" s="374">
        <f>IF(AND(NOT($U48="ЖП"),$AD48="да::ACTI"),IF($CF48="м2",CP48,CR48),0)</f>
        <v>0</v>
      </c>
      <c r="KN48" s="374">
        <f>IF(AND(NOT($U48="ЖП"),$AE48="ACTI"),IF($CE48="м2",ES48,EU48),0)</f>
        <v>0</v>
      </c>
      <c r="KO48" s="374">
        <f>IF(AND(NOT($U48="ЖП"),$AE48="ACTI"),IF($CF48="м2",ET48,EV48),0)</f>
        <v>0</v>
      </c>
      <c r="KP48" s="374">
        <f>IF(OR(LEN(CL48)=0,LEN(KL48)=0),0,CL48*KL48)</f>
        <v>0</v>
      </c>
      <c r="KQ48" s="374">
        <f>IF(OR(LEN(CM48)=0,LEN(KM48)=0),0,CM48*KM48)</f>
        <v>0</v>
      </c>
      <c r="KR48" s="374">
        <f>IF(OR(LEN(EP48)=0,LEN(KN48)=0),0,EP48*KN48)</f>
        <v>0</v>
      </c>
      <c r="KS48" s="374">
        <f>IF(OR(LEN(EQ48)=0,LEN(KO48)=0),0,EQ48*KO48)</f>
        <v>0</v>
      </c>
      <c r="KT48" s="422"/>
      <c r="KU48" s="422"/>
      <c r="KV48" s="422"/>
      <c r="KW48" s="422"/>
      <c r="KX48" s="422"/>
      <c r="KY48" s="422"/>
      <c r="KZ48" s="422"/>
      <c r="LA48" s="422"/>
      <c r="LB48" s="422"/>
      <c r="LC48" s="358"/>
      <c r="LD48" s="358"/>
      <c r="LE48" s="358"/>
      <c r="LF48" s="358"/>
      <c r="LG48" s="422"/>
      <c r="LH48" s="422"/>
      <c r="LI48" s="422"/>
      <c r="LJ48" s="422"/>
      <c r="LK48" s="422"/>
      <c r="LL48" s="422"/>
      <c r="LM48" s="422"/>
    </row>
    <row customHeight="1" ht="24">
      <c r="A49" s="614" t="s">
        <v>1150</v>
      </c>
      <c r="B49" s="614" t="s">
        <v>1318</v>
      </c>
      <c r="C49" s="503" t="s">
        <v>1281</v>
      </c>
      <c r="D49" s="418"/>
      <c r="E49" s="418"/>
      <c r="F49" s="244"/>
      <c r="G49" s="793">
        <f>ROW('НМ 1'!$A$15)</f>
        <v>15</v>
      </c>
      <c r="H49" s="793">
        <f>ROW('ТФ 1'!$A$37)</f>
        <v>37</v>
      </c>
      <c r="I49" s="244"/>
      <c r="J49" s="244"/>
      <c r="K49" s="794"/>
      <c r="L49" s="794"/>
      <c r="M49" s="357" t="str">
        <f>IF('НМ 1'!$M$15="","",'НМ 1'!$M$15)</f>
        <v>2</v>
      </c>
      <c r="N49" s="797" t="str">
        <f>IF('НМ 1'!$N$15="","",'НМ 1'!$N$15)</f>
        <v>Отопление</v>
      </c>
      <c r="O49" s="358"/>
      <c r="P49" s="358"/>
      <c r="Q49" s="797" t="str">
        <f>IF('НМ 1'!$Q$15="","",'НМ 1'!$Q$15)</f>
        <v>По-умолчанию</v>
      </c>
      <c r="R49" s="358"/>
      <c r="S49" s="358"/>
      <c r="T49" s="795" t="str">
        <f>IF('НМ 1'!$T$15="","",'НМ 1'!$T$15)</f>
        <v>ЧД</v>
      </c>
      <c r="U49" s="795" t="str">
        <f>IF('НМ 1'!$U$15="","",'НМ 1'!$U$15)</f>
        <v>ЖП</v>
      </c>
      <c r="V49" s="358"/>
      <c r="W49" s="358"/>
      <c r="X49" s="796"/>
      <c r="Y49" s="358"/>
      <c r="Z49" s="358"/>
      <c r="AA49" s="358"/>
      <c r="AB49" s="358"/>
      <c r="AC49" s="799" t="s">
        <v>1333</v>
      </c>
      <c r="AD49" s="799" t="str">
        <f>BL49&amp;"::"&amp;AE49</f>
        <v>да::ACTI</v>
      </c>
      <c r="AE49" s="799" t="s">
        <v>1293</v>
      </c>
      <c r="AF49" s="358"/>
      <c r="AG49" s="358"/>
      <c r="AH49" s="358"/>
      <c r="AI49" s="358"/>
      <c r="AJ49" s="358"/>
      <c r="AK49" s="358"/>
      <c r="AL49" s="358"/>
      <c r="AM49" s="358"/>
      <c r="AN49" s="357" t="str">
        <f>IF('ТФ 1'!$N$37="","",'ТФ 1'!$N$37)</f>
        <v>4.1</v>
      </c>
      <c r="AO49" s="797" t="str">
        <f>IF('ТФ 1'!$O$37="","",'ТФ 1'!$O$37)</f>
        <v>МП ЗР "Севержилкомсервис"</v>
      </c>
      <c r="AP49" s="359"/>
      <c r="AQ49" s="797" t="str">
        <f>IF('ТФ 1'!$Q$37="","",'ТФ 1'!$Q$37)</f>
        <v>8300010685</v>
      </c>
      <c r="AR49" s="797" t="str">
        <f>IF('ТФ 1'!$R$37="","",'ТФ 1'!$R$37)</f>
        <v>298301001</v>
      </c>
      <c r="AS49" s="797" t="str">
        <f>IF('ТФ 1'!$S$37="","",'ТФ 1'!$S$37)</f>
        <v>ОСН, 22</v>
      </c>
      <c r="AT49" s="797" t="str">
        <f>IF('ТФ 1'!$T$37="","",'ТФ 1'!$T$37)</f>
        <v/>
      </c>
      <c r="AU49" s="797" t="str">
        <f>IF('ТФ 1'!$U$37="","",'ТФ 1'!$U$37)</f>
        <v>Некомбинированное производство :: Передача :: Сбыт</v>
      </c>
      <c r="AV49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49" s="797"/>
      <c r="AX49" s="797"/>
      <c r="AY49" s="358"/>
      <c r="AZ49" s="792"/>
      <c r="BA49" s="792"/>
      <c r="BB49" s="792"/>
      <c r="BC49" s="797"/>
      <c r="BD49" s="797"/>
      <c r="BE49" s="797"/>
      <c r="BF49" s="792"/>
      <c r="BG49" s="358"/>
      <c r="BH49" s="799"/>
      <c r="BI49" s="358"/>
      <c r="BJ49" s="358"/>
      <c r="BK49" s="358"/>
      <c r="BL49" s="801" t="s">
        <v>34</v>
      </c>
      <c r="BM49" s="802"/>
      <c r="BN49" s="358"/>
      <c r="BO49" s="358"/>
      <c r="BP49" s="332">
        <f>IF('ТФ 1'!$BQ$37="","",'ТФ 1'!$BQ$37)</f>
        <v>1948.93</v>
      </c>
      <c r="BQ49" s="332">
        <f>IF('ТФ 1'!$BS$37="","",'ТФ 1'!$BS$37)</f>
        <v>1981.41</v>
      </c>
      <c r="BR49" s="332">
        <f>IF('ТФ 1'!$BP$37="","",'ТФ 1'!$BP$37)</f>
        <v>25393.13</v>
      </c>
      <c r="BS49" s="332">
        <f>IF('ТФ 1'!$BR$37="","",'ТФ 1'!$BR$37)</f>
        <v>25816.35</v>
      </c>
      <c r="BT49" s="358"/>
      <c r="BU49" s="379"/>
      <c r="BV49" s="379"/>
      <c r="BW49" s="358"/>
      <c r="BX49" s="360" t="s">
        <v>40</v>
      </c>
      <c r="BY49" s="360" t="s">
        <v>40</v>
      </c>
      <c r="BZ49" s="361"/>
      <c r="CA49" s="361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62"/>
      <c r="CM49" s="362"/>
      <c r="CN49" s="358"/>
      <c r="CO49" s="280"/>
      <c r="CP49" s="280"/>
      <c r="CQ49" s="363"/>
      <c r="CR49" s="363"/>
      <c r="CS49" s="364">
        <v>14.928</v>
      </c>
      <c r="CT49" s="364">
        <v>15.787</v>
      </c>
      <c r="CU49" s="358"/>
      <c r="CV49" s="358"/>
      <c r="CW49" s="365">
        <f>IF($AD49="да::ACTI",IF($U49="ЖП",CS49,0),0)</f>
        <v>14.928</v>
      </c>
      <c r="CX49" s="365">
        <f>IF($AD49="да::ACTI",IF($U49="ЖП",CT49,0),0)</f>
        <v>15.787</v>
      </c>
      <c r="CY49" s="365">
        <f>IF($AD49="да::ACTI",IF($U49="ЖП",0,CS49),0)</f>
        <v>0</v>
      </c>
      <c r="CZ49" s="365">
        <f>IF($AD49="да::ACTI",IF($U49="ЖП",0,CT49),0)</f>
        <v>0</v>
      </c>
      <c r="DA49" s="358"/>
      <c r="DB49" s="358"/>
      <c r="DC49" s="276">
        <f>CW49*IF(LEN($BP49)=0,0,$BP49)/1000</f>
        <v>29.09362704</v>
      </c>
      <c r="DD49" s="276">
        <f>IF(LEN($BQ49)=0,0,DC49)</f>
        <v>29.09362704</v>
      </c>
      <c r="DE49" s="276">
        <f>CX49*IF(LEN($BQ49)=0,0,$BQ49)/1000</f>
        <v>31.28051967</v>
      </c>
      <c r="DF49" s="276">
        <f>CW49*IF(LEN($BQ49)=0,0,$BQ49)/1000</f>
        <v>29.57848848</v>
      </c>
      <c r="DG49" s="280"/>
      <c r="DH49" s="276">
        <f>CY49*IF(LEN($BP49)=0,0,$BP49)/1000</f>
        <v>0</v>
      </c>
      <c r="DI49" s="276">
        <f>IF(LEN($BQ49)=0,0,DH49)</f>
        <v>0</v>
      </c>
      <c r="DJ49" s="276">
        <f>CZ49*IF(LEN($BQ49)=0,0,$BQ49)/1000</f>
        <v>0</v>
      </c>
      <c r="DK49" s="276">
        <f>CY49*IF(LEN($BQ49)=0,0,$BQ49)/1000</f>
        <v>0</v>
      </c>
      <c r="DL49" s="280"/>
      <c r="DM49" s="276">
        <f>SUM(DC49,DH49)</f>
        <v>29.09362704</v>
      </c>
      <c r="DN49" s="276">
        <f>SUM(DD49,DI49)</f>
        <v>29.09362704</v>
      </c>
      <c r="DO49" s="276">
        <f>SUM(DE49,DJ49)</f>
        <v>31.28051967</v>
      </c>
      <c r="DP49" s="276">
        <f>SUM(DF49,DK49)</f>
        <v>29.57848848</v>
      </c>
      <c r="DQ49" s="280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7"/>
      <c r="EL49" s="367"/>
      <c r="EM49" s="244"/>
      <c r="EN49" s="367"/>
      <c r="EO49" s="367"/>
      <c r="EP49" s="362"/>
      <c r="EQ49" s="362"/>
      <c r="ER49" s="367"/>
      <c r="ES49" s="280"/>
      <c r="ET49" s="280"/>
      <c r="EU49" s="363"/>
      <c r="EV49" s="363"/>
      <c r="EW49" s="364">
        <v>37.91592</v>
      </c>
      <c r="EX49" s="364">
        <v>91.8414</v>
      </c>
      <c r="EY49" s="367"/>
      <c r="EZ49" s="367"/>
      <c r="FA49" s="365">
        <f>IF($AE49="ACTI",IF($U49="ЖП",EW49,0),0)</f>
        <v>37.91592</v>
      </c>
      <c r="FB49" s="365">
        <f>IF($AE49="ACTI",IF($U49="ЖП",EX49,0),0)</f>
        <v>91.8414</v>
      </c>
      <c r="FC49" s="365">
        <f>IF($AE49="ACTI",IF($U49="ЖП",0,EW49),0)</f>
        <v>0</v>
      </c>
      <c r="FD49" s="365">
        <f>IF($AE49="ACTI",IF($U49="ЖП",0,EX49),0)</f>
        <v>0</v>
      </c>
      <c r="FE49" s="367"/>
      <c r="FF49" s="367"/>
      <c r="FG49" s="276">
        <f>FA49*IF(LEN($BP49)=0,0,$BP49)/1000</f>
        <v>73.8954739656</v>
      </c>
      <c r="FH49" s="276">
        <f>IF(LEN($BQ49)=0,0,FG49)</f>
        <v>73.8954739656</v>
      </c>
      <c r="FI49" s="276">
        <f>FB49*IF(LEN($BQ49)=0,0,$BQ49)/1000</f>
        <v>181.975468374</v>
      </c>
      <c r="FJ49" s="276">
        <f>FA49*IF(LEN($BQ49)=0,0,$BQ49)/1000</f>
        <v>75.1269830472</v>
      </c>
      <c r="FK49" s="280"/>
      <c r="FL49" s="276">
        <f>FC49*IF(LEN($BP49)=0,0,$BP49)/1000</f>
        <v>0</v>
      </c>
      <c r="FM49" s="276">
        <f>IF(LEN($BQ49)=0,0,FL49)</f>
        <v>0</v>
      </c>
      <c r="FN49" s="276">
        <f>FD49*IF(LEN($BQ49)=0,0,$BQ49)/1000</f>
        <v>0</v>
      </c>
      <c r="FO49" s="276">
        <f>FC49*IF(LEN($BQ49)=0,0,$BQ49)/1000</f>
        <v>0</v>
      </c>
      <c r="FP49" s="280"/>
      <c r="FQ49" s="276">
        <f>SUM(FG49,FL49)</f>
        <v>73.8954739656</v>
      </c>
      <c r="FR49" s="276">
        <f>SUM(FH49,FM49)</f>
        <v>73.8954739656</v>
      </c>
      <c r="FS49" s="276">
        <f>SUM(FI49,FN49)</f>
        <v>181.975468374</v>
      </c>
      <c r="FT49" s="276">
        <f>SUM(FJ49,FO49)</f>
        <v>75.1269830472</v>
      </c>
      <c r="FU49" s="280"/>
      <c r="FV49" s="361"/>
      <c r="FW49" s="361"/>
      <c r="FX49" s="361"/>
      <c r="FY49" s="366"/>
      <c r="FZ49" s="366"/>
      <c r="GA49" s="361"/>
      <c r="GB49" s="361"/>
      <c r="GC49" s="366"/>
      <c r="GD49" s="366"/>
      <c r="GE49" s="366"/>
      <c r="GF49" s="366"/>
      <c r="GG49" s="366"/>
      <c r="GH49" s="366"/>
      <c r="GI49" s="366"/>
      <c r="GJ49" s="366"/>
      <c r="GK49" s="366"/>
      <c r="GL49" s="366"/>
      <c r="GM49" s="366"/>
      <c r="GN49" s="366"/>
      <c r="GO49" s="993"/>
      <c r="GP49" s="993"/>
      <c r="GQ49" s="993"/>
      <c r="GR49" s="993"/>
      <c r="GS49" s="993"/>
      <c r="GT49" s="993"/>
      <c r="GU49" s="993"/>
      <c r="GV49" s="993"/>
      <c r="GW49" s="993"/>
      <c r="GX49" s="993"/>
      <c r="GY49" s="993"/>
      <c r="GZ49" s="92"/>
      <c r="HA49" s="422"/>
      <c r="HB49" s="422"/>
      <c r="HC49" s="422"/>
      <c r="HD49" s="422"/>
      <c r="HE49" s="422"/>
      <c r="HF49" s="422"/>
      <c r="HG49" s="422"/>
      <c r="HH49" s="422"/>
      <c r="HI49" s="422"/>
      <c r="HJ49" s="422"/>
      <c r="HK49" s="422"/>
      <c r="HL49" s="423"/>
      <c r="HM49" s="365">
        <f>CW49</f>
        <v>14.928</v>
      </c>
      <c r="HN49" s="365">
        <f>CX49</f>
        <v>15.787</v>
      </c>
      <c r="HO49" s="365">
        <f>CY49</f>
        <v>0</v>
      </c>
      <c r="HP49" s="365">
        <f>CZ49</f>
        <v>0</v>
      </c>
      <c r="HQ49" s="424"/>
      <c r="HR49" s="422"/>
      <c r="HS49" s="422"/>
      <c r="HT49" s="422"/>
      <c r="HU49" s="422"/>
      <c r="HV49" s="422"/>
      <c r="HW49" s="422"/>
      <c r="HX49" s="422"/>
      <c r="HY49" s="422"/>
      <c r="HZ49" s="422"/>
      <c r="IA49" s="422"/>
      <c r="IB49" s="422"/>
      <c r="IC49" s="365">
        <f>FA49</f>
        <v>37.91592</v>
      </c>
      <c r="ID49" s="365">
        <f>FB49</f>
        <v>91.8414</v>
      </c>
      <c r="IE49" s="365">
        <f>FC49</f>
        <v>0</v>
      </c>
      <c r="IF49" s="365">
        <f>FD49</f>
        <v>0</v>
      </c>
      <c r="IG49" s="92"/>
      <c r="IH49" s="92"/>
      <c r="II49" s="92"/>
      <c r="IJ49" s="92"/>
      <c r="IK49" s="993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368"/>
      <c r="JS49" s="368"/>
      <c r="JT49" s="368"/>
      <c r="JU49" s="368"/>
      <c r="JV49" s="368"/>
      <c r="JW49" s="368"/>
      <c r="JX49" s="368"/>
      <c r="JY49" s="368"/>
      <c r="JZ49" s="92"/>
      <c r="KA49" s="92"/>
      <c r="KB49" s="92"/>
      <c r="KC49" s="92"/>
      <c r="KD49" s="368"/>
      <c r="KE49" s="368"/>
      <c r="KF49" s="368"/>
      <c r="KG49" s="368"/>
      <c r="KH49" s="368"/>
      <c r="KI49" s="368"/>
      <c r="KJ49" s="368"/>
      <c r="KK49" s="368"/>
      <c r="KL49" s="368"/>
      <c r="KM49" s="368"/>
      <c r="KN49" s="368"/>
      <c r="KO49" s="368"/>
      <c r="KP49" s="368"/>
      <c r="KQ49" s="368"/>
      <c r="KR49" s="368"/>
      <c r="KS49" s="368"/>
      <c r="KT49" s="422"/>
      <c r="KU49" s="422"/>
      <c r="KV49" s="422"/>
      <c r="KW49" s="422"/>
      <c r="KX49" s="422"/>
      <c r="KY49" s="422"/>
      <c r="KZ49" s="422"/>
      <c r="LA49" s="422"/>
      <c r="LB49" s="422"/>
      <c r="LC49" s="358"/>
      <c r="LD49" s="358"/>
      <c r="LE49" s="358"/>
      <c r="LF49" s="358"/>
      <c r="LG49" s="422"/>
      <c r="LH49" s="422"/>
      <c r="LI49" s="422"/>
      <c r="LJ49" s="422"/>
      <c r="LK49" s="422"/>
      <c r="LL49" s="422"/>
      <c r="LM49" s="422"/>
    </row>
    <row customHeight="1" ht="24">
      <c r="A50" s="614" t="s">
        <v>1151</v>
      </c>
      <c r="B50" s="614" t="s">
        <v>1318</v>
      </c>
      <c r="C50" s="503" t="s">
        <v>1281</v>
      </c>
      <c r="D50" s="418"/>
      <c r="E50" s="418"/>
      <c r="F50" s="244"/>
      <c r="G50" s="793">
        <f>ROW('НМ 1'!$A$16)</f>
        <v>16</v>
      </c>
      <c r="H50" s="793">
        <f>ROW('ТФ 1'!$A$37)</f>
        <v>37</v>
      </c>
      <c r="I50" s="244"/>
      <c r="J50" s="244"/>
      <c r="K50" s="794"/>
      <c r="L50" s="794"/>
      <c r="M50" s="357" t="str">
        <f>IF('НМ 1'!$M$16="","",'НМ 1'!$M$16)</f>
        <v>3</v>
      </c>
      <c r="N50" s="797" t="str">
        <f>IF('НМ 1'!$N$16="","",'НМ 1'!$N$16)</f>
        <v>Многоквартирные и жилые дома. Год постройки: после 1999 года постройки. Материал стен: нет. Этажность: 2</v>
      </c>
      <c r="O50" s="358"/>
      <c r="P50" s="358"/>
      <c r="Q50" s="797" t="str">
        <f>IF('НМ 1'!$Q$16="","",'НМ 1'!$Q$16)</f>
        <v>поселок Амдерма, Канинский, Колгуевский, Коткинский, Омский, Пешский, Тиманский, Шоинский, Юшарский сельсоветы</v>
      </c>
      <c r="R50" s="358"/>
      <c r="S50" s="358"/>
      <c r="T50" s="795" t="str">
        <f>IF('НМ 1'!$T$16="","",'НМ 1'!$T$16)</f>
        <v>ЧД</v>
      </c>
      <c r="U50" s="795" t="str">
        <f>IF('НМ 1'!$U$16="","",'НМ 1'!$U$16)</f>
        <v>ЖП</v>
      </c>
      <c r="V50" s="358"/>
      <c r="W50" s="358"/>
      <c r="X50" s="796"/>
      <c r="Y50" s="358"/>
      <c r="Z50" s="358"/>
      <c r="AA50" s="358"/>
      <c r="AB50" s="358"/>
      <c r="AC50" s="799" t="s">
        <v>1333</v>
      </c>
      <c r="AD50" s="799" t="str">
        <f>BL50&amp;"::"&amp;AE50</f>
        <v>да::ACTI</v>
      </c>
      <c r="AE50" s="799" t="s">
        <v>1293</v>
      </c>
      <c r="AF50" s="358"/>
      <c r="AG50" s="358"/>
      <c r="AH50" s="358"/>
      <c r="AI50" s="358"/>
      <c r="AJ50" s="358"/>
      <c r="AK50" s="358"/>
      <c r="AL50" s="358"/>
      <c r="AM50" s="358"/>
      <c r="AN50" s="357" t="str">
        <f>IF('ТФ 1'!$N$37="","",'ТФ 1'!$N$37)</f>
        <v>4.1</v>
      </c>
      <c r="AO50" s="797" t="str">
        <f>IF('ТФ 1'!$O$37="","",'ТФ 1'!$O$37)</f>
        <v>МП ЗР "Севержилкомсервис"</v>
      </c>
      <c r="AP50" s="359"/>
      <c r="AQ50" s="797" t="str">
        <f>IF('ТФ 1'!$Q$37="","",'ТФ 1'!$Q$37)</f>
        <v>8300010685</v>
      </c>
      <c r="AR50" s="797" t="str">
        <f>IF('ТФ 1'!$R$37="","",'ТФ 1'!$R$37)</f>
        <v>298301001</v>
      </c>
      <c r="AS50" s="797" t="str">
        <f>IF('ТФ 1'!$S$37="","",'ТФ 1'!$S$37)</f>
        <v>ОСН, 22</v>
      </c>
      <c r="AT50" s="797" t="str">
        <f>IF('ТФ 1'!$T$37="","",'ТФ 1'!$T$37)</f>
        <v/>
      </c>
      <c r="AU50" s="797" t="str">
        <f>IF('ТФ 1'!$U$37="","",'ТФ 1'!$U$37)</f>
        <v>Некомбинированное производство :: Передача :: Сбыт</v>
      </c>
      <c r="AV50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50" s="797"/>
      <c r="AX50" s="797"/>
      <c r="AY50" s="358"/>
      <c r="AZ50" s="792"/>
      <c r="BA50" s="792"/>
      <c r="BB50" s="792"/>
      <c r="BC50" s="797"/>
      <c r="BD50" s="797"/>
      <c r="BE50" s="797"/>
      <c r="BF50" s="792"/>
      <c r="BG50" s="358"/>
      <c r="BH50" s="799"/>
      <c r="BI50" s="358"/>
      <c r="BJ50" s="358"/>
      <c r="BK50" s="358"/>
      <c r="BL50" s="801" t="s">
        <v>34</v>
      </c>
      <c r="BM50" s="802"/>
      <c r="BN50" s="358"/>
      <c r="BO50" s="358"/>
      <c r="BP50" s="332">
        <f>IF('ТФ 1'!$BQ$37="","",'ТФ 1'!$BQ$37)</f>
        <v>1948.93</v>
      </c>
      <c r="BQ50" s="332">
        <f>IF('ТФ 1'!$BS$37="","",'ТФ 1'!$BS$37)</f>
        <v>1981.41</v>
      </c>
      <c r="BR50" s="332">
        <f>IF('ТФ 1'!$BP$37="","",'ТФ 1'!$BP$37)</f>
        <v>25393.13</v>
      </c>
      <c r="BS50" s="332">
        <f>IF('ТФ 1'!$BR$37="","",'ТФ 1'!$BR$37)</f>
        <v>25816.35</v>
      </c>
      <c r="BT50" s="358"/>
      <c r="BU50" s="379"/>
      <c r="BV50" s="379"/>
      <c r="BW50" s="358"/>
      <c r="BX50" s="360" t="s">
        <v>40</v>
      </c>
      <c r="BY50" s="360" t="s">
        <v>40</v>
      </c>
      <c r="BZ50" s="361"/>
      <c r="CA50" s="361"/>
      <c r="CB50" s="358"/>
      <c r="CC50" s="358"/>
      <c r="CD50" s="358"/>
      <c r="CE50" s="358"/>
      <c r="CF50" s="358"/>
      <c r="CG50" s="358"/>
      <c r="CH50" s="358"/>
      <c r="CI50" s="358"/>
      <c r="CJ50" s="358"/>
      <c r="CK50" s="358"/>
      <c r="CL50" s="362"/>
      <c r="CM50" s="362"/>
      <c r="CN50" s="358"/>
      <c r="CO50" s="280"/>
      <c r="CP50" s="280"/>
      <c r="CQ50" s="363"/>
      <c r="CR50" s="363"/>
      <c r="CS50" s="364">
        <v>7.717</v>
      </c>
      <c r="CT50" s="364">
        <v>5.242</v>
      </c>
      <c r="CU50" s="358"/>
      <c r="CV50" s="358"/>
      <c r="CW50" s="365">
        <f>IF($AD50="да::ACTI",IF($U50="ЖП",CS50,0),0)</f>
        <v>7.717</v>
      </c>
      <c r="CX50" s="365">
        <f>IF($AD50="да::ACTI",IF($U50="ЖП",CT50,0),0)</f>
        <v>5.242</v>
      </c>
      <c r="CY50" s="365">
        <f>IF($AD50="да::ACTI",IF($U50="ЖП",0,CS50),0)</f>
        <v>0</v>
      </c>
      <c r="CZ50" s="365">
        <f>IF($AD50="да::ACTI",IF($U50="ЖП",0,CT50),0)</f>
        <v>0</v>
      </c>
      <c r="DA50" s="358"/>
      <c r="DB50" s="358"/>
      <c r="DC50" s="276">
        <f>CW50*IF(LEN($BP50)=0,0,$BP50)/1000</f>
        <v>15.03989281</v>
      </c>
      <c r="DD50" s="276">
        <f>IF(LEN($BQ50)=0,0,DC50)</f>
        <v>15.03989281</v>
      </c>
      <c r="DE50" s="276">
        <f>CX50*IF(LEN($BQ50)=0,0,$BQ50)/1000</f>
        <v>10.38655122</v>
      </c>
      <c r="DF50" s="276">
        <f>CW50*IF(LEN($BQ50)=0,0,$BQ50)/1000</f>
        <v>15.29054097</v>
      </c>
      <c r="DG50" s="280"/>
      <c r="DH50" s="276">
        <f>CY50*IF(LEN($BP50)=0,0,$BP50)/1000</f>
        <v>0</v>
      </c>
      <c r="DI50" s="276">
        <f>IF(LEN($BQ50)=0,0,DH50)</f>
        <v>0</v>
      </c>
      <c r="DJ50" s="276">
        <f>CZ50*IF(LEN($BQ50)=0,0,$BQ50)/1000</f>
        <v>0</v>
      </c>
      <c r="DK50" s="276">
        <f>CY50*IF(LEN($BQ50)=0,0,$BQ50)/1000</f>
        <v>0</v>
      </c>
      <c r="DL50" s="280"/>
      <c r="DM50" s="276">
        <f>SUM(DC50,DH50)</f>
        <v>15.03989281</v>
      </c>
      <c r="DN50" s="276">
        <f>SUM(DD50,DI50)</f>
        <v>15.03989281</v>
      </c>
      <c r="DO50" s="276">
        <f>SUM(DE50,DJ50)</f>
        <v>10.38655122</v>
      </c>
      <c r="DP50" s="276">
        <f>SUM(DF50,DK50)</f>
        <v>15.29054097</v>
      </c>
      <c r="DQ50" s="280"/>
      <c r="DR50" s="366"/>
      <c r="DS50" s="366"/>
      <c r="DT50" s="366"/>
      <c r="DU50" s="366"/>
      <c r="DV50" s="366"/>
      <c r="DW50" s="366"/>
      <c r="DX50" s="366"/>
      <c r="DY50" s="366"/>
      <c r="DZ50" s="366"/>
      <c r="EA50" s="366"/>
      <c r="EB50" s="366"/>
      <c r="EC50" s="366"/>
      <c r="ED50" s="366"/>
      <c r="EE50" s="366"/>
      <c r="EF50" s="366"/>
      <c r="EG50" s="366"/>
      <c r="EH50" s="366"/>
      <c r="EI50" s="366"/>
      <c r="EJ50" s="366"/>
      <c r="EK50" s="367"/>
      <c r="EL50" s="367"/>
      <c r="EM50" s="244"/>
      <c r="EN50" s="367"/>
      <c r="EO50" s="367"/>
      <c r="EP50" s="362"/>
      <c r="EQ50" s="362"/>
      <c r="ER50" s="367"/>
      <c r="ES50" s="280"/>
      <c r="ET50" s="280"/>
      <c r="EU50" s="363"/>
      <c r="EV50" s="363"/>
      <c r="EW50" s="364">
        <v>43.2152</v>
      </c>
      <c r="EX50" s="364">
        <v>34.9502</v>
      </c>
      <c r="EY50" s="367"/>
      <c r="EZ50" s="367"/>
      <c r="FA50" s="365">
        <f>IF($AE50="ACTI",IF($U50="ЖП",EW50,0),0)</f>
        <v>43.2152</v>
      </c>
      <c r="FB50" s="365">
        <f>IF($AE50="ACTI",IF($U50="ЖП",EX50,0),0)</f>
        <v>34.9502</v>
      </c>
      <c r="FC50" s="365">
        <f>IF($AE50="ACTI",IF($U50="ЖП",0,EW50),0)</f>
        <v>0</v>
      </c>
      <c r="FD50" s="365">
        <f>IF($AE50="ACTI",IF($U50="ЖП",0,EX50),0)</f>
        <v>0</v>
      </c>
      <c r="FE50" s="367"/>
      <c r="FF50" s="367"/>
      <c r="FG50" s="276">
        <f>FA50*IF(LEN($BP50)=0,0,$BP50)/1000</f>
        <v>84.223399736</v>
      </c>
      <c r="FH50" s="276">
        <f>IF(LEN($BQ50)=0,0,FG50)</f>
        <v>84.223399736</v>
      </c>
      <c r="FI50" s="276">
        <f>FB50*IF(LEN($BQ50)=0,0,$BQ50)/1000</f>
        <v>69.250675782</v>
      </c>
      <c r="FJ50" s="276">
        <f>FA50*IF(LEN($BQ50)=0,0,$BQ50)/1000</f>
        <v>85.627029432</v>
      </c>
      <c r="FK50" s="280"/>
      <c r="FL50" s="276">
        <f>FC50*IF(LEN($BP50)=0,0,$BP50)/1000</f>
        <v>0</v>
      </c>
      <c r="FM50" s="276">
        <f>IF(LEN($BQ50)=0,0,FL50)</f>
        <v>0</v>
      </c>
      <c r="FN50" s="276">
        <f>FD50*IF(LEN($BQ50)=0,0,$BQ50)/1000</f>
        <v>0</v>
      </c>
      <c r="FO50" s="276">
        <f>FC50*IF(LEN($BQ50)=0,0,$BQ50)/1000</f>
        <v>0</v>
      </c>
      <c r="FP50" s="280"/>
      <c r="FQ50" s="276">
        <f>SUM(FG50,FL50)</f>
        <v>84.223399736</v>
      </c>
      <c r="FR50" s="276">
        <f>SUM(FH50,FM50)</f>
        <v>84.223399736</v>
      </c>
      <c r="FS50" s="276">
        <f>SUM(FI50,FN50)</f>
        <v>69.250675782</v>
      </c>
      <c r="FT50" s="276">
        <f>SUM(FJ50,FO50)</f>
        <v>85.627029432</v>
      </c>
      <c r="FU50" s="280"/>
      <c r="FV50" s="361"/>
      <c r="FW50" s="361"/>
      <c r="FX50" s="361"/>
      <c r="FY50" s="366"/>
      <c r="FZ50" s="366"/>
      <c r="GA50" s="361"/>
      <c r="GB50" s="361"/>
      <c r="GC50" s="366"/>
      <c r="GD50" s="366"/>
      <c r="GE50" s="366"/>
      <c r="GF50" s="366"/>
      <c r="GG50" s="366"/>
      <c r="GH50" s="366"/>
      <c r="GI50" s="366"/>
      <c r="GJ50" s="366"/>
      <c r="GK50" s="366"/>
      <c r="GL50" s="366"/>
      <c r="GM50" s="366"/>
      <c r="GN50" s="366"/>
      <c r="GO50" s="993"/>
      <c r="GP50" s="993"/>
      <c r="GQ50" s="993"/>
      <c r="GR50" s="993"/>
      <c r="GS50" s="993"/>
      <c r="GT50" s="993"/>
      <c r="GU50" s="993"/>
      <c r="GV50" s="993"/>
      <c r="GW50" s="993"/>
      <c r="GX50" s="993"/>
      <c r="GY50" s="993"/>
      <c r="GZ50" s="92"/>
      <c r="HA50" s="422"/>
      <c r="HB50" s="422"/>
      <c r="HC50" s="422"/>
      <c r="HD50" s="422"/>
      <c r="HE50" s="422"/>
      <c r="HF50" s="422"/>
      <c r="HG50" s="422"/>
      <c r="HH50" s="422"/>
      <c r="HI50" s="422"/>
      <c r="HJ50" s="422"/>
      <c r="HK50" s="422"/>
      <c r="HL50" s="423"/>
      <c r="HM50" s="365">
        <f>CW50</f>
        <v>7.717</v>
      </c>
      <c r="HN50" s="365">
        <f>CX50</f>
        <v>5.242</v>
      </c>
      <c r="HO50" s="365">
        <f>CY50</f>
        <v>0</v>
      </c>
      <c r="HP50" s="365">
        <f>CZ50</f>
        <v>0</v>
      </c>
      <c r="HQ50" s="424"/>
      <c r="HR50" s="422"/>
      <c r="HS50" s="422"/>
      <c r="HT50" s="422"/>
      <c r="HU50" s="422"/>
      <c r="HV50" s="422"/>
      <c r="HW50" s="422"/>
      <c r="HX50" s="422"/>
      <c r="HY50" s="422"/>
      <c r="HZ50" s="422"/>
      <c r="IA50" s="422"/>
      <c r="IB50" s="422"/>
      <c r="IC50" s="365">
        <f>FA50</f>
        <v>43.2152</v>
      </c>
      <c r="ID50" s="365">
        <f>FB50</f>
        <v>34.9502</v>
      </c>
      <c r="IE50" s="365">
        <f>FC50</f>
        <v>0</v>
      </c>
      <c r="IF50" s="365">
        <f>FD50</f>
        <v>0</v>
      </c>
      <c r="IG50" s="92"/>
      <c r="IH50" s="92"/>
      <c r="II50" s="92"/>
      <c r="IJ50" s="92"/>
      <c r="IK50" s="993"/>
      <c r="IL50" s="92"/>
      <c r="IM50" s="92"/>
      <c r="IN50" s="92"/>
      <c r="IO50" s="92"/>
      <c r="IP50" s="92"/>
      <c r="IQ50" s="92"/>
      <c r="IR50" s="92"/>
      <c r="IS50" s="92"/>
      <c r="IT50" s="92"/>
      <c r="IU50" s="92"/>
      <c r="IV50" s="92"/>
      <c r="IW50" s="92"/>
      <c r="IX50" s="92"/>
      <c r="IY50" s="92"/>
      <c r="IZ50" s="92"/>
      <c r="JA50" s="92"/>
      <c r="JB50" s="92"/>
      <c r="JC50" s="92"/>
      <c r="JD50" s="92"/>
      <c r="JE50" s="92"/>
      <c r="JF50" s="92"/>
      <c r="JG50" s="92"/>
      <c r="JH50" s="92"/>
      <c r="JI50" s="92"/>
      <c r="JJ50" s="92"/>
      <c r="JK50" s="92"/>
      <c r="JL50" s="92"/>
      <c r="JM50" s="92"/>
      <c r="JN50" s="92"/>
      <c r="JO50" s="92"/>
      <c r="JP50" s="92"/>
      <c r="JQ50" s="92"/>
      <c r="JR50" s="368"/>
      <c r="JS50" s="368"/>
      <c r="JT50" s="368"/>
      <c r="JU50" s="368"/>
      <c r="JV50" s="368"/>
      <c r="JW50" s="368"/>
      <c r="JX50" s="368"/>
      <c r="JY50" s="368"/>
      <c r="JZ50" s="92"/>
      <c r="KA50" s="92"/>
      <c r="KB50" s="92"/>
      <c r="KC50" s="92"/>
      <c r="KD50" s="368"/>
      <c r="KE50" s="368"/>
      <c r="KF50" s="368"/>
      <c r="KG50" s="368"/>
      <c r="KH50" s="368"/>
      <c r="KI50" s="368"/>
      <c r="KJ50" s="368"/>
      <c r="KK50" s="368"/>
      <c r="KL50" s="368"/>
      <c r="KM50" s="368"/>
      <c r="KN50" s="368"/>
      <c r="KO50" s="368"/>
      <c r="KP50" s="368"/>
      <c r="KQ50" s="368"/>
      <c r="KR50" s="368"/>
      <c r="KS50" s="368"/>
      <c r="KT50" s="422"/>
      <c r="KU50" s="422"/>
      <c r="KV50" s="422"/>
      <c r="KW50" s="422"/>
      <c r="KX50" s="422"/>
      <c r="KY50" s="422"/>
      <c r="KZ50" s="422"/>
      <c r="LA50" s="422"/>
      <c r="LB50" s="422"/>
      <c r="LC50" s="358"/>
      <c r="LD50" s="358"/>
      <c r="LE50" s="358"/>
      <c r="LF50" s="358"/>
      <c r="LG50" s="422"/>
      <c r="LH50" s="422"/>
      <c r="LI50" s="422"/>
      <c r="LJ50" s="422"/>
      <c r="LK50" s="422"/>
      <c r="LL50" s="422"/>
      <c r="LM50" s="422"/>
    </row>
    <row customHeight="1" ht="24">
      <c r="A51" s="614" t="s">
        <v>1152</v>
      </c>
      <c r="B51" s="614" t="s">
        <v>1318</v>
      </c>
      <c r="C51" s="503" t="s">
        <v>1281</v>
      </c>
      <c r="D51" s="418"/>
      <c r="E51" s="418"/>
      <c r="F51" s="244"/>
      <c r="G51" s="793">
        <f>ROW('НМ 1'!$A$17)</f>
        <v>17</v>
      </c>
      <c r="H51" s="793">
        <f>ROW('ТФ 1'!$A$37)</f>
        <v>37</v>
      </c>
      <c r="I51" s="244"/>
      <c r="J51" s="244"/>
      <c r="K51" s="794"/>
      <c r="L51" s="794" t="s">
        <v>34</v>
      </c>
      <c r="M51" s="357" t="str">
        <f>IF('НМ 1'!$M$17="","",'НМ 1'!$M$17)</f>
        <v>4</v>
      </c>
      <c r="N51" s="797" t="str">
        <f>IF('НМ 1'!$N$17="","",'НМ 1'!$N$17)</f>
        <v>Многоквартирные и жилые дома. Год постройки: до 1999 года постройки включительно. Материал стен: нет. Этажность: 2</v>
      </c>
      <c r="O51" s="358"/>
      <c r="P51" s="358"/>
      <c r="Q51" s="797" t="str">
        <f>IF('НМ 1'!$Q$17="","",'НМ 1'!$Q$17)</f>
        <v>По-умолчанию</v>
      </c>
      <c r="R51" s="358"/>
      <c r="S51" s="358"/>
      <c r="T51" s="795" t="str">
        <f>IF('НМ 1'!$T$17="","",'НМ 1'!$T$17)</f>
        <v>ЧД</v>
      </c>
      <c r="U51" s="795" t="str">
        <f>IF('НМ 1'!$U$17="","",'НМ 1'!$U$17)</f>
        <v>ЖП</v>
      </c>
      <c r="V51" s="358"/>
      <c r="W51" s="358"/>
      <c r="X51" s="796"/>
      <c r="Y51" s="358"/>
      <c r="Z51" s="358"/>
      <c r="AA51" s="358"/>
      <c r="AB51" s="358"/>
      <c r="AC51" s="799" t="s">
        <v>1333</v>
      </c>
      <c r="AD51" s="799" t="str">
        <f>BL51&amp;"::"&amp;AE51</f>
        <v>да::ACTI</v>
      </c>
      <c r="AE51" s="799" t="s">
        <v>1293</v>
      </c>
      <c r="AF51" s="358"/>
      <c r="AG51" s="358"/>
      <c r="AH51" s="358"/>
      <c r="AI51" s="358"/>
      <c r="AJ51" s="358"/>
      <c r="AK51" s="358"/>
      <c r="AL51" s="358"/>
      <c r="AM51" s="358"/>
      <c r="AN51" s="357" t="str">
        <f>IF('ТФ 1'!$N$37="","",'ТФ 1'!$N$37)</f>
        <v>4.1</v>
      </c>
      <c r="AO51" s="797" t="str">
        <f>IF('ТФ 1'!$O$37="","",'ТФ 1'!$O$37)</f>
        <v>МП ЗР "Севержилкомсервис"</v>
      </c>
      <c r="AP51" s="359"/>
      <c r="AQ51" s="797" t="str">
        <f>IF('ТФ 1'!$Q$37="","",'ТФ 1'!$Q$37)</f>
        <v>8300010685</v>
      </c>
      <c r="AR51" s="797" t="str">
        <f>IF('ТФ 1'!$R$37="","",'ТФ 1'!$R$37)</f>
        <v>298301001</v>
      </c>
      <c r="AS51" s="797" t="str">
        <f>IF('ТФ 1'!$S$37="","",'ТФ 1'!$S$37)</f>
        <v>ОСН, 22</v>
      </c>
      <c r="AT51" s="797" t="str">
        <f>IF('ТФ 1'!$T$37="","",'ТФ 1'!$T$37)</f>
        <v/>
      </c>
      <c r="AU51" s="797" t="str">
        <f>IF('ТФ 1'!$U$37="","",'ТФ 1'!$U$37)</f>
        <v>Некомбинированное производство :: Передача :: Сбыт</v>
      </c>
      <c r="AV51" s="797" t="str">
        <f>IF('ТФ 1'!$V$37="","",'ТФ 1'!$V$37)</f>
        <v>[ЕТО: да] [НДС: ОСН, 22] [Вид тарифа: льготный] [Вид теплоносителя: Горячая вода. через тепловую сеть]</v>
      </c>
      <c r="AW51" s="797"/>
      <c r="AX51" s="797"/>
      <c r="AY51" s="358"/>
      <c r="AZ51" s="792"/>
      <c r="BA51" s="792"/>
      <c r="BB51" s="792"/>
      <c r="BC51" s="797"/>
      <c r="BD51" s="797"/>
      <c r="BE51" s="797"/>
      <c r="BF51" s="792"/>
      <c r="BG51" s="358"/>
      <c r="BH51" s="799"/>
      <c r="BI51" s="358"/>
      <c r="BJ51" s="358"/>
      <c r="BK51" s="358"/>
      <c r="BL51" s="801" t="s">
        <v>34</v>
      </c>
      <c r="BM51" s="802"/>
      <c r="BN51" s="358"/>
      <c r="BO51" s="358"/>
      <c r="BP51" s="332">
        <f>IF('ТФ 1'!$BQ$37="","",'ТФ 1'!$BQ$37)</f>
        <v>1948.93</v>
      </c>
      <c r="BQ51" s="332">
        <f>IF('ТФ 1'!$BS$37="","",'ТФ 1'!$BS$37)</f>
        <v>1981.41</v>
      </c>
      <c r="BR51" s="332">
        <f>IF('ТФ 1'!$BP$37="","",'ТФ 1'!$BP$37)</f>
        <v>25393.13</v>
      </c>
      <c r="BS51" s="332">
        <f>IF('ТФ 1'!$BR$37="","",'ТФ 1'!$BR$37)</f>
        <v>25816.35</v>
      </c>
      <c r="BT51" s="358"/>
      <c r="BU51" s="379"/>
      <c r="BV51" s="379"/>
      <c r="BW51" s="358"/>
      <c r="BX51" s="369" t="s">
        <v>49</v>
      </c>
      <c r="BY51" s="360" t="s">
        <v>40</v>
      </c>
      <c r="BZ51" s="347" t="str">
        <f>IF('НМ 1'!$AJ$17="","",'НМ 1'!$AJ$17)</f>
        <v/>
      </c>
      <c r="CA51" s="361"/>
      <c r="CB51" s="358"/>
      <c r="CC51" s="358"/>
      <c r="CD51" s="358"/>
      <c r="CE51" s="379" t="str">
        <f>IF('НМ 1'!$AF$17="","",'НМ 1'!$AF$17)</f>
        <v>м2</v>
      </c>
      <c r="CF51" s="358"/>
      <c r="CG51" s="358"/>
      <c r="CH51" s="358"/>
      <c r="CI51" s="358"/>
      <c r="CJ51" s="358"/>
      <c r="CK51" s="358"/>
      <c r="CL51" s="370" t="str">
        <f>IF('НМ 1'!$BL$17="","",'НМ 1'!$BL$17)</f>
        <v/>
      </c>
      <c r="CM51" s="362"/>
      <c r="CN51" s="358"/>
      <c r="CO51" s="364"/>
      <c r="CP51" s="280"/>
      <c r="CQ51" s="371"/>
      <c r="CR51" s="363"/>
      <c r="CS51" s="280"/>
      <c r="CT51" s="364">
        <v>1.656</v>
      </c>
      <c r="CU51" s="358"/>
      <c r="CV51" s="358"/>
      <c r="CW51" s="372">
        <f>IF($AD51="да::ACTI",IF($U51="ЖП",IF(LEN(CL51)=0,0,CL51)*IF($CE51="м2",IF(LEN(CO51)=0,0,CO51),IF(LEN(CQ51)=0,0,CQ51)),0),)</f>
        <v>0</v>
      </c>
      <c r="CX51" s="365">
        <f>IF($AD51="да::ACTI",IF($U51="ЖП",CT51,0),0)</f>
        <v>1.656</v>
      </c>
      <c r="CY51" s="372">
        <f>IF($AD51="да::ACTI",IF($U51="ЖП",0,IF(LEN(CL51)=0,0,CL51)*IF($CE51="м2",IF(LEN(CO51)=0,0,CO51),IF(LEN(CQ51)=0,0,CQ51))),0)</f>
        <v>0</v>
      </c>
      <c r="CZ51" s="365">
        <f>IF($AD51="да::ACTI",IF($U51="ЖП",0,CT51),0)</f>
        <v>0</v>
      </c>
      <c r="DA51" s="358"/>
      <c r="DB51" s="358"/>
      <c r="DC51" s="276">
        <f>CW51*IF(LEN($BP51)=0,0,$BP51)/1000</f>
        <v>0</v>
      </c>
      <c r="DD51" s="287">
        <f>IF(LEN($BQ51)=0,0,DC51)</f>
        <v>0</v>
      </c>
      <c r="DE51" s="276">
        <f>CX51*IF(LEN($BQ51)=0,0,$BQ51)/1000</f>
        <v>3.28121496</v>
      </c>
      <c r="DF51" s="287">
        <f>CW51*IF(LEN($BQ51)=0,0,$BQ51)/1000</f>
        <v>0</v>
      </c>
      <c r="DG51" s="280"/>
      <c r="DH51" s="276">
        <f>CY51*IF(LEN($BP51)=0,0,$BP51)/1000</f>
        <v>0</v>
      </c>
      <c r="DI51" s="287">
        <f>IF(LEN($BQ51)=0,0,DH51)</f>
        <v>0</v>
      </c>
      <c r="DJ51" s="276">
        <f>CZ51*IF(LEN($BQ51)=0,0,$BQ51)/1000</f>
        <v>0</v>
      </c>
      <c r="DK51" s="287">
        <f>CY51*IF(LEN($BQ51)=0,0,$BQ51)/1000</f>
        <v>0</v>
      </c>
      <c r="DL51" s="280"/>
      <c r="DM51" s="276">
        <f>SUM(DC51,DH51)</f>
        <v>0</v>
      </c>
      <c r="DN51" s="276">
        <f>SUM(DD51,DI51)</f>
        <v>0</v>
      </c>
      <c r="DO51" s="276">
        <f>SUM(DE51,DJ51)</f>
        <v>3.28121496</v>
      </c>
      <c r="DP51" s="276">
        <f>SUM(DF51,DK51)</f>
        <v>0</v>
      </c>
      <c r="DQ51" s="280"/>
      <c r="DR51" s="366"/>
      <c r="DS51" s="366"/>
      <c r="DT51" s="366"/>
      <c r="DU51" s="366"/>
      <c r="DV51" s="366"/>
      <c r="DW51" s="366"/>
      <c r="DX51" s="366"/>
      <c r="DY51" s="366"/>
      <c r="DZ51" s="366"/>
      <c r="EA51" s="366"/>
      <c r="EB51" s="366"/>
      <c r="EC51" s="366"/>
      <c r="ED51" s="366"/>
      <c r="EE51" s="366"/>
      <c r="EF51" s="366"/>
      <c r="EG51" s="366"/>
      <c r="EH51" s="366"/>
      <c r="EI51" s="366"/>
      <c r="EJ51" s="366"/>
      <c r="EK51" s="367"/>
      <c r="EL51" s="367"/>
      <c r="EM51" s="244"/>
      <c r="EN51" s="367"/>
      <c r="EO51" s="367"/>
      <c r="EP51" s="370" t="str">
        <f>IF('НМ 1'!$BL$17="","",'НМ 1'!$BL$17)</f>
        <v/>
      </c>
      <c r="EQ51" s="362"/>
      <c r="ER51" s="367"/>
      <c r="ES51" s="276" t="str">
        <f>IF(LEN(CO51)=0,"",CO51)</f>
        <v/>
      </c>
      <c r="ET51" s="280"/>
      <c r="EU51" s="373" t="str">
        <f>IF(LEN(CQ51)=0,"",CQ51)</f>
        <v/>
      </c>
      <c r="EV51" s="363"/>
      <c r="EW51" s="280"/>
      <c r="EX51" s="364">
        <v>28.63</v>
      </c>
      <c r="EY51" s="367"/>
      <c r="EZ51" s="367"/>
      <c r="FA51" s="372" t="str">
        <f t="array" ref="FA51:FA51">IF($AE51="ACTI",IF($U51="ЖП",IF(LEN(EP51)=0,0,EP51)*IF($CE51="м2",IF(LEN(ES51)=0,0,ES51),IF(LEN(EU51)=0,0,EU51))*IF(LEN($BZ51)=0,0,$BZ51),0),)</f>
        <v>0</v>
      </c>
      <c r="FB51" s="365">
        <f>IF($AE51="ACTI",IF($U51="ЖП",EX51,0),0)</f>
        <v>28.63</v>
      </c>
      <c r="FC51" s="372">
        <f>IF($AE51="ACTI",IF($U51="ЖП",0,IF(LEN(EP51)=0,0,EP51)*IF($CE51="м2",IF(LEN(ES51)=0,0,ES51),IF(LEN(EU51)=0,0,EU51))*IF(LEN($BZ51)=0,0,$BZ51)),0)</f>
        <v>0</v>
      </c>
      <c r="FD51" s="365">
        <f>IF($AE51="ACTI",IF($U51="ЖП",0,EX51),0)</f>
        <v>0</v>
      </c>
      <c r="FE51" s="367"/>
      <c r="FF51" s="367"/>
      <c r="FG51" s="276">
        <f>FA51*IF(LEN($BP51)=0,0,$BP51)/1000</f>
        <v>0</v>
      </c>
      <c r="FH51" s="287">
        <f>IF(LEN($BQ51)=0,0,FG51)</f>
        <v>0</v>
      </c>
      <c r="FI51" s="276">
        <f>FB51*IF(LEN($BQ51)=0,0,$BQ51)/1000</f>
        <v>56.7277683</v>
      </c>
      <c r="FJ51" s="287">
        <f>FA51*IF(LEN($BQ51)=0,0,$BQ51)/1000</f>
        <v>0</v>
      </c>
      <c r="FK51" s="280"/>
      <c r="FL51" s="276">
        <f>FC51*IF(LEN($BP51)=0,0,$BP51)/1000</f>
        <v>0</v>
      </c>
      <c r="FM51" s="287">
        <f>IF(LEN($BQ51)=0,0,FL51)</f>
        <v>0</v>
      </c>
      <c r="FN51" s="276">
        <f>FD51*IF(LEN($BQ51)=0,0,$BQ51)/1000</f>
        <v>0</v>
      </c>
      <c r="FO51" s="287">
        <f>FC51*IF(LEN($BQ51)=0,0,$BQ51)/1000</f>
        <v>0</v>
      </c>
      <c r="FP51" s="280"/>
      <c r="FQ51" s="276">
        <f>SUM(FG51,FL51)</f>
        <v>0</v>
      </c>
      <c r="FR51" s="276">
        <f>SUM(FH51,FM51)</f>
        <v>0</v>
      </c>
      <c r="FS51" s="276">
        <f>SUM(FI51,FN51)</f>
        <v>56.7277683</v>
      </c>
      <c r="FT51" s="276">
        <f>SUM(FJ51,FO51)</f>
        <v>0</v>
      </c>
      <c r="FU51" s="280"/>
      <c r="FV51" s="361"/>
      <c r="FW51" s="361"/>
      <c r="FX51" s="361"/>
      <c r="FY51" s="366"/>
      <c r="FZ51" s="366"/>
      <c r="GA51" s="361"/>
      <c r="GB51" s="361"/>
      <c r="GC51" s="366"/>
      <c r="GD51" s="366"/>
      <c r="GE51" s="366"/>
      <c r="GF51" s="366"/>
      <c r="GG51" s="366"/>
      <c r="GH51" s="366"/>
      <c r="GI51" s="366"/>
      <c r="GJ51" s="366"/>
      <c r="GK51" s="366"/>
      <c r="GL51" s="366"/>
      <c r="GM51" s="366"/>
      <c r="GN51" s="366"/>
      <c r="GO51" s="993"/>
      <c r="GP51" s="993"/>
      <c r="GQ51" s="993"/>
      <c r="GR51" s="993"/>
      <c r="GS51" s="993"/>
      <c r="GT51" s="993"/>
      <c r="GU51" s="993"/>
      <c r="GV51" s="993"/>
      <c r="GW51" s="993"/>
      <c r="GX51" s="993"/>
      <c r="GY51" s="993"/>
      <c r="GZ51" s="92"/>
      <c r="HA51" s="422"/>
      <c r="HB51" s="422"/>
      <c r="HC51" s="422"/>
      <c r="HD51" s="422"/>
      <c r="HE51" s="422"/>
      <c r="HF51" s="422"/>
      <c r="HG51" s="422"/>
      <c r="HH51" s="422"/>
      <c r="HI51" s="422"/>
      <c r="HJ51" s="422"/>
      <c r="HK51" s="422"/>
      <c r="HL51" s="423"/>
      <c r="HM51" s="372">
        <f>CW51</f>
        <v>0</v>
      </c>
      <c r="HN51" s="365">
        <f>CX51</f>
        <v>1.656</v>
      </c>
      <c r="HO51" s="372">
        <f>CY51</f>
        <v>0</v>
      </c>
      <c r="HP51" s="365">
        <f>CZ51</f>
        <v>0</v>
      </c>
      <c r="HQ51" s="424"/>
      <c r="HR51" s="422"/>
      <c r="HS51" s="422"/>
      <c r="HT51" s="422"/>
      <c r="HU51" s="422"/>
      <c r="HV51" s="422"/>
      <c r="HW51" s="422"/>
      <c r="HX51" s="422"/>
      <c r="HY51" s="422"/>
      <c r="HZ51" s="422"/>
      <c r="IA51" s="422"/>
      <c r="IB51" s="422"/>
      <c r="IC51" s="372">
        <f>FA51</f>
        <v>0</v>
      </c>
      <c r="ID51" s="365">
        <f>FB51</f>
        <v>28.63</v>
      </c>
      <c r="IE51" s="372">
        <f>FC51</f>
        <v>0</v>
      </c>
      <c r="IF51" s="365">
        <f>FD51</f>
        <v>0</v>
      </c>
      <c r="IG51" s="92"/>
      <c r="IH51" s="92"/>
      <c r="II51" s="92"/>
      <c r="IJ51" s="92"/>
      <c r="IK51" s="993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  <c r="IW51" s="92"/>
      <c r="IX51" s="92"/>
      <c r="IY51" s="92"/>
      <c r="IZ51" s="92"/>
      <c r="JA51" s="92"/>
      <c r="JB51" s="92"/>
      <c r="JC51" s="92"/>
      <c r="JD51" s="92"/>
      <c r="JE51" s="92"/>
      <c r="JF51" s="92"/>
      <c r="JG51" s="92"/>
      <c r="JH51" s="92"/>
      <c r="JI51" s="92"/>
      <c r="JJ51" s="92"/>
      <c r="JK51" s="92"/>
      <c r="JL51" s="92"/>
      <c r="JM51" s="92"/>
      <c r="JN51" s="92"/>
      <c r="JO51" s="92"/>
      <c r="JP51" s="92"/>
      <c r="JQ51" s="92"/>
      <c r="JR51" s="374" t="str">
        <f>IF(AND($U51="ЖП",$AE51="ACTI"),IF($CE51="м2",ES51,0),0)</f>
        <v/>
      </c>
      <c r="JS51" s="368"/>
      <c r="JT51" s="374">
        <f>IF(AND($U51="ЖП",$AE51="ACTI"),IF(AND(LEN($CE51)&gt;0,NOT($CE51="м2")),EU51,0),0)</f>
        <v>0</v>
      </c>
      <c r="JU51" s="368"/>
      <c r="JV51" s="374">
        <f>IF(AND(NOT($U51="ЖП"),$AE51="ACTI"),IF($CE51="м2",ES51,0),0)</f>
        <v>0</v>
      </c>
      <c r="JW51" s="368"/>
      <c r="JX51" s="374">
        <f>IF(AND(NOT($U51="ЖП"),$AE51="ACTI"),IF(AND(LEN($CE51)&gt;0,NOT($CE51="м2")),EU51,0),0)</f>
        <v>0</v>
      </c>
      <c r="JY51" s="368"/>
      <c r="JZ51" s="92"/>
      <c r="KA51" s="92"/>
      <c r="KB51" s="92"/>
      <c r="KC51" s="92"/>
      <c r="KD51" s="374">
        <f>IF(AND($U51="ЖП",$AD51="да::ACTI"),IF($CE51="м2",CO51,CQ51),0)</f>
        <v>0</v>
      </c>
      <c r="KE51" s="368"/>
      <c r="KF51" s="374" t="str">
        <f>IF(AND($U51="ЖП",$AE51="ACTI"),IF($CE51="м2",ES51,EU51),0)</f>
        <v/>
      </c>
      <c r="KG51" s="368"/>
      <c r="KH51" s="374">
        <f>IF(OR(LEN(CL51)=0,LEN(KD51)=0),0,CL51*KD51)</f>
        <v>0</v>
      </c>
      <c r="KI51" s="368"/>
      <c r="KJ51" s="374">
        <f>IF(OR(LEN(EP51)=0,LEN(KF51)=0),0,EP51*KF51)</f>
        <v>0</v>
      </c>
      <c r="KK51" s="368"/>
      <c r="KL51" s="374">
        <f>IF(AND(NOT($U51="ЖП"),$AD51="да::ACTI"),IF($CE51="м2",CO51,CQ51),0)</f>
        <v>0</v>
      </c>
      <c r="KM51" s="368"/>
      <c r="KN51" s="374">
        <f>IF(AND(NOT($U51="ЖП"),$AE51="ACTI"),IF($CE51="м2",ES51,EU51),0)</f>
        <v>0</v>
      </c>
      <c r="KO51" s="368"/>
      <c r="KP51" s="374">
        <f>IF(OR(LEN(CL51)=0,LEN(KL51)=0),0,CL51*KL51)</f>
        <v>0</v>
      </c>
      <c r="KQ51" s="368"/>
      <c r="KR51" s="374">
        <f>IF(OR(LEN(EP51)=0,LEN(KN51)=0),0,EP51*KN51)</f>
        <v>0</v>
      </c>
      <c r="KS51" s="368"/>
      <c r="KT51" s="422"/>
      <c r="KU51" s="422"/>
      <c r="KV51" s="422"/>
      <c r="KW51" s="422"/>
      <c r="KX51" s="422"/>
      <c r="KY51" s="422"/>
      <c r="KZ51" s="422"/>
      <c r="LA51" s="422"/>
      <c r="LB51" s="422"/>
      <c r="LC51" s="358"/>
      <c r="LD51" s="358"/>
      <c r="LE51" s="358"/>
      <c r="LF51" s="358"/>
      <c r="LG51" s="422"/>
      <c r="LH51" s="422"/>
      <c r="LI51" s="422"/>
      <c r="LJ51" s="422"/>
      <c r="LK51" s="422"/>
      <c r="LL51" s="422"/>
      <c r="LM51" s="422"/>
    </row>
    <row customHeight="1" ht="12">
      <c r="C52" s="161"/>
      <c r="D52" s="704"/>
      <c r="E52" s="690"/>
      <c r="F52" s="536"/>
      <c r="G52" s="536"/>
      <c r="H52" s="536"/>
      <c r="I52" s="536"/>
      <c r="J52" s="536"/>
      <c r="K52" s="184"/>
      <c r="L52" s="184"/>
      <c r="M52" s="184"/>
      <c r="N52" s="189" t="s">
        <v>1592</v>
      </c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4"/>
      <c r="AD52" s="184"/>
      <c r="AE52" s="184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EM52" s="258"/>
      <c r="EP52" s="259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60"/>
      <c r="HA52" s="259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60"/>
      <c r="LC52" s="259"/>
      <c r="LD52" s="257"/>
      <c r="LE52" s="257"/>
      <c r="LF52" s="260"/>
    </row>
    <row customHeight="1" ht="12" hidden="1">
      <c r="C53" s="161"/>
      <c r="E53" s="158"/>
      <c r="F53" s="545"/>
      <c r="G53" s="545"/>
      <c r="H53" s="545"/>
      <c r="I53" s="545"/>
      <c r="J53" s="545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257"/>
      <c r="BQ53" s="257"/>
      <c r="BR53" s="257"/>
      <c r="BS53" s="257"/>
      <c r="BT53" s="257"/>
      <c r="BU53" s="257"/>
      <c r="BV53" s="257"/>
      <c r="BW53" s="257"/>
      <c r="BX53" s="184"/>
      <c r="BY53" s="184"/>
      <c r="BZ53" s="257"/>
      <c r="CA53" s="257"/>
      <c r="CB53" s="257"/>
      <c r="CC53" s="257"/>
      <c r="CD53" s="257"/>
      <c r="CE53" s="257"/>
      <c r="CF53" s="257"/>
      <c r="CG53" s="257"/>
      <c r="CH53" s="257"/>
      <c r="CI53" s="257"/>
      <c r="CJ53" s="257"/>
      <c r="CK53" s="257"/>
      <c r="CL53" s="257"/>
      <c r="CM53" s="257"/>
      <c r="CN53" s="257"/>
      <c r="CO53" s="257"/>
      <c r="CP53" s="257"/>
      <c r="CQ53" s="257"/>
      <c r="CR53" s="257"/>
      <c r="CS53" s="257"/>
      <c r="CT53" s="257"/>
      <c r="CU53" s="257"/>
      <c r="CV53" s="257"/>
      <c r="CW53" s="257"/>
      <c r="CX53" s="257"/>
      <c r="CY53" s="257"/>
      <c r="CZ53" s="257"/>
      <c r="DA53" s="257"/>
      <c r="DB53" s="257"/>
      <c r="DC53" s="257"/>
      <c r="DD53" s="257"/>
      <c r="DE53" s="257"/>
      <c r="DF53" s="257"/>
      <c r="DG53" s="257"/>
      <c r="DH53" s="257"/>
      <c r="DI53" s="257"/>
      <c r="DJ53" s="257"/>
      <c r="DK53" s="257"/>
      <c r="DL53" s="257"/>
      <c r="DM53" s="257"/>
      <c r="DN53" s="257"/>
      <c r="DO53" s="257"/>
      <c r="DP53" s="257"/>
      <c r="DQ53" s="257"/>
      <c r="DR53" s="257"/>
      <c r="DS53" s="257"/>
      <c r="DT53" s="257"/>
      <c r="DU53" s="257"/>
      <c r="DV53" s="257"/>
      <c r="DW53" s="257"/>
      <c r="DX53" s="257"/>
      <c r="DY53" s="257"/>
      <c r="DZ53" s="257"/>
      <c r="EA53" s="257"/>
      <c r="EB53" s="257"/>
      <c r="EC53" s="257"/>
      <c r="ED53" s="257"/>
      <c r="EE53" s="257"/>
      <c r="EF53" s="257"/>
      <c r="EG53" s="257"/>
      <c r="EH53" s="257"/>
      <c r="EI53" s="184"/>
      <c r="EJ53" s="185"/>
      <c r="EM53" s="258"/>
      <c r="EP53" s="259"/>
      <c r="EQ53" s="257"/>
      <c r="ER53" s="257"/>
      <c r="ES53" s="257"/>
      <c r="ET53" s="257"/>
      <c r="EU53" s="257"/>
      <c r="EV53" s="257"/>
      <c r="EW53" s="257"/>
      <c r="EX53" s="257"/>
      <c r="EY53" s="257"/>
      <c r="EZ53" s="257"/>
      <c r="FA53" s="257"/>
      <c r="FB53" s="257"/>
      <c r="FC53" s="257"/>
      <c r="FD53" s="257"/>
      <c r="FE53" s="257"/>
      <c r="FF53" s="257"/>
      <c r="FG53" s="257"/>
      <c r="FH53" s="257"/>
      <c r="FI53" s="257"/>
      <c r="FJ53" s="257"/>
      <c r="FK53" s="257"/>
      <c r="FL53" s="257"/>
      <c r="FM53" s="257"/>
      <c r="FN53" s="257"/>
      <c r="FO53" s="257"/>
      <c r="FP53" s="257"/>
      <c r="FQ53" s="257"/>
      <c r="FR53" s="257"/>
      <c r="FS53" s="257"/>
      <c r="FT53" s="257"/>
      <c r="FU53" s="257"/>
      <c r="FV53" s="257"/>
      <c r="FW53" s="257"/>
      <c r="FX53" s="257"/>
      <c r="FY53" s="257"/>
      <c r="FZ53" s="257"/>
      <c r="GA53" s="257"/>
      <c r="GB53" s="257"/>
      <c r="GC53" s="257"/>
      <c r="GD53" s="257"/>
      <c r="GE53" s="257"/>
      <c r="GF53" s="257"/>
      <c r="GG53" s="257"/>
      <c r="GH53" s="257"/>
      <c r="GI53" s="257"/>
      <c r="GJ53" s="257"/>
      <c r="GK53" s="257"/>
      <c r="GL53" s="257"/>
      <c r="GM53" s="257"/>
      <c r="GN53" s="260"/>
      <c r="HA53" s="259"/>
      <c r="HB53" s="257"/>
      <c r="HC53" s="257"/>
      <c r="HD53" s="257"/>
      <c r="HE53" s="257"/>
      <c r="HF53" s="257"/>
      <c r="HG53" s="257"/>
      <c r="HH53" s="257"/>
      <c r="HI53" s="257"/>
      <c r="HJ53" s="257"/>
      <c r="HK53" s="257"/>
      <c r="HL53" s="257"/>
      <c r="HM53" s="257"/>
      <c r="HN53" s="257"/>
      <c r="HO53" s="257"/>
      <c r="HP53" s="257"/>
      <c r="HQ53" s="257"/>
      <c r="HR53" s="257"/>
      <c r="HS53" s="257"/>
      <c r="HT53" s="257"/>
      <c r="HU53" s="257"/>
      <c r="HV53" s="257"/>
      <c r="HW53" s="257"/>
      <c r="HX53" s="257"/>
      <c r="HY53" s="257"/>
      <c r="HZ53" s="257"/>
      <c r="IA53" s="257"/>
      <c r="IB53" s="257"/>
      <c r="IC53" s="257"/>
      <c r="ID53" s="257"/>
      <c r="IE53" s="257"/>
      <c r="IF53" s="260"/>
      <c r="LC53" s="259"/>
      <c r="LD53" s="257"/>
      <c r="LE53" s="257"/>
      <c r="LF53" s="260"/>
    </row>
    <row customHeight="1" ht="12">
      <c r="C54" s="161"/>
      <c r="F54" s="545"/>
      <c r="G54" s="545"/>
      <c r="H54" s="545"/>
      <c r="I54" s="545"/>
      <c r="J54" s="545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255"/>
      <c r="BQ54" s="255"/>
      <c r="BR54" s="255"/>
      <c r="BS54" s="255"/>
      <c r="BT54" s="255"/>
      <c r="BU54" s="255"/>
      <c r="BV54" s="255"/>
      <c r="BW54" s="255"/>
      <c r="BX54" s="193"/>
      <c r="BY54" s="193"/>
      <c r="BZ54" s="277"/>
      <c r="CA54" s="277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194"/>
      <c r="EJ54" s="278"/>
      <c r="EM54" s="258"/>
      <c r="EP54" s="279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6"/>
      <c r="HA54" s="279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  <c r="HZ54" s="255"/>
      <c r="IA54" s="255"/>
      <c r="IB54" s="255"/>
      <c r="IC54" s="255"/>
      <c r="ID54" s="255"/>
      <c r="IE54" s="255"/>
      <c r="IF54" s="256"/>
      <c r="LC54" s="279"/>
      <c r="LD54" s="255"/>
      <c r="LE54" s="255"/>
      <c r="LF54" s="256"/>
    </row>
    <row customHeight="1" ht="12" hidden="1">
      <c r="C55" s="132"/>
      <c r="D55" s="222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EM55" s="258"/>
      <c r="EP55" s="259"/>
      <c r="EQ55" s="257"/>
      <c r="ER55" s="257"/>
      <c r="ES55" s="257"/>
      <c r="ET55" s="257"/>
      <c r="EU55" s="257"/>
      <c r="EV55" s="257"/>
      <c r="EW55" s="257"/>
      <c r="EX55" s="257"/>
      <c r="EY55" s="257"/>
      <c r="EZ55" s="257"/>
      <c r="FA55" s="257"/>
      <c r="FB55" s="257"/>
      <c r="FC55" s="257"/>
      <c r="FD55" s="257"/>
      <c r="FE55" s="257"/>
      <c r="FF55" s="257"/>
      <c r="FG55" s="257"/>
      <c r="FH55" s="257"/>
      <c r="FI55" s="257"/>
      <c r="FJ55" s="257"/>
      <c r="FK55" s="257"/>
      <c r="FL55" s="257"/>
      <c r="FM55" s="257"/>
      <c r="FN55" s="257"/>
      <c r="FO55" s="257"/>
      <c r="FP55" s="257"/>
      <c r="FQ55" s="257"/>
      <c r="FR55" s="257"/>
      <c r="FS55" s="257"/>
      <c r="FT55" s="257"/>
      <c r="FU55" s="257"/>
      <c r="FV55" s="257"/>
      <c r="FW55" s="257"/>
      <c r="FX55" s="257"/>
      <c r="FY55" s="257"/>
      <c r="FZ55" s="257"/>
      <c r="GA55" s="257"/>
      <c r="GB55" s="257"/>
      <c r="GC55" s="257"/>
      <c r="GD55" s="257"/>
      <c r="GE55" s="257"/>
      <c r="GF55" s="257"/>
      <c r="GG55" s="257"/>
      <c r="GH55" s="257"/>
      <c r="GI55" s="257"/>
      <c r="GJ55" s="257"/>
      <c r="GK55" s="257"/>
      <c r="GL55" s="257"/>
      <c r="GM55" s="257"/>
      <c r="GN55" s="260"/>
      <c r="HA55" s="259"/>
      <c r="HB55" s="257"/>
      <c r="HC55" s="257"/>
      <c r="HD55" s="257"/>
      <c r="HE55" s="289"/>
      <c r="HF55" s="289"/>
      <c r="HG55" s="289"/>
      <c r="HH55" s="289"/>
      <c r="HI55" s="257"/>
      <c r="HJ55" s="257"/>
      <c r="HK55" s="257"/>
      <c r="HL55" s="257"/>
      <c r="HM55" s="257"/>
      <c r="HN55" s="257"/>
      <c r="HO55" s="257"/>
      <c r="HP55" s="257"/>
      <c r="HQ55" s="257"/>
      <c r="HR55" s="257"/>
      <c r="HS55" s="257"/>
      <c r="HT55" s="257"/>
      <c r="HU55" s="289"/>
      <c r="HV55" s="289"/>
      <c r="HW55" s="289"/>
      <c r="HX55" s="289"/>
      <c r="HY55" s="257"/>
      <c r="HZ55" s="257"/>
      <c r="IA55" s="257"/>
      <c r="IB55" s="257"/>
      <c r="IC55" s="257"/>
      <c r="ID55" s="257"/>
      <c r="IE55" s="257"/>
      <c r="IF55" s="260"/>
      <c r="LC55" s="291"/>
      <c r="LD55" s="289"/>
      <c r="LE55" s="289"/>
      <c r="LF55" s="292"/>
    </row>
    <row customHeight="1" ht="12">
      <c r="C56" s="161"/>
      <c r="D56" s="671" t="s">
        <v>170</v>
      </c>
      <c r="E56" s="541" t="s">
        <v>170</v>
      </c>
      <c r="F56" s="536"/>
      <c r="G56" s="536"/>
      <c r="H56" s="536"/>
      <c r="I56" s="536"/>
      <c r="J56" s="536"/>
      <c r="K56" s="536"/>
      <c r="L56" s="261"/>
      <c r="M56" s="261">
        <v>5</v>
      </c>
      <c r="N56" s="790" t="s">
        <v>1593</v>
      </c>
      <c r="O56" s="791"/>
      <c r="P56" s="791"/>
      <c r="Q56" s="791"/>
      <c r="R56" s="791"/>
      <c r="S56" s="791"/>
      <c r="T56" s="791"/>
      <c r="U56" s="791"/>
      <c r="V56" s="791"/>
      <c r="W56" s="791"/>
      <c r="X56" s="791"/>
      <c r="Y56" s="791"/>
      <c r="Z56" s="791"/>
      <c r="AA56" s="791"/>
      <c r="AB56" s="791"/>
      <c r="AC56" s="791"/>
      <c r="AD56" s="791"/>
      <c r="AE56" s="791"/>
      <c r="AF56" s="791"/>
      <c r="AG56" s="791"/>
      <c r="AH56" s="791"/>
      <c r="AI56" s="791"/>
      <c r="AJ56" s="791"/>
      <c r="AK56" s="791"/>
      <c r="AL56" s="791"/>
      <c r="AM56" s="791"/>
      <c r="AN56" s="791"/>
      <c r="AO56" s="791"/>
      <c r="AP56" s="791"/>
      <c r="AQ56" s="791"/>
      <c r="AR56" s="791"/>
      <c r="AS56" s="791"/>
      <c r="AT56" s="791"/>
      <c r="AU56" s="791"/>
      <c r="AV56" s="791"/>
      <c r="AW56" s="791"/>
      <c r="AX56" s="791"/>
      <c r="AY56" s="791"/>
      <c r="AZ56" s="791"/>
      <c r="BA56" s="791"/>
      <c r="BB56" s="791"/>
      <c r="BC56" s="791"/>
      <c r="BD56" s="791"/>
      <c r="BE56" s="791"/>
      <c r="BF56" s="791"/>
      <c r="BG56" s="791"/>
      <c r="BH56" s="791"/>
      <c r="BI56" s="791"/>
      <c r="BJ56" s="791"/>
      <c r="BK56" s="791"/>
      <c r="BL56" s="791"/>
      <c r="BM56" s="791"/>
      <c r="BN56" s="791"/>
      <c r="BO56" s="791"/>
      <c r="BP56" s="262">
        <f>IF(CS56=0,"",DM56/CS56*1000)</f>
        <v>5.43</v>
      </c>
      <c r="BQ56" s="262">
        <f>IF(CT56=0,"",DO56/CT56*1000)</f>
        <v>5.52</v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4">
        <f>SUM(CS58,CS63)</f>
        <v>84180</v>
      </c>
      <c r="CT56" s="264">
        <f>SUM(CT58,CT63)</f>
        <v>90667</v>
      </c>
      <c r="CU56" s="265"/>
      <c r="CV56" s="265"/>
      <c r="CW56" s="264">
        <f>SUM(CW58,CW63)</f>
        <v>84180</v>
      </c>
      <c r="CX56" s="264">
        <f>SUM(CX58,CX63)</f>
        <v>90667</v>
      </c>
      <c r="CY56" s="264">
        <f>SUM(CY58,CY63)</f>
        <v>0</v>
      </c>
      <c r="CZ56" s="264">
        <f>SUM(CZ58,CZ63)</f>
        <v>0</v>
      </c>
      <c r="DA56" s="265"/>
      <c r="DB56" s="265"/>
      <c r="DC56" s="264">
        <f>SUM(DC58,DC63)</f>
        <v>457.0974</v>
      </c>
      <c r="DD56" s="264">
        <f>SUM(DD58,DD63)</f>
        <v>457.0974</v>
      </c>
      <c r="DE56" s="264">
        <f>SUM(DE58,DE63)</f>
        <v>500.48184</v>
      </c>
      <c r="DF56" s="264">
        <f>SUM(DF58,DF63)</f>
        <v>464.6736</v>
      </c>
      <c r="DG56" s="266"/>
      <c r="DH56" s="264">
        <f>SUM(DH58,DH63)</f>
        <v>0</v>
      </c>
      <c r="DI56" s="264">
        <f>SUM(DI58,DI63)</f>
        <v>0</v>
      </c>
      <c r="DJ56" s="264">
        <f>SUM(DJ58,DJ63)</f>
        <v>0</v>
      </c>
      <c r="DK56" s="264">
        <f>SUM(DK58,DK63)</f>
        <v>0</v>
      </c>
      <c r="DL56" s="266"/>
      <c r="DM56" s="264">
        <f>SUM(DC56,DH56)</f>
        <v>457.0974</v>
      </c>
      <c r="DN56" s="264">
        <f>SUM(DD56,DI56)</f>
        <v>457.0974</v>
      </c>
      <c r="DO56" s="264">
        <f>SUM(DE56,DJ56)</f>
        <v>500.48184</v>
      </c>
      <c r="DP56" s="264">
        <f>SUM(DF56,DK56)</f>
        <v>464.6736</v>
      </c>
      <c r="DQ56" s="266"/>
      <c r="DR56" s="267"/>
      <c r="DS56" s="267"/>
      <c r="DT56" s="267"/>
      <c r="DU56" s="264">
        <f>SUM(DU58,DU63)</f>
        <v>0</v>
      </c>
      <c r="DV56" s="264">
        <f>SUM(DV58,DV63)</f>
        <v>0</v>
      </c>
      <c r="DW56" s="267"/>
      <c r="DX56" s="267"/>
      <c r="DY56" s="267"/>
      <c r="DZ56" s="264">
        <f>IF(DD56=0,0,DF56/DD56*100)</f>
        <v>101.657458563536</v>
      </c>
      <c r="EA56" s="264">
        <f>IF(DI56=0,0,DK56/DI56*100)</f>
        <v>0</v>
      </c>
      <c r="EB56" s="264">
        <f>IF(DN56=0,0,DP56/DN56*100)</f>
        <v>101.657458563536</v>
      </c>
      <c r="EC56" s="266"/>
      <c r="ED56" s="266"/>
      <c r="EE56" s="266"/>
      <c r="EF56" s="266"/>
      <c r="EG56" s="266"/>
      <c r="EH56" s="266"/>
      <c r="EI56" s="177"/>
      <c r="EJ56" s="269"/>
      <c r="EM56" s="258"/>
      <c r="EP56" s="270"/>
      <c r="EQ56" s="263"/>
      <c r="ER56" s="263"/>
      <c r="ES56" s="263"/>
      <c r="ET56" s="263"/>
      <c r="EU56" s="263"/>
      <c r="EV56" s="263"/>
      <c r="EW56" s="264">
        <f>SUM(EW58,EW63)</f>
        <v>1432537.2</v>
      </c>
      <c r="EX56" s="264">
        <f>SUM(EX58,EX63)</f>
        <v>1163886</v>
      </c>
      <c r="EY56" s="265"/>
      <c r="EZ56" s="265"/>
      <c r="FA56" s="264">
        <f>SUM(FA58,FA63)</f>
        <v>1432537.2</v>
      </c>
      <c r="FB56" s="264">
        <f>SUM(FB58,FB63)</f>
        <v>1163886</v>
      </c>
      <c r="FC56" s="264">
        <f>SUM(FC58,FC63)</f>
        <v>0</v>
      </c>
      <c r="FD56" s="264">
        <f>SUM(FD58,FD63)</f>
        <v>0</v>
      </c>
      <c r="FE56" s="265"/>
      <c r="FF56" s="265"/>
      <c r="FG56" s="264">
        <f>SUM(FG58,FG63)</f>
        <v>7778.676996</v>
      </c>
      <c r="FH56" s="264">
        <f>SUM(FH58,FH63)</f>
        <v>7778.676996</v>
      </c>
      <c r="FI56" s="264">
        <f>SUM(FI58,FI63)</f>
        <v>6424.65072</v>
      </c>
      <c r="FJ56" s="264">
        <f>SUM(FJ58,FJ63)</f>
        <v>7907.605344</v>
      </c>
      <c r="FK56" s="266"/>
      <c r="FL56" s="264">
        <f>SUM(FL58,FL63)</f>
        <v>0</v>
      </c>
      <c r="FM56" s="264">
        <f>SUM(FM58,FM63)</f>
        <v>0</v>
      </c>
      <c r="FN56" s="264">
        <f>SUM(FN58,FN63)</f>
        <v>0</v>
      </c>
      <c r="FO56" s="264">
        <f>SUM(FO58,FO63)</f>
        <v>0</v>
      </c>
      <c r="FP56" s="266"/>
      <c r="FQ56" s="264">
        <f>SUM(FG56,FL56)</f>
        <v>7778.676996</v>
      </c>
      <c r="FR56" s="264">
        <f>SUM(FH56,FM56)</f>
        <v>7778.676996</v>
      </c>
      <c r="FS56" s="264">
        <f>SUM(FI56,FN56)</f>
        <v>6424.65072</v>
      </c>
      <c r="FT56" s="264">
        <f>SUM(FJ56,FO56)</f>
        <v>7907.605344</v>
      </c>
      <c r="FU56" s="266"/>
      <c r="FV56" s="267"/>
      <c r="FW56" s="267"/>
      <c r="FX56" s="267"/>
      <c r="FY56" s="264">
        <f>SUM(FY58,FY63)</f>
        <v>0</v>
      </c>
      <c r="FZ56" s="264">
        <f>SUM(FZ58,FZ63)</f>
        <v>0</v>
      </c>
      <c r="GA56" s="267"/>
      <c r="GB56" s="267"/>
      <c r="GC56" s="267"/>
      <c r="GD56" s="264">
        <f>IF(FH56=0,0,FJ56/FH56*100)</f>
        <v>101.657458563536</v>
      </c>
      <c r="GE56" s="264">
        <f>IF(FM56=0,0,FO56/FM56*100)</f>
        <v>0</v>
      </c>
      <c r="GF56" s="264">
        <f>IF(FR56=0,0,FT56/FR56*100)</f>
        <v>101.657458563536</v>
      </c>
      <c r="GG56" s="266"/>
      <c r="GH56" s="266"/>
      <c r="GI56" s="266"/>
      <c r="GJ56" s="266"/>
      <c r="GK56" s="266"/>
      <c r="GL56" s="266"/>
      <c r="GM56" s="265"/>
      <c r="GN56" s="271"/>
      <c r="HA56" s="409"/>
      <c r="HB56" s="410"/>
      <c r="HC56" s="410"/>
      <c r="HD56" s="410"/>
      <c r="HE56" s="411"/>
      <c r="HF56" s="411"/>
      <c r="HG56" s="413">
        <f>SUM(HG58,HG63)</f>
        <v>0</v>
      </c>
      <c r="HH56" s="413">
        <f>SUM(HH58,HH63)</f>
        <v>0</v>
      </c>
      <c r="HI56" s="274">
        <f>SUM(HI58,HI63)</f>
        <v>1243</v>
      </c>
      <c r="HJ56" s="274">
        <f>SUM(HJ58,HJ63)</f>
        <v>1263</v>
      </c>
      <c r="HK56" s="274">
        <f>SUM(HK58,HK63)</f>
        <v>0</v>
      </c>
      <c r="HL56" s="274">
        <f>SUM(HL58,HL63)</f>
        <v>0</v>
      </c>
      <c r="HM56" s="264">
        <f>SUM(HM58,HM63)</f>
        <v>84180</v>
      </c>
      <c r="HN56" s="264">
        <f>SUM(HN58,HN63)</f>
        <v>90667</v>
      </c>
      <c r="HO56" s="264">
        <f>SUM(HO58,HO63)</f>
        <v>0</v>
      </c>
      <c r="HP56" s="264">
        <f>SUM(HP58,HP63)</f>
        <v>0</v>
      </c>
      <c r="HQ56" s="410"/>
      <c r="HR56" s="410"/>
      <c r="HS56" s="410"/>
      <c r="HT56" s="410"/>
      <c r="HU56" s="411"/>
      <c r="HV56" s="411"/>
      <c r="HW56" s="413">
        <f>SUM(HW58,HW63)</f>
        <v>0</v>
      </c>
      <c r="HX56" s="413">
        <f>SUM(HX58,HX63)</f>
        <v>0</v>
      </c>
      <c r="HY56" s="274">
        <f>SUM(HY58,HY63)</f>
        <v>1243</v>
      </c>
      <c r="HZ56" s="274">
        <f>SUM(HZ58,HZ63)</f>
        <v>1263</v>
      </c>
      <c r="IA56" s="274">
        <f>SUM(IA58,IA63)</f>
        <v>0</v>
      </c>
      <c r="IB56" s="274">
        <f>SUM(IB58,IB63)</f>
        <v>0</v>
      </c>
      <c r="IC56" s="264">
        <f>SUM(IC58,IC63)</f>
        <v>1432537.2</v>
      </c>
      <c r="ID56" s="264">
        <f>SUM(ID58,ID63)</f>
        <v>1163886</v>
      </c>
      <c r="IE56" s="264">
        <f>SUM(IE58,IE63)</f>
        <v>0</v>
      </c>
      <c r="IF56" s="275">
        <f>SUM(IF58,IF63)</f>
        <v>0</v>
      </c>
      <c r="JR56" s="280"/>
      <c r="JS56" s="280"/>
      <c r="JT56" s="280"/>
      <c r="JU56" s="280"/>
      <c r="JV56" s="280"/>
      <c r="JW56" s="280"/>
      <c r="JX56" s="280"/>
      <c r="JY56" s="280"/>
      <c r="LC56" s="406"/>
      <c r="LD56" s="407"/>
      <c r="LE56" s="407"/>
      <c r="LF56" s="408"/>
    </row>
    <row customHeight="1" ht="12" hidden="1">
      <c r="C57" s="161"/>
      <c r="D57" s="672"/>
      <c r="E57" s="281"/>
      <c r="F57" s="545"/>
      <c r="G57" s="545"/>
      <c r="H57" s="545"/>
      <c r="I57" s="545"/>
      <c r="J57" s="545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EM57" s="258"/>
      <c r="EP57" s="259"/>
      <c r="EQ57" s="257"/>
      <c r="ER57" s="257"/>
      <c r="ES57" s="257"/>
      <c r="ET57" s="257"/>
      <c r="EU57" s="257"/>
      <c r="EV57" s="257"/>
      <c r="EW57" s="257"/>
      <c r="EX57" s="257"/>
      <c r="EY57" s="257"/>
      <c r="EZ57" s="257"/>
      <c r="FA57" s="257"/>
      <c r="FB57" s="257"/>
      <c r="FC57" s="257"/>
      <c r="FD57" s="257"/>
      <c r="FE57" s="257"/>
      <c r="FF57" s="257"/>
      <c r="FG57" s="257"/>
      <c r="FH57" s="257"/>
      <c r="FI57" s="257"/>
      <c r="FJ57" s="257"/>
      <c r="FK57" s="257"/>
      <c r="FL57" s="257"/>
      <c r="FM57" s="257"/>
      <c r="FN57" s="257"/>
      <c r="FO57" s="257"/>
      <c r="FP57" s="257"/>
      <c r="FQ57" s="257"/>
      <c r="FR57" s="257"/>
      <c r="FS57" s="257"/>
      <c r="FT57" s="257"/>
      <c r="FU57" s="257"/>
      <c r="FV57" s="257"/>
      <c r="FW57" s="257"/>
      <c r="FX57" s="257"/>
      <c r="FY57" s="257"/>
      <c r="FZ57" s="257"/>
      <c r="GA57" s="257"/>
      <c r="GB57" s="257"/>
      <c r="GC57" s="257"/>
      <c r="GD57" s="257"/>
      <c r="GE57" s="257"/>
      <c r="GF57" s="257"/>
      <c r="GG57" s="257"/>
      <c r="GH57" s="257"/>
      <c r="GI57" s="257"/>
      <c r="GJ57" s="257"/>
      <c r="GK57" s="257"/>
      <c r="GL57" s="257"/>
      <c r="GM57" s="257"/>
      <c r="GN57" s="260"/>
      <c r="HA57" s="259"/>
      <c r="HB57" s="257"/>
      <c r="HC57" s="257"/>
      <c r="HD57" s="257"/>
      <c r="HE57" s="282"/>
      <c r="HF57" s="282"/>
      <c r="HG57" s="282"/>
      <c r="HH57" s="282"/>
      <c r="HI57" s="257"/>
      <c r="HJ57" s="257"/>
      <c r="HK57" s="257"/>
      <c r="HL57" s="257"/>
      <c r="HM57" s="257"/>
      <c r="HN57" s="257"/>
      <c r="HO57" s="257"/>
      <c r="HP57" s="257"/>
      <c r="HQ57" s="257"/>
      <c r="HR57" s="257"/>
      <c r="HS57" s="257"/>
      <c r="HT57" s="257"/>
      <c r="HU57" s="282"/>
      <c r="HV57" s="282"/>
      <c r="HW57" s="282"/>
      <c r="HX57" s="282"/>
      <c r="HY57" s="257"/>
      <c r="HZ57" s="257"/>
      <c r="IA57" s="257"/>
      <c r="IB57" s="257"/>
      <c r="IC57" s="257"/>
      <c r="ID57" s="257"/>
      <c r="IE57" s="257"/>
      <c r="IF57" s="260"/>
      <c r="LC57" s="283"/>
      <c r="LD57" s="282"/>
      <c r="LE57" s="282"/>
      <c r="LF57" s="284"/>
    </row>
    <row customHeight="1" ht="12">
      <c r="C58" s="161"/>
      <c r="D58" s="672"/>
      <c r="E58" s="689" t="s">
        <v>1328</v>
      </c>
      <c r="F58" s="536"/>
      <c r="G58" s="536"/>
      <c r="H58" s="536"/>
      <c r="I58" s="536"/>
      <c r="J58" s="536"/>
      <c r="K58" s="536"/>
      <c r="L58" s="261"/>
      <c r="M58" s="261" t="s">
        <v>1329</v>
      </c>
      <c r="N58" s="683" t="s">
        <v>1594</v>
      </c>
      <c r="O58" s="684"/>
      <c r="P58" s="684"/>
      <c r="Q58" s="684"/>
      <c r="R58" s="684"/>
      <c r="S58" s="684"/>
      <c r="T58" s="684"/>
      <c r="U58" s="684"/>
      <c r="V58" s="684"/>
      <c r="W58" s="684"/>
      <c r="X58" s="684"/>
      <c r="Y58" s="684"/>
      <c r="Z58" s="684"/>
      <c r="AA58" s="684"/>
      <c r="AB58" s="684"/>
      <c r="AC58" s="684"/>
      <c r="AD58" s="684"/>
      <c r="AE58" s="684"/>
      <c r="AF58" s="684"/>
      <c r="AG58" s="684"/>
      <c r="AH58" s="684"/>
      <c r="AI58" s="684"/>
      <c r="AJ58" s="684"/>
      <c r="AK58" s="684"/>
      <c r="AL58" s="684"/>
      <c r="AM58" s="684"/>
      <c r="AN58" s="684"/>
      <c r="AO58" s="684"/>
      <c r="AP58" s="684"/>
      <c r="AQ58" s="684"/>
      <c r="AR58" s="684"/>
      <c r="AS58" s="684"/>
      <c r="AT58" s="684"/>
      <c r="AU58" s="684"/>
      <c r="AV58" s="684"/>
      <c r="AW58" s="684"/>
      <c r="AX58" s="684"/>
      <c r="AY58" s="684"/>
      <c r="AZ58" s="684"/>
      <c r="BA58" s="684"/>
      <c r="BB58" s="684"/>
      <c r="BC58" s="684"/>
      <c r="BD58" s="684"/>
      <c r="BE58" s="684"/>
      <c r="BF58" s="684"/>
      <c r="BG58" s="684"/>
      <c r="BH58" s="684"/>
      <c r="BI58" s="684"/>
      <c r="BJ58" s="684"/>
      <c r="BK58" s="684"/>
      <c r="BL58" s="684"/>
      <c r="BM58" s="684"/>
      <c r="BN58" s="684"/>
      <c r="BO58" s="684"/>
      <c r="BP58" s="262">
        <f>IF(CS58=0,"",DM58/CS58*1000)</f>
        <v>5.43</v>
      </c>
      <c r="BQ58" s="262">
        <f>IF(CT58=0,"",DO58/CT58*1000)</f>
        <v>5.52</v>
      </c>
      <c r="BR58" s="263"/>
      <c r="BS58" s="263"/>
      <c r="BT58" s="263"/>
      <c r="BU58" s="263"/>
      <c r="BV58" s="263"/>
      <c r="BW58" s="263"/>
      <c r="BX58" s="263"/>
      <c r="BY58" s="263"/>
      <c r="BZ58" s="263"/>
      <c r="CA58" s="263"/>
      <c r="CB58" s="263"/>
      <c r="CC58" s="263"/>
      <c r="CD58" s="263"/>
      <c r="CE58" s="263"/>
      <c r="CF58" s="263"/>
      <c r="CG58" s="263"/>
      <c r="CH58" s="263"/>
      <c r="CI58" s="263"/>
      <c r="CJ58" s="263"/>
      <c r="CK58" s="263"/>
      <c r="CL58" s="263"/>
      <c r="CM58" s="263"/>
      <c r="CN58" s="263"/>
      <c r="CO58" s="263"/>
      <c r="CP58" s="263"/>
      <c r="CQ58" s="263"/>
      <c r="CR58" s="263"/>
      <c r="CS58" s="264">
        <f>SUM(HM58,HO58)</f>
        <v>84180</v>
      </c>
      <c r="CT58" s="264">
        <f>SUM(HN58,HP58)</f>
        <v>90667</v>
      </c>
      <c r="CU58" s="265"/>
      <c r="CV58" s="265"/>
      <c r="CW58" s="264">
        <f>SUM(CW59:CW61)</f>
        <v>84180</v>
      </c>
      <c r="CX58" s="264">
        <f>SUM(CX59:CX61)</f>
        <v>90667</v>
      </c>
      <c r="CY58" s="264">
        <f>SUM(CY59:CY61)</f>
        <v>0</v>
      </c>
      <c r="CZ58" s="264">
        <f>SUM(CZ59:CZ61)</f>
        <v>0</v>
      </c>
      <c r="DA58" s="265"/>
      <c r="DB58" s="265"/>
      <c r="DC58" s="264">
        <f>SUM(DC59:DC61)</f>
        <v>457.0974</v>
      </c>
      <c r="DD58" s="264">
        <f>SUM(DD59:DD61)</f>
        <v>457.0974</v>
      </c>
      <c r="DE58" s="264">
        <f>SUM(DE59:DE61)</f>
        <v>500.48184</v>
      </c>
      <c r="DF58" s="264">
        <f>SUM(DF59:DF61)</f>
        <v>464.6736</v>
      </c>
      <c r="DG58" s="266"/>
      <c r="DH58" s="264">
        <f>SUM(DH59:DH61)</f>
        <v>0</v>
      </c>
      <c r="DI58" s="264">
        <f>SUM(DI59:DI61)</f>
        <v>0</v>
      </c>
      <c r="DJ58" s="264">
        <f>SUM(DJ59:DJ61)</f>
        <v>0</v>
      </c>
      <c r="DK58" s="264">
        <f>SUM(DK59:DK61)</f>
        <v>0</v>
      </c>
      <c r="DL58" s="266"/>
      <c r="DM58" s="264">
        <f>SUM(DC58,DH58)</f>
        <v>457.0974</v>
      </c>
      <c r="DN58" s="264">
        <f>SUM(DD58,DI58)</f>
        <v>457.0974</v>
      </c>
      <c r="DO58" s="264">
        <f>SUM(DE58,DJ58)</f>
        <v>500.48184</v>
      </c>
      <c r="DP58" s="264">
        <f>SUM(DF58,DK58)</f>
        <v>464.6736</v>
      </c>
      <c r="DQ58" s="266"/>
      <c r="DR58" s="267"/>
      <c r="DS58" s="267"/>
      <c r="DT58" s="267"/>
      <c r="DU58" s="268">
        <f>'СУБС ПИ'!$J$20</f>
        <v>0</v>
      </c>
      <c r="DV58" s="268">
        <f>'СУБС ПИ'!$L$20</f>
        <v>0</v>
      </c>
      <c r="DW58" s="267"/>
      <c r="DX58" s="267"/>
      <c r="DY58" s="267"/>
      <c r="DZ58" s="264">
        <f>IF(DD58=0,0,DF58/DD58*100)</f>
        <v>101.657458563536</v>
      </c>
      <c r="EA58" s="264">
        <f>IF(DI58=0,0,DK58/DI58*100)</f>
        <v>0</v>
      </c>
      <c r="EB58" s="264">
        <f>IF(DN58=0,0,DP58/DN58*100)</f>
        <v>101.657458563536</v>
      </c>
      <c r="EC58" s="266"/>
      <c r="ED58" s="266"/>
      <c r="EE58" s="266"/>
      <c r="EF58" s="266"/>
      <c r="EG58" s="266"/>
      <c r="EH58" s="266"/>
      <c r="EI58" s="177"/>
      <c r="EJ58" s="269"/>
      <c r="EM58" s="258"/>
      <c r="EP58" s="270"/>
      <c r="EQ58" s="263"/>
      <c r="ER58" s="263"/>
      <c r="ES58" s="263"/>
      <c r="ET58" s="263"/>
      <c r="EU58" s="263"/>
      <c r="EV58" s="263"/>
      <c r="EW58" s="264">
        <f>SUM(IC58,IE58)</f>
        <v>1432537.2</v>
      </c>
      <c r="EX58" s="264">
        <f>SUM(ID58,IF58)</f>
        <v>1163886</v>
      </c>
      <c r="EY58" s="265"/>
      <c r="EZ58" s="265"/>
      <c r="FA58" s="264">
        <f>SUM(FA59:FA61)</f>
        <v>1432537.2</v>
      </c>
      <c r="FB58" s="264">
        <f>SUM(FB59:FB61)</f>
        <v>1163886</v>
      </c>
      <c r="FC58" s="264">
        <f>SUM(FC59:FC61)</f>
        <v>0</v>
      </c>
      <c r="FD58" s="264">
        <f>SUM(FD59:FD61)</f>
        <v>0</v>
      </c>
      <c r="FE58" s="265"/>
      <c r="FF58" s="265"/>
      <c r="FG58" s="264">
        <f>SUM(FG59:FG61)</f>
        <v>7778.676996</v>
      </c>
      <c r="FH58" s="264">
        <f>SUM(FH59:FH61)</f>
        <v>7778.676996</v>
      </c>
      <c r="FI58" s="264">
        <f>SUM(FI59:FI61)</f>
        <v>6424.65072</v>
      </c>
      <c r="FJ58" s="264">
        <f>SUM(FJ59:FJ61)</f>
        <v>7907.605344</v>
      </c>
      <c r="FK58" s="266"/>
      <c r="FL58" s="264">
        <f>SUM(FL59:FL61)</f>
        <v>0</v>
      </c>
      <c r="FM58" s="264">
        <f>SUM(FM59:FM61)</f>
        <v>0</v>
      </c>
      <c r="FN58" s="264">
        <f>SUM(FN59:FN61)</f>
        <v>0</v>
      </c>
      <c r="FO58" s="264">
        <f>SUM(FO59:FO61)</f>
        <v>0</v>
      </c>
      <c r="FP58" s="266"/>
      <c r="FQ58" s="264">
        <f>SUM(FG58,FL58)</f>
        <v>7778.676996</v>
      </c>
      <c r="FR58" s="264">
        <f>SUM(FH58,FM58)</f>
        <v>7778.676996</v>
      </c>
      <c r="FS58" s="264">
        <f>SUM(FI58,FN58)</f>
        <v>6424.65072</v>
      </c>
      <c r="FT58" s="264">
        <f>SUM(FJ58,FO58)</f>
        <v>7907.605344</v>
      </c>
      <c r="FU58" s="266"/>
      <c r="FV58" s="267"/>
      <c r="FW58" s="267"/>
      <c r="FX58" s="267"/>
      <c r="FY58" s="268">
        <f>'СУБС ПИ'!$N$20</f>
        <v>0</v>
      </c>
      <c r="FZ58" s="268">
        <f>'СУБС ПИ'!$P$20</f>
        <v>0</v>
      </c>
      <c r="GA58" s="267"/>
      <c r="GB58" s="267"/>
      <c r="GC58" s="267"/>
      <c r="GD58" s="264">
        <f>IF(FH58=0,0,FJ58/FH58*100)</f>
        <v>101.657458563536</v>
      </c>
      <c r="GE58" s="264">
        <f>IF(FM58=0,0,FO58/FM58*100)</f>
        <v>0</v>
      </c>
      <c r="GF58" s="264">
        <f>IF(FR58=0,0,FT58/FR58*100)</f>
        <v>101.657458563536</v>
      </c>
      <c r="GG58" s="266"/>
      <c r="GH58" s="266"/>
      <c r="GI58" s="266"/>
      <c r="GJ58" s="266"/>
      <c r="GK58" s="266"/>
      <c r="GL58" s="266"/>
      <c r="GM58" s="265"/>
      <c r="GN58" s="271"/>
      <c r="HA58" s="262" t="str">
        <f>IF(SUM(KD59:KD61)=0,"",SUM(KH59:KH61)/SUM(KD59:KD61))</f>
        <v/>
      </c>
      <c r="HB58" s="262" t="str">
        <f>IF(SUM(KE59:KE61)=0,"",SUM(KI59:KI61)/SUM(KE59:KE61))</f>
        <v/>
      </c>
      <c r="HC58" s="262" t="str">
        <f>IF(SUM(KL59:KL61)=0,"",SUM(KP59:KP61)/SUM(KL59:KL61))</f>
        <v/>
      </c>
      <c r="HD58" s="262" t="str">
        <f>IF(SUM(KM59:KM61)=0,"",SUM(KQ59:KQ61)/SUM(KM59:KM61))</f>
        <v/>
      </c>
      <c r="HE58" s="266"/>
      <c r="HF58" s="266"/>
      <c r="HG58" s="272"/>
      <c r="HH58" s="272"/>
      <c r="HI58" s="273">
        <v>1243</v>
      </c>
      <c r="HJ58" s="273">
        <v>1263</v>
      </c>
      <c r="HK58" s="273"/>
      <c r="HL58" s="273"/>
      <c r="HM58" s="264">
        <f>SUM(HM59:HM61)</f>
        <v>84180</v>
      </c>
      <c r="HN58" s="264">
        <f>SUM(HN59:HN61)</f>
        <v>90667</v>
      </c>
      <c r="HO58" s="264">
        <f>SUM(HO59:HO61)</f>
        <v>0</v>
      </c>
      <c r="HP58" s="264">
        <f>SUM(HP59:HP61)</f>
        <v>0</v>
      </c>
      <c r="HQ58" s="262" t="str">
        <f>IF(SUM(KF59:KF61)=0,"",SUM(KJ59:KJ61)/SUM(KF59:KF61))</f>
        <v/>
      </c>
      <c r="HR58" s="262" t="str">
        <f>IF(SUM(KG59:KG61)=0,"",SUM(KK59:KK61)/SUM(KG59:KG61))</f>
        <v/>
      </c>
      <c r="HS58" s="262" t="str">
        <f>IF(SUM(KN59:KN61)=0,"",SUM(KR59:KR61)/SUM(KN59:KN61))</f>
        <v/>
      </c>
      <c r="HT58" s="262" t="str">
        <f>IF(SUM(KO59:KO61)=0,"",SUM(KS59:KS61)/SUM(KO59:KO61))</f>
        <v/>
      </c>
      <c r="HU58" s="266"/>
      <c r="HV58" s="266"/>
      <c r="HW58" s="264" t="str">
        <f>IF(LEN(HG58)=0,"",HG58)</f>
        <v/>
      </c>
      <c r="HX58" s="264" t="str">
        <f>IF(LEN(HH58)=0,"",HH58)</f>
        <v/>
      </c>
      <c r="HY58" s="274">
        <f>IF(LEN(HI58)=0,"",HI58)</f>
        <v>1243</v>
      </c>
      <c r="HZ58" s="274">
        <f>IF(LEN(HJ58)=0,"",HJ58)</f>
        <v>1263</v>
      </c>
      <c r="IA58" s="274" t="str">
        <f>IF(LEN(HK58)=0,"",HK58)</f>
        <v/>
      </c>
      <c r="IB58" s="274" t="str">
        <f>IF(LEN(HL58)=0,"",HL58)</f>
        <v/>
      </c>
      <c r="IC58" s="264">
        <f>SUM(IC59:IC61)</f>
        <v>1432537.2</v>
      </c>
      <c r="ID58" s="264">
        <f>SUM(ID59:ID61)</f>
        <v>1163886</v>
      </c>
      <c r="IE58" s="264">
        <f>SUM(IE59:IE61)</f>
        <v>0</v>
      </c>
      <c r="IF58" s="275">
        <f>SUM(IF59:IF61)</f>
        <v>0</v>
      </c>
      <c r="JR58" s="276">
        <f>SUM(JR59:JR61)</f>
        <v>0</v>
      </c>
      <c r="JS58" s="276">
        <f>SUM(JS59:JS61)</f>
        <v>0</v>
      </c>
      <c r="JT58" s="276">
        <f>SUM(JT59:JT61)</f>
        <v>0</v>
      </c>
      <c r="JU58" s="276">
        <f>SUM(JU59:JU61)</f>
        <v>0</v>
      </c>
      <c r="JV58" s="276">
        <f>SUM(JV59:JV61)</f>
        <v>0</v>
      </c>
      <c r="JW58" s="276">
        <f>SUM(JW59:JW61)</f>
        <v>0</v>
      </c>
      <c r="JX58" s="276">
        <f>SUM(JX59:JX61)</f>
        <v>0</v>
      </c>
      <c r="JY58" s="276">
        <f>SUM(JY59:JY61)</f>
        <v>0</v>
      </c>
      <c r="LC58" s="406"/>
      <c r="LD58" s="407"/>
      <c r="LE58" s="407"/>
      <c r="LF58" s="408"/>
    </row>
    <row customHeight="1" ht="12" hidden="1">
      <c r="C59" s="161"/>
      <c r="D59" s="672"/>
      <c r="E59" s="690"/>
      <c r="F59" s="536"/>
      <c r="G59" s="536"/>
      <c r="H59" s="536"/>
      <c r="I59" s="536"/>
      <c r="J59" s="536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EM59" s="258"/>
      <c r="EP59" s="259"/>
      <c r="EQ59" s="257"/>
      <c r="ER59" s="257"/>
      <c r="ES59" s="257"/>
      <c r="ET59" s="257"/>
      <c r="EU59" s="257"/>
      <c r="EV59" s="257"/>
      <c r="EW59" s="257"/>
      <c r="EX59" s="257"/>
      <c r="EY59" s="257"/>
      <c r="EZ59" s="257"/>
      <c r="FA59" s="257"/>
      <c r="FB59" s="257"/>
      <c r="FC59" s="257"/>
      <c r="FD59" s="257"/>
      <c r="FE59" s="257"/>
      <c r="FF59" s="257"/>
      <c r="FG59" s="257"/>
      <c r="FH59" s="257"/>
      <c r="FI59" s="257"/>
      <c r="FJ59" s="257"/>
      <c r="FK59" s="257"/>
      <c r="FL59" s="257"/>
      <c r="FM59" s="257"/>
      <c r="FN59" s="257"/>
      <c r="FO59" s="257"/>
      <c r="FP59" s="257"/>
      <c r="FQ59" s="257"/>
      <c r="FR59" s="257"/>
      <c r="FS59" s="257"/>
      <c r="FT59" s="257"/>
      <c r="FU59" s="257"/>
      <c r="FV59" s="257"/>
      <c r="FW59" s="257"/>
      <c r="FX59" s="257"/>
      <c r="FY59" s="257"/>
      <c r="FZ59" s="257"/>
      <c r="GA59" s="257"/>
      <c r="GB59" s="257"/>
      <c r="GC59" s="257"/>
      <c r="GD59" s="257"/>
      <c r="GE59" s="257"/>
      <c r="GF59" s="257"/>
      <c r="GG59" s="257"/>
      <c r="GH59" s="257"/>
      <c r="GI59" s="257"/>
      <c r="GJ59" s="257"/>
      <c r="GK59" s="257"/>
      <c r="GL59" s="257"/>
      <c r="GM59" s="257"/>
      <c r="GN59" s="260"/>
      <c r="HA59" s="259"/>
      <c r="HB59" s="257"/>
      <c r="HC59" s="257"/>
      <c r="HD59" s="257"/>
      <c r="HE59" s="257"/>
      <c r="HF59" s="257"/>
      <c r="HG59" s="257"/>
      <c r="HH59" s="257"/>
      <c r="HI59" s="257"/>
      <c r="HJ59" s="257"/>
      <c r="HK59" s="257"/>
      <c r="HL59" s="257"/>
      <c r="HM59" s="257"/>
      <c r="HN59" s="257"/>
      <c r="HO59" s="257"/>
      <c r="HP59" s="257"/>
      <c r="HQ59" s="257"/>
      <c r="HR59" s="257"/>
      <c r="HS59" s="257"/>
      <c r="HT59" s="257"/>
      <c r="HU59" s="257"/>
      <c r="HV59" s="257"/>
      <c r="HW59" s="257"/>
      <c r="HX59" s="257"/>
      <c r="HY59" s="257"/>
      <c r="HZ59" s="257"/>
      <c r="IA59" s="257"/>
      <c r="IB59" s="257"/>
      <c r="IC59" s="257"/>
      <c r="ID59" s="257"/>
      <c r="IE59" s="257"/>
      <c r="IF59" s="260"/>
      <c r="LC59" s="259"/>
      <c r="LD59" s="257"/>
      <c r="LE59" s="257"/>
      <c r="LF59" s="260"/>
    </row>
    <row customHeight="1" ht="24">
      <c r="A60" s="614" t="s">
        <v>1154</v>
      </c>
      <c r="B60" s="614" t="s">
        <v>1331</v>
      </c>
      <c r="C60" s="503" t="s">
        <v>1281</v>
      </c>
      <c r="D60" s="418"/>
      <c r="E60" s="418"/>
      <c r="F60" s="244"/>
      <c r="G60" s="793">
        <f>ROW('НМ 1'!$A$19)</f>
        <v>19</v>
      </c>
      <c r="H60" s="793">
        <f>ROW('ТФ 1'!$A$44)</f>
        <v>44</v>
      </c>
      <c r="I60" s="244"/>
      <c r="J60" s="244"/>
      <c r="K60" s="794" t="s">
        <v>34</v>
      </c>
      <c r="L60" s="794"/>
      <c r="M60" s="357" t="str">
        <f>IF('НМ 1'!$M$19="","",'НМ 1'!$M$19)</f>
        <v>6</v>
      </c>
      <c r="N60" s="797" t="str">
        <f>IF('НМ 1'!$N$19="","",'НМ 1'!$N$19)</f>
        <v>Электроснабжение. Расчёт по одноставочным тарифам</v>
      </c>
      <c r="O60" s="358"/>
      <c r="P60" s="358"/>
      <c r="Q60" s="797" t="str">
        <f>IF('НМ 1'!$Q$19="","",'НМ 1'!$Q$19)</f>
        <v>По-умолчанию</v>
      </c>
      <c r="R60" s="358"/>
      <c r="S60" s="358"/>
      <c r="T60" s="795" t="str">
        <f>IF('НМ 1'!$T$19="","",'НМ 1'!$T$19)</f>
        <v>ЧД</v>
      </c>
      <c r="U60" s="795" t="str">
        <f>IF('НМ 1'!$U$19="","",'НМ 1'!$U$19)</f>
        <v>ЖП</v>
      </c>
      <c r="V60" s="358"/>
      <c r="W60" s="358"/>
      <c r="X60" s="796"/>
      <c r="Y60" s="358"/>
      <c r="Z60" s="358"/>
      <c r="AA60" s="358"/>
      <c r="AB60" s="358"/>
      <c r="AC60" s="799" t="s">
        <v>1333</v>
      </c>
      <c r="AD60" s="799" t="str">
        <f>BL60&amp;"::"&amp;AE60</f>
        <v>да::ACTI</v>
      </c>
      <c r="AE60" s="799" t="s">
        <v>1293</v>
      </c>
      <c r="AF60" s="358"/>
      <c r="AG60" s="358"/>
      <c r="AH60" s="358"/>
      <c r="AI60" s="358"/>
      <c r="AJ60" s="358"/>
      <c r="AK60" s="358"/>
      <c r="AL60" s="358"/>
      <c r="AM60" s="358"/>
      <c r="AN60" s="357" t="str">
        <f>IF('ТФ 1'!$N$44="","",'ТФ 1'!$N$44)</f>
        <v>5.1.1</v>
      </c>
      <c r="AO60" s="797" t="str">
        <f>IF('ТФ 1'!$O$44="","",'ТФ 1'!$O$44)</f>
        <v>МП ЗР "Севержилкомсервис"</v>
      </c>
      <c r="AP60" s="359"/>
      <c r="AQ60" s="797" t="str">
        <f>IF('ТФ 1'!$Q$44="","",'ТФ 1'!$Q$44)</f>
        <v>8300010685</v>
      </c>
      <c r="AR60" s="797" t="str">
        <f>IF('ТФ 1'!$R$44="","",'ТФ 1'!$R$44)</f>
        <v>298301001</v>
      </c>
      <c r="AS60" s="797" t="str">
        <f>IF('ТФ 1'!$S$44="","",'ТФ 1'!$S$44)</f>
        <v>ОСН, 22</v>
      </c>
      <c r="AT60" s="797" t="str">
        <f>IF('ТФ 1'!$T$44="","",'ТФ 1'!$T$44)</f>
        <v/>
      </c>
      <c r="AU60" s="797" t="str">
        <f>IF('ТФ 1'!$U$44="","",'ТФ 1'!$U$44)</f>
        <v/>
      </c>
      <c r="AV60" s="797" t="str">
        <f>IF('ТФ 1'!$V$44="","",'ТФ 1'!$V$44)</f>
        <v/>
      </c>
      <c r="AW60" s="797"/>
      <c r="AX60" s="797" t="str">
        <f>IF('ТФ 1'!$X$44="","",'ТФ 1'!$X$44)</f>
        <v>при наличии</v>
      </c>
      <c r="AY60" s="358"/>
      <c r="AZ60" s="792"/>
      <c r="BA60" s="792"/>
      <c r="BB60" s="792"/>
      <c r="BC60" s="797" t="str">
        <f>IF('ТФ 1'!$AC$44="","",'ТФ 1'!$AC$44)</f>
        <v>сельское</v>
      </c>
      <c r="BD60" s="797" t="str">
        <f>IF('ТФ 1'!$AD$44="","",'ТФ 1'!$AD$44)</f>
        <v>электро</v>
      </c>
      <c r="BE60" s="797" t="str">
        <f>IF('ТФ 1'!$AE$44="","",'ТФ 1'!$AE$44)</f>
        <v>в пределах</v>
      </c>
      <c r="BF60" s="792"/>
      <c r="BG60" s="358"/>
      <c r="BH60" s="799"/>
      <c r="BI60" s="358"/>
      <c r="BJ60" s="358"/>
      <c r="BK60" s="358"/>
      <c r="BL60" s="801" t="s">
        <v>34</v>
      </c>
      <c r="BM60" s="802"/>
      <c r="BN60" s="358"/>
      <c r="BO60" s="358"/>
      <c r="BP60" s="332">
        <f>IF('ТФ 1'!$BQ$44="","",'ТФ 1'!$BQ$44)</f>
        <v>5.43</v>
      </c>
      <c r="BQ60" s="332">
        <f>IF('ТФ 1'!$BS$44="","",'ТФ 1'!$BS$44)</f>
        <v>5.52</v>
      </c>
      <c r="BR60" s="332">
        <f>IF('ТФ 1'!$BP$44="","",'ТФ 1'!$BP$44)</f>
        <v>89.09</v>
      </c>
      <c r="BS60" s="332">
        <f>IF('ТФ 1'!$BR$44="","",'ТФ 1'!$BR$44)</f>
        <v>90.57</v>
      </c>
      <c r="BT60" s="358"/>
      <c r="BU60" s="379"/>
      <c r="BV60" s="379"/>
      <c r="BW60" s="358"/>
      <c r="BX60" s="360" t="s">
        <v>40</v>
      </c>
      <c r="BY60" s="360" t="s">
        <v>40</v>
      </c>
      <c r="BZ60" s="361"/>
      <c r="CA60" s="361"/>
      <c r="CB60" s="358"/>
      <c r="CC60" s="358"/>
      <c r="CD60" s="358"/>
      <c r="CE60" s="358"/>
      <c r="CF60" s="358"/>
      <c r="CG60" s="358"/>
      <c r="CH60" s="358"/>
      <c r="CI60" s="358"/>
      <c r="CJ60" s="358"/>
      <c r="CK60" s="358"/>
      <c r="CL60" s="362"/>
      <c r="CM60" s="362"/>
      <c r="CN60" s="358"/>
      <c r="CO60" s="280"/>
      <c r="CP60" s="280"/>
      <c r="CQ60" s="363"/>
      <c r="CR60" s="363"/>
      <c r="CS60" s="364">
        <v>84180</v>
      </c>
      <c r="CT60" s="364">
        <v>90667</v>
      </c>
      <c r="CU60" s="358"/>
      <c r="CV60" s="358"/>
      <c r="CW60" s="365">
        <f>IF($AD60="да::ACTI",IF($U60="ЖП",CS60,0),0)</f>
        <v>84180</v>
      </c>
      <c r="CX60" s="365">
        <f>IF($AD60="да::ACTI",IF($U60="ЖП",CT60,0),0)</f>
        <v>90667</v>
      </c>
      <c r="CY60" s="365">
        <f>IF($AD60="да::ACTI",IF($U60="ЖП",0,CS60),0)</f>
        <v>0</v>
      </c>
      <c r="CZ60" s="365">
        <f>IF($AD60="да::ACTI",IF($U60="ЖП",0,CT60),0)</f>
        <v>0</v>
      </c>
      <c r="DA60" s="358"/>
      <c r="DB60" s="358"/>
      <c r="DC60" s="276">
        <f>CW60*IF(LEN($BP60)=0,0,$BP60)/1000</f>
        <v>457.0974</v>
      </c>
      <c r="DD60" s="276">
        <f>IF(LEN($BQ60)=0,0,DC60)</f>
        <v>457.0974</v>
      </c>
      <c r="DE60" s="276">
        <f>CX60*IF(LEN($BQ60)=0,0,$BQ60)/1000</f>
        <v>500.48184</v>
      </c>
      <c r="DF60" s="276">
        <f>CW60*IF(LEN($BQ60)=0,0,$BQ60)/1000</f>
        <v>464.6736</v>
      </c>
      <c r="DG60" s="280"/>
      <c r="DH60" s="276">
        <f>CY60*IF(LEN($BP60)=0,0,$BP60)/1000</f>
        <v>0</v>
      </c>
      <c r="DI60" s="276">
        <f>IF(LEN($BQ60)=0,0,DH60)</f>
        <v>0</v>
      </c>
      <c r="DJ60" s="276">
        <f>CZ60*IF(LEN($BQ60)=0,0,$BQ60)/1000</f>
        <v>0</v>
      </c>
      <c r="DK60" s="276">
        <f>CY60*IF(LEN($BQ60)=0,0,$BQ60)/1000</f>
        <v>0</v>
      </c>
      <c r="DL60" s="280"/>
      <c r="DM60" s="276">
        <f>SUM(DC60,DH60)</f>
        <v>457.0974</v>
      </c>
      <c r="DN60" s="276">
        <f>SUM(DD60,DI60)</f>
        <v>457.0974</v>
      </c>
      <c r="DO60" s="276">
        <f>SUM(DE60,DJ60)</f>
        <v>500.48184</v>
      </c>
      <c r="DP60" s="276">
        <f>SUM(DF60,DK60)</f>
        <v>464.6736</v>
      </c>
      <c r="DQ60" s="280"/>
      <c r="DR60" s="366"/>
      <c r="DS60" s="366"/>
      <c r="DT60" s="366"/>
      <c r="DU60" s="366"/>
      <c r="DV60" s="366"/>
      <c r="DW60" s="366"/>
      <c r="DX60" s="366"/>
      <c r="DY60" s="366"/>
      <c r="DZ60" s="366"/>
      <c r="EA60" s="366"/>
      <c r="EB60" s="366"/>
      <c r="EC60" s="366"/>
      <c r="ED60" s="366"/>
      <c r="EE60" s="366"/>
      <c r="EF60" s="366"/>
      <c r="EG60" s="366"/>
      <c r="EH60" s="366"/>
      <c r="EI60" s="366"/>
      <c r="EJ60" s="366"/>
      <c r="EK60" s="367"/>
      <c r="EL60" s="367"/>
      <c r="EM60" s="244"/>
      <c r="EN60" s="367"/>
      <c r="EO60" s="367"/>
      <c r="EP60" s="362"/>
      <c r="EQ60" s="362"/>
      <c r="ER60" s="367"/>
      <c r="ES60" s="280"/>
      <c r="ET60" s="280"/>
      <c r="EU60" s="363"/>
      <c r="EV60" s="363"/>
      <c r="EW60" s="364">
        <v>1432537.2</v>
      </c>
      <c r="EX60" s="364">
        <v>1163886</v>
      </c>
      <c r="EY60" s="367"/>
      <c r="EZ60" s="367"/>
      <c r="FA60" s="365">
        <f>IF($AE60="ACTI",IF($U60="ЖП",EW60,0),0)</f>
        <v>1432537.2</v>
      </c>
      <c r="FB60" s="365">
        <f>IF($AE60="ACTI",IF($U60="ЖП",EX60,0),0)</f>
        <v>1163886</v>
      </c>
      <c r="FC60" s="365">
        <f>IF($AE60="ACTI",IF($U60="ЖП",0,EW60),0)</f>
        <v>0</v>
      </c>
      <c r="FD60" s="365">
        <f>IF($AE60="ACTI",IF($U60="ЖП",0,EX60),0)</f>
        <v>0</v>
      </c>
      <c r="FE60" s="367"/>
      <c r="FF60" s="367"/>
      <c r="FG60" s="276">
        <f>FA60*IF(LEN($BP60)=0,0,$BP60)/1000</f>
        <v>7778.676996</v>
      </c>
      <c r="FH60" s="276">
        <f>IF(LEN($BQ60)=0,0,FG60)</f>
        <v>7778.676996</v>
      </c>
      <c r="FI60" s="276">
        <f>FB60*IF(LEN($BQ60)=0,0,$BQ60)/1000</f>
        <v>6424.65072</v>
      </c>
      <c r="FJ60" s="276">
        <f>FA60*IF(LEN($BQ60)=0,0,$BQ60)/1000</f>
        <v>7907.605344</v>
      </c>
      <c r="FK60" s="280"/>
      <c r="FL60" s="276">
        <f>FC60*IF(LEN($BP60)=0,0,$BP60)/1000</f>
        <v>0</v>
      </c>
      <c r="FM60" s="276">
        <f>IF(LEN($BQ60)=0,0,FL60)</f>
        <v>0</v>
      </c>
      <c r="FN60" s="276">
        <f>FD60*IF(LEN($BQ60)=0,0,$BQ60)/1000</f>
        <v>0</v>
      </c>
      <c r="FO60" s="276">
        <f>FC60*IF(LEN($BQ60)=0,0,$BQ60)/1000</f>
        <v>0</v>
      </c>
      <c r="FP60" s="280"/>
      <c r="FQ60" s="276">
        <f>SUM(FG60,FL60)</f>
        <v>7778.676996</v>
      </c>
      <c r="FR60" s="276">
        <f>SUM(FH60,FM60)</f>
        <v>7778.676996</v>
      </c>
      <c r="FS60" s="276">
        <f>SUM(FI60,FN60)</f>
        <v>6424.65072</v>
      </c>
      <c r="FT60" s="276">
        <f>SUM(FJ60,FO60)</f>
        <v>7907.605344</v>
      </c>
      <c r="FU60" s="280"/>
      <c r="FV60" s="361"/>
      <c r="FW60" s="361"/>
      <c r="FX60" s="361"/>
      <c r="FY60" s="366"/>
      <c r="FZ60" s="366"/>
      <c r="GA60" s="361"/>
      <c r="GB60" s="361"/>
      <c r="GC60" s="366"/>
      <c r="GD60" s="366"/>
      <c r="GE60" s="366"/>
      <c r="GF60" s="366"/>
      <c r="GG60" s="366"/>
      <c r="GH60" s="366"/>
      <c r="GI60" s="366"/>
      <c r="GJ60" s="366"/>
      <c r="GK60" s="366"/>
      <c r="GL60" s="366"/>
      <c r="GM60" s="366"/>
      <c r="GN60" s="366"/>
      <c r="GO60" s="993"/>
      <c r="GP60" s="993"/>
      <c r="GQ60" s="993"/>
      <c r="GR60" s="993"/>
      <c r="GS60" s="993"/>
      <c r="GT60" s="993"/>
      <c r="GU60" s="993"/>
      <c r="GV60" s="993"/>
      <c r="GW60" s="993"/>
      <c r="GX60" s="993"/>
      <c r="GY60" s="993"/>
      <c r="GZ60" s="92"/>
      <c r="HA60" s="422"/>
      <c r="HB60" s="422"/>
      <c r="HC60" s="422"/>
      <c r="HD60" s="422"/>
      <c r="HE60" s="422"/>
      <c r="HF60" s="422"/>
      <c r="HG60" s="422"/>
      <c r="HH60" s="422"/>
      <c r="HI60" s="422"/>
      <c r="HJ60" s="422"/>
      <c r="HK60" s="422"/>
      <c r="HL60" s="423"/>
      <c r="HM60" s="365">
        <f>CW60</f>
        <v>84180</v>
      </c>
      <c r="HN60" s="365">
        <f>CX60</f>
        <v>90667</v>
      </c>
      <c r="HO60" s="365">
        <f>CY60</f>
        <v>0</v>
      </c>
      <c r="HP60" s="365">
        <f>CZ60</f>
        <v>0</v>
      </c>
      <c r="HQ60" s="424"/>
      <c r="HR60" s="422"/>
      <c r="HS60" s="422"/>
      <c r="HT60" s="422"/>
      <c r="HU60" s="422"/>
      <c r="HV60" s="422"/>
      <c r="HW60" s="422"/>
      <c r="HX60" s="422"/>
      <c r="HY60" s="422"/>
      <c r="HZ60" s="422"/>
      <c r="IA60" s="422"/>
      <c r="IB60" s="422"/>
      <c r="IC60" s="365">
        <f>FA60</f>
        <v>1432537.2</v>
      </c>
      <c r="ID60" s="365">
        <f>FB60</f>
        <v>1163886</v>
      </c>
      <c r="IE60" s="365">
        <f>FC60</f>
        <v>0</v>
      </c>
      <c r="IF60" s="365">
        <f>FD60</f>
        <v>0</v>
      </c>
      <c r="IG60" s="92"/>
      <c r="IH60" s="92"/>
      <c r="II60" s="92"/>
      <c r="IJ60" s="92"/>
      <c r="IK60" s="993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  <c r="IW60" s="92"/>
      <c r="IX60" s="92"/>
      <c r="IY60" s="92"/>
      <c r="IZ60" s="92"/>
      <c r="JA60" s="92"/>
      <c r="JB60" s="92"/>
      <c r="JC60" s="92"/>
      <c r="JD60" s="92"/>
      <c r="JE60" s="92"/>
      <c r="JF60" s="92"/>
      <c r="JG60" s="92"/>
      <c r="JH60" s="92"/>
      <c r="JI60" s="92"/>
      <c r="JJ60" s="92"/>
      <c r="JK60" s="92"/>
      <c r="JL60" s="92"/>
      <c r="JM60" s="92"/>
      <c r="JN60" s="92"/>
      <c r="JO60" s="92"/>
      <c r="JP60" s="92"/>
      <c r="JQ60" s="92"/>
      <c r="JR60" s="368"/>
      <c r="JS60" s="368"/>
      <c r="JT60" s="368"/>
      <c r="JU60" s="368"/>
      <c r="JV60" s="368"/>
      <c r="JW60" s="368"/>
      <c r="JX60" s="368"/>
      <c r="JY60" s="368"/>
      <c r="JZ60" s="92"/>
      <c r="KA60" s="92"/>
      <c r="KB60" s="92"/>
      <c r="KC60" s="92"/>
      <c r="KD60" s="368"/>
      <c r="KE60" s="368"/>
      <c r="KF60" s="368"/>
      <c r="KG60" s="368"/>
      <c r="KH60" s="368"/>
      <c r="KI60" s="368"/>
      <c r="KJ60" s="368"/>
      <c r="KK60" s="368"/>
      <c r="KL60" s="368"/>
      <c r="KM60" s="368"/>
      <c r="KN60" s="368"/>
      <c r="KO60" s="368"/>
      <c r="KP60" s="368"/>
      <c r="KQ60" s="368"/>
      <c r="KR60" s="368"/>
      <c r="KS60" s="368"/>
      <c r="KT60" s="422"/>
      <c r="KU60" s="422"/>
      <c r="KV60" s="422"/>
      <c r="KW60" s="422"/>
      <c r="KX60" s="422"/>
      <c r="KY60" s="422"/>
      <c r="KZ60" s="422"/>
      <c r="LA60" s="422"/>
      <c r="LB60" s="422"/>
      <c r="LC60" s="358"/>
      <c r="LD60" s="358"/>
      <c r="LE60" s="358"/>
      <c r="LF60" s="358"/>
      <c r="LG60" s="422"/>
      <c r="LH60" s="422"/>
      <c r="LI60" s="422"/>
      <c r="LJ60" s="422"/>
      <c r="LK60" s="422"/>
      <c r="LL60" s="422"/>
      <c r="LM60" s="422"/>
    </row>
    <row customHeight="1" ht="12">
      <c r="C61" s="161"/>
      <c r="D61" s="672"/>
      <c r="E61" s="690"/>
      <c r="F61" s="536"/>
      <c r="G61" s="536"/>
      <c r="H61" s="536"/>
      <c r="I61" s="536"/>
      <c r="J61" s="536"/>
      <c r="K61" s="184"/>
      <c r="L61" s="184"/>
      <c r="M61" s="184"/>
      <c r="N61" s="189" t="s">
        <v>1595</v>
      </c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4"/>
      <c r="AD61" s="184"/>
      <c r="AE61" s="184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EM61" s="258"/>
      <c r="EP61" s="259"/>
      <c r="EQ61" s="257"/>
      <c r="ER61" s="257"/>
      <c r="ES61" s="257"/>
      <c r="ET61" s="257"/>
      <c r="EU61" s="257"/>
      <c r="EV61" s="257"/>
      <c r="EW61" s="257"/>
      <c r="EX61" s="257"/>
      <c r="EY61" s="257"/>
      <c r="EZ61" s="257"/>
      <c r="FA61" s="257"/>
      <c r="FB61" s="257"/>
      <c r="FC61" s="257"/>
      <c r="FD61" s="257"/>
      <c r="FE61" s="257"/>
      <c r="FF61" s="257"/>
      <c r="FG61" s="257"/>
      <c r="FH61" s="257"/>
      <c r="FI61" s="257"/>
      <c r="FJ61" s="257"/>
      <c r="FK61" s="257"/>
      <c r="FL61" s="257"/>
      <c r="FM61" s="257"/>
      <c r="FN61" s="257"/>
      <c r="FO61" s="257"/>
      <c r="FP61" s="257"/>
      <c r="FQ61" s="257"/>
      <c r="FR61" s="257"/>
      <c r="FS61" s="257"/>
      <c r="FT61" s="257"/>
      <c r="FU61" s="257"/>
      <c r="FV61" s="257"/>
      <c r="FW61" s="257"/>
      <c r="FX61" s="257"/>
      <c r="FY61" s="257"/>
      <c r="FZ61" s="257"/>
      <c r="GA61" s="257"/>
      <c r="GB61" s="257"/>
      <c r="GC61" s="257"/>
      <c r="GD61" s="257"/>
      <c r="GE61" s="257"/>
      <c r="GF61" s="257"/>
      <c r="GG61" s="257"/>
      <c r="GH61" s="257"/>
      <c r="GI61" s="257"/>
      <c r="GJ61" s="257"/>
      <c r="GK61" s="257"/>
      <c r="GL61" s="257"/>
      <c r="GM61" s="257"/>
      <c r="GN61" s="260"/>
      <c r="HA61" s="259"/>
      <c r="HB61" s="257"/>
      <c r="HC61" s="257"/>
      <c r="HD61" s="257"/>
      <c r="HE61" s="257"/>
      <c r="HF61" s="257"/>
      <c r="HG61" s="257"/>
      <c r="HH61" s="257"/>
      <c r="HI61" s="257"/>
      <c r="HJ61" s="257"/>
      <c r="HK61" s="257"/>
      <c r="HL61" s="257"/>
      <c r="HM61" s="257"/>
      <c r="HN61" s="257"/>
      <c r="HO61" s="257"/>
      <c r="HP61" s="257"/>
      <c r="HQ61" s="257"/>
      <c r="HR61" s="257"/>
      <c r="HS61" s="257"/>
      <c r="HT61" s="257"/>
      <c r="HU61" s="257"/>
      <c r="HV61" s="257"/>
      <c r="HW61" s="257"/>
      <c r="HX61" s="257"/>
      <c r="HY61" s="257"/>
      <c r="HZ61" s="257"/>
      <c r="IA61" s="257"/>
      <c r="IB61" s="257"/>
      <c r="IC61" s="257"/>
      <c r="ID61" s="257"/>
      <c r="IE61" s="257"/>
      <c r="IF61" s="260"/>
      <c r="LC61" s="259"/>
      <c r="LD61" s="257"/>
      <c r="LE61" s="257"/>
      <c r="LF61" s="260"/>
    </row>
    <row customHeight="1" ht="12" hidden="1">
      <c r="C62" s="161"/>
      <c r="D62" s="672"/>
      <c r="E62" s="281"/>
      <c r="F62" s="545"/>
      <c r="G62" s="545"/>
      <c r="H62" s="545"/>
      <c r="I62" s="545"/>
      <c r="J62" s="545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257"/>
      <c r="BQ62" s="257"/>
      <c r="BR62" s="257"/>
      <c r="BS62" s="257"/>
      <c r="BT62" s="257"/>
      <c r="BU62" s="257"/>
      <c r="BV62" s="257"/>
      <c r="BW62" s="257"/>
      <c r="BX62" s="184"/>
      <c r="BY62" s="184"/>
      <c r="BZ62" s="257"/>
      <c r="CA62" s="257"/>
      <c r="CB62" s="257"/>
      <c r="CC62" s="257"/>
      <c r="CD62" s="257"/>
      <c r="CE62" s="257"/>
      <c r="CF62" s="257"/>
      <c r="CG62" s="257"/>
      <c r="CH62" s="257"/>
      <c r="CI62" s="257"/>
      <c r="CJ62" s="257"/>
      <c r="CK62" s="257"/>
      <c r="CL62" s="257"/>
      <c r="CM62" s="257"/>
      <c r="CN62" s="257"/>
      <c r="CO62" s="257"/>
      <c r="CP62" s="257"/>
      <c r="CQ62" s="257"/>
      <c r="CR62" s="257"/>
      <c r="CS62" s="257"/>
      <c r="CT62" s="257"/>
      <c r="CU62" s="257"/>
      <c r="CV62" s="257"/>
      <c r="CW62" s="257"/>
      <c r="CX62" s="257"/>
      <c r="CY62" s="257"/>
      <c r="CZ62" s="257"/>
      <c r="DA62" s="257"/>
      <c r="DB62" s="257"/>
      <c r="DC62" s="257"/>
      <c r="DD62" s="257"/>
      <c r="DE62" s="257"/>
      <c r="DF62" s="257"/>
      <c r="DG62" s="257"/>
      <c r="DH62" s="257"/>
      <c r="DI62" s="257"/>
      <c r="DJ62" s="257"/>
      <c r="DK62" s="257"/>
      <c r="DL62" s="257"/>
      <c r="DM62" s="257"/>
      <c r="DN62" s="257"/>
      <c r="DO62" s="257"/>
      <c r="DP62" s="257"/>
      <c r="DQ62" s="257"/>
      <c r="DR62" s="257"/>
      <c r="DS62" s="257"/>
      <c r="DT62" s="257"/>
      <c r="DU62" s="257"/>
      <c r="DV62" s="257"/>
      <c r="DW62" s="257"/>
      <c r="DX62" s="257"/>
      <c r="DY62" s="257"/>
      <c r="DZ62" s="257"/>
      <c r="EA62" s="257"/>
      <c r="EB62" s="257"/>
      <c r="EC62" s="257"/>
      <c r="ED62" s="257"/>
      <c r="EE62" s="257"/>
      <c r="EF62" s="257"/>
      <c r="EG62" s="257"/>
      <c r="EH62" s="257"/>
      <c r="EI62" s="184"/>
      <c r="EJ62" s="185"/>
      <c r="EM62" s="258"/>
      <c r="EP62" s="259"/>
      <c r="EQ62" s="257"/>
      <c r="ER62" s="257"/>
      <c r="ES62" s="257"/>
      <c r="ET62" s="257"/>
      <c r="EU62" s="257"/>
      <c r="EV62" s="257"/>
      <c r="EW62" s="257"/>
      <c r="EX62" s="257"/>
      <c r="EY62" s="257"/>
      <c r="EZ62" s="257"/>
      <c r="FA62" s="257"/>
      <c r="FB62" s="257"/>
      <c r="FC62" s="257"/>
      <c r="FD62" s="257"/>
      <c r="FE62" s="257"/>
      <c r="FF62" s="257"/>
      <c r="FG62" s="257"/>
      <c r="FH62" s="257"/>
      <c r="FI62" s="257"/>
      <c r="FJ62" s="257"/>
      <c r="FK62" s="257"/>
      <c r="FL62" s="257"/>
      <c r="FM62" s="257"/>
      <c r="FN62" s="257"/>
      <c r="FO62" s="257"/>
      <c r="FP62" s="257"/>
      <c r="FQ62" s="257"/>
      <c r="FR62" s="257"/>
      <c r="FS62" s="257"/>
      <c r="FT62" s="257"/>
      <c r="FU62" s="257"/>
      <c r="FV62" s="257"/>
      <c r="FW62" s="257"/>
      <c r="FX62" s="257"/>
      <c r="FY62" s="257"/>
      <c r="FZ62" s="257"/>
      <c r="GA62" s="257"/>
      <c r="GB62" s="257"/>
      <c r="GC62" s="257"/>
      <c r="GD62" s="257"/>
      <c r="GE62" s="257"/>
      <c r="GF62" s="257"/>
      <c r="GG62" s="257"/>
      <c r="GH62" s="257"/>
      <c r="GI62" s="257"/>
      <c r="GJ62" s="257"/>
      <c r="GK62" s="257"/>
      <c r="GL62" s="257"/>
      <c r="GM62" s="257"/>
      <c r="GN62" s="260"/>
      <c r="HA62" s="259"/>
      <c r="HB62" s="257"/>
      <c r="HC62" s="257"/>
      <c r="HD62" s="257"/>
      <c r="HE62" s="257"/>
      <c r="HF62" s="257"/>
      <c r="HG62" s="257"/>
      <c r="HH62" s="257"/>
      <c r="HI62" s="257"/>
      <c r="HJ62" s="257"/>
      <c r="HK62" s="257"/>
      <c r="HL62" s="257"/>
      <c r="HM62" s="257"/>
      <c r="HN62" s="257"/>
      <c r="HO62" s="257"/>
      <c r="HP62" s="257"/>
      <c r="HQ62" s="257"/>
      <c r="HR62" s="257"/>
      <c r="HS62" s="257"/>
      <c r="HT62" s="257"/>
      <c r="HU62" s="257"/>
      <c r="HV62" s="257"/>
      <c r="HW62" s="257"/>
      <c r="HX62" s="257"/>
      <c r="HY62" s="257"/>
      <c r="HZ62" s="257"/>
      <c r="IA62" s="257"/>
      <c r="IB62" s="257"/>
      <c r="IC62" s="257"/>
      <c r="ID62" s="257"/>
      <c r="IE62" s="257"/>
      <c r="IF62" s="260"/>
      <c r="LC62" s="259"/>
      <c r="LD62" s="257"/>
      <c r="LE62" s="257"/>
      <c r="LF62" s="260"/>
    </row>
    <row customHeight="1" ht="12">
      <c r="C63" s="161"/>
      <c r="D63" s="672"/>
      <c r="E63" s="689" t="s">
        <v>1342</v>
      </c>
      <c r="F63" s="536"/>
      <c r="G63" s="536"/>
      <c r="H63" s="536"/>
      <c r="I63" s="536"/>
      <c r="J63" s="536"/>
      <c r="K63" s="536"/>
      <c r="L63" s="261"/>
      <c r="M63" s="261" t="s">
        <v>1343</v>
      </c>
      <c r="N63" s="686" t="s">
        <v>1596</v>
      </c>
      <c r="O63" s="687"/>
      <c r="P63" s="687"/>
      <c r="Q63" s="687"/>
      <c r="R63" s="687"/>
      <c r="S63" s="687"/>
      <c r="T63" s="687"/>
      <c r="U63" s="687"/>
      <c r="V63" s="687"/>
      <c r="W63" s="687"/>
      <c r="X63" s="687"/>
      <c r="Y63" s="687"/>
      <c r="Z63" s="687"/>
      <c r="AA63" s="687"/>
      <c r="AB63" s="687"/>
      <c r="AC63" s="687"/>
      <c r="AD63" s="687"/>
      <c r="AE63" s="687"/>
      <c r="AF63" s="687"/>
      <c r="AG63" s="687"/>
      <c r="AH63" s="687"/>
      <c r="AI63" s="687"/>
      <c r="AJ63" s="687"/>
      <c r="AK63" s="687"/>
      <c r="AL63" s="687"/>
      <c r="AM63" s="687"/>
      <c r="AN63" s="687"/>
      <c r="AO63" s="687"/>
      <c r="AP63" s="687"/>
      <c r="AQ63" s="687"/>
      <c r="AR63" s="687"/>
      <c r="AS63" s="687"/>
      <c r="AT63" s="687"/>
      <c r="AU63" s="687"/>
      <c r="AV63" s="687"/>
      <c r="AW63" s="687"/>
      <c r="AX63" s="687"/>
      <c r="AY63" s="687"/>
      <c r="AZ63" s="687"/>
      <c r="BA63" s="687"/>
      <c r="BB63" s="687"/>
      <c r="BC63" s="687"/>
      <c r="BD63" s="687"/>
      <c r="BE63" s="687"/>
      <c r="BF63" s="687"/>
      <c r="BG63" s="687"/>
      <c r="BH63" s="687"/>
      <c r="BI63" s="687"/>
      <c r="BJ63" s="687"/>
      <c r="BK63" s="687"/>
      <c r="BL63" s="687"/>
      <c r="BM63" s="687"/>
      <c r="BN63" s="687"/>
      <c r="BO63" s="687"/>
      <c r="BP63" s="262" t="str">
        <f>IF(CS63=0,"",DM63/CS63*1000)</f>
        <v/>
      </c>
      <c r="BQ63" s="262" t="str">
        <f>IF(CT63=0,"",DO63/CT63*1000)</f>
        <v/>
      </c>
      <c r="BR63" s="263"/>
      <c r="BS63" s="263"/>
      <c r="BT63" s="263"/>
      <c r="BU63" s="263"/>
      <c r="BV63" s="263"/>
      <c r="BW63" s="263"/>
      <c r="BX63" s="263"/>
      <c r="BY63" s="263"/>
      <c r="BZ63" s="263"/>
      <c r="CA63" s="263"/>
      <c r="CB63" s="263"/>
      <c r="CC63" s="263"/>
      <c r="CD63" s="263"/>
      <c r="CE63" s="263"/>
      <c r="CF63" s="263"/>
      <c r="CG63" s="263"/>
      <c r="CH63" s="263"/>
      <c r="CI63" s="263"/>
      <c r="CJ63" s="263"/>
      <c r="CK63" s="263"/>
      <c r="CL63" s="263"/>
      <c r="CM63" s="263"/>
      <c r="CN63" s="263"/>
      <c r="CO63" s="263"/>
      <c r="CP63" s="263"/>
      <c r="CQ63" s="263"/>
      <c r="CR63" s="263"/>
      <c r="CS63" s="264">
        <f>SUM(HM63,HO63)</f>
        <v>0</v>
      </c>
      <c r="CT63" s="264">
        <f>SUM(HN63,HP63)</f>
        <v>0</v>
      </c>
      <c r="CU63" s="265"/>
      <c r="CV63" s="265"/>
      <c r="CW63" s="264">
        <f>SUM(CW64:CW65)</f>
        <v>0</v>
      </c>
      <c r="CX63" s="264">
        <f>SUM(CX64:CX65)</f>
        <v>0</v>
      </c>
      <c r="CY63" s="264">
        <f>SUM(CY64:CY65)</f>
        <v>0</v>
      </c>
      <c r="CZ63" s="264">
        <f>SUM(CZ64:CZ65)</f>
        <v>0</v>
      </c>
      <c r="DA63" s="265"/>
      <c r="DB63" s="265"/>
      <c r="DC63" s="264">
        <f>SUM(DC64:DC65)</f>
        <v>0</v>
      </c>
      <c r="DD63" s="264">
        <f>SUM(DD64:DD65)</f>
        <v>0</v>
      </c>
      <c r="DE63" s="264">
        <f>SUM(DE64:DE65)</f>
        <v>0</v>
      </c>
      <c r="DF63" s="264">
        <f>SUM(DF64:DF65)</f>
        <v>0</v>
      </c>
      <c r="DG63" s="266"/>
      <c r="DH63" s="264">
        <f>SUM(DH64:DH65)</f>
        <v>0</v>
      </c>
      <c r="DI63" s="264">
        <f>SUM(DI64:DI65)</f>
        <v>0</v>
      </c>
      <c r="DJ63" s="264">
        <f>SUM(DJ64:DJ65)</f>
        <v>0</v>
      </c>
      <c r="DK63" s="264">
        <f>SUM(DK64:DK65)</f>
        <v>0</v>
      </c>
      <c r="DL63" s="266"/>
      <c r="DM63" s="264">
        <f>SUM(DC63,DH63)</f>
        <v>0</v>
      </c>
      <c r="DN63" s="264">
        <f>SUM(DD63,DI63)</f>
        <v>0</v>
      </c>
      <c r="DO63" s="264">
        <f>SUM(DE63,DJ63)</f>
        <v>0</v>
      </c>
      <c r="DP63" s="264">
        <f>SUM(DF63,DK63)</f>
        <v>0</v>
      </c>
      <c r="DQ63" s="266"/>
      <c r="DR63" s="267"/>
      <c r="DS63" s="267"/>
      <c r="DT63" s="267"/>
      <c r="DU63" s="268">
        <f>'СУБС ПИ'!$J$21</f>
        <v>0</v>
      </c>
      <c r="DV63" s="268">
        <f>'СУБС ПИ'!$L$21</f>
        <v>0</v>
      </c>
      <c r="DW63" s="267"/>
      <c r="DX63" s="267"/>
      <c r="DY63" s="267"/>
      <c r="DZ63" s="264">
        <f>IF(DD63=0,0,DF63/DD63*100)</f>
        <v>0</v>
      </c>
      <c r="EA63" s="264">
        <f>IF(DI63=0,0,DK63/DI63*100)</f>
        <v>0</v>
      </c>
      <c r="EB63" s="264">
        <f>IF(DN63=0,0,DP63/DN63*100)</f>
        <v>0</v>
      </c>
      <c r="EC63" s="266"/>
      <c r="ED63" s="266"/>
      <c r="EE63" s="266"/>
      <c r="EF63" s="266"/>
      <c r="EG63" s="266"/>
      <c r="EH63" s="266"/>
      <c r="EI63" s="177"/>
      <c r="EJ63" s="269"/>
      <c r="EM63" s="258"/>
      <c r="EP63" s="270"/>
      <c r="EQ63" s="263"/>
      <c r="ER63" s="263"/>
      <c r="ES63" s="263"/>
      <c r="ET63" s="263"/>
      <c r="EU63" s="263"/>
      <c r="EV63" s="263"/>
      <c r="EW63" s="264">
        <f>SUM(IC63,IE63)</f>
        <v>0</v>
      </c>
      <c r="EX63" s="264">
        <f>SUM(ID63,IF63)</f>
        <v>0</v>
      </c>
      <c r="EY63" s="265"/>
      <c r="EZ63" s="265"/>
      <c r="FA63" s="264">
        <f>SUM(FA64:FA65)</f>
        <v>0</v>
      </c>
      <c r="FB63" s="264">
        <f>SUM(FB64:FB65)</f>
        <v>0</v>
      </c>
      <c r="FC63" s="264">
        <f>SUM(FC64:FC65)</f>
        <v>0</v>
      </c>
      <c r="FD63" s="264">
        <f>SUM(FD64:FD65)</f>
        <v>0</v>
      </c>
      <c r="FE63" s="265"/>
      <c r="FF63" s="265"/>
      <c r="FG63" s="264">
        <f>SUM(FG64:FG65)</f>
        <v>0</v>
      </c>
      <c r="FH63" s="264">
        <f>SUM(FH64:FH65)</f>
        <v>0</v>
      </c>
      <c r="FI63" s="264">
        <f>SUM(FI64:FI65)</f>
        <v>0</v>
      </c>
      <c r="FJ63" s="264">
        <f>SUM(FJ64:FJ65)</f>
        <v>0</v>
      </c>
      <c r="FK63" s="266"/>
      <c r="FL63" s="264">
        <f>SUM(FL64:FL65)</f>
        <v>0</v>
      </c>
      <c r="FM63" s="264">
        <f>SUM(FM64:FM65)</f>
        <v>0</v>
      </c>
      <c r="FN63" s="264">
        <f>SUM(FN64:FN65)</f>
        <v>0</v>
      </c>
      <c r="FO63" s="264">
        <f>SUM(FO64:FO65)</f>
        <v>0</v>
      </c>
      <c r="FP63" s="266"/>
      <c r="FQ63" s="264">
        <f>SUM(FG63,FL63)</f>
        <v>0</v>
      </c>
      <c r="FR63" s="264">
        <f>SUM(FH63,FM63)</f>
        <v>0</v>
      </c>
      <c r="FS63" s="264">
        <f>SUM(FI63,FN63)</f>
        <v>0</v>
      </c>
      <c r="FT63" s="264">
        <f>SUM(FJ63,FO63)</f>
        <v>0</v>
      </c>
      <c r="FU63" s="266"/>
      <c r="FV63" s="267"/>
      <c r="FW63" s="267"/>
      <c r="FX63" s="267"/>
      <c r="FY63" s="268">
        <f>'СУБС ПИ'!$N$21</f>
        <v>0</v>
      </c>
      <c r="FZ63" s="268">
        <f>'СУБС ПИ'!$P$21</f>
        <v>0</v>
      </c>
      <c r="GA63" s="267"/>
      <c r="GB63" s="267"/>
      <c r="GC63" s="267"/>
      <c r="GD63" s="264">
        <f>IF(FH63=0,0,FJ63/FH63*100)</f>
        <v>0</v>
      </c>
      <c r="GE63" s="264">
        <f>IF(FM63=0,0,FO63/FM63*100)</f>
        <v>0</v>
      </c>
      <c r="GF63" s="264">
        <f>IF(FR63=0,0,FT63/FR63*100)</f>
        <v>0</v>
      </c>
      <c r="GG63" s="266"/>
      <c r="GH63" s="266"/>
      <c r="GI63" s="266"/>
      <c r="GJ63" s="266"/>
      <c r="GK63" s="266"/>
      <c r="GL63" s="266"/>
      <c r="GM63" s="265"/>
      <c r="GN63" s="271"/>
      <c r="HA63" s="409"/>
      <c r="HB63" s="410"/>
      <c r="HC63" s="410"/>
      <c r="HD63" s="410"/>
      <c r="HE63" s="266"/>
      <c r="HF63" s="266"/>
      <c r="HG63" s="272"/>
      <c r="HH63" s="272"/>
      <c r="HI63" s="273"/>
      <c r="HJ63" s="273"/>
      <c r="HK63" s="273"/>
      <c r="HL63" s="273"/>
      <c r="HM63" s="264">
        <f>SUM(HM64:HM65)</f>
        <v>0</v>
      </c>
      <c r="HN63" s="264">
        <f>SUM(HN64:HN65)</f>
        <v>0</v>
      </c>
      <c r="HO63" s="264">
        <f>SUM(HO64:HO65)</f>
        <v>0</v>
      </c>
      <c r="HP63" s="264">
        <f>SUM(HP64:HP65)</f>
        <v>0</v>
      </c>
      <c r="HQ63" s="410"/>
      <c r="HR63" s="410"/>
      <c r="HS63" s="410"/>
      <c r="HT63" s="410"/>
      <c r="HU63" s="266"/>
      <c r="HV63" s="266"/>
      <c r="HW63" s="264" t="str">
        <f>IF(LEN(HG63)=0,"",HG63)</f>
        <v/>
      </c>
      <c r="HX63" s="264" t="str">
        <f>IF(LEN(HH63)=0,"",HH63)</f>
        <v/>
      </c>
      <c r="HY63" s="274" t="str">
        <f>IF(LEN(HI63)=0,"",HI63)</f>
        <v/>
      </c>
      <c r="HZ63" s="274" t="str">
        <f>IF(LEN(HJ63)=0,"",HJ63)</f>
        <v/>
      </c>
      <c r="IA63" s="274" t="str">
        <f>IF(LEN(HK63)=0,"",HK63)</f>
        <v/>
      </c>
      <c r="IB63" s="274" t="str">
        <f>IF(LEN(HL63)=0,"",HL63)</f>
        <v/>
      </c>
      <c r="IC63" s="264">
        <f>SUM(IC64:IC65)</f>
        <v>0</v>
      </c>
      <c r="ID63" s="264">
        <f>SUM(ID64:ID65)</f>
        <v>0</v>
      </c>
      <c r="IE63" s="264">
        <f>SUM(IE64:IE65)</f>
        <v>0</v>
      </c>
      <c r="IF63" s="275">
        <f>SUM(IF64:IF65)</f>
        <v>0</v>
      </c>
      <c r="JR63" s="280"/>
      <c r="JS63" s="280"/>
      <c r="JT63" s="280"/>
      <c r="JU63" s="280"/>
      <c r="JV63" s="280"/>
      <c r="JW63" s="280"/>
      <c r="JX63" s="280"/>
      <c r="JY63" s="280"/>
      <c r="LC63" s="406"/>
      <c r="LD63" s="407"/>
      <c r="LE63" s="407"/>
      <c r="LF63" s="408"/>
    </row>
    <row customHeight="1" ht="12" hidden="1">
      <c r="C64" s="161"/>
      <c r="D64" s="672"/>
      <c r="E64" s="690"/>
      <c r="F64" s="536"/>
      <c r="G64" s="536"/>
      <c r="H64" s="536"/>
      <c r="I64" s="536"/>
      <c r="J64" s="536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257"/>
      <c r="BQ64" s="257"/>
      <c r="BR64" s="257"/>
      <c r="BS64" s="257"/>
      <c r="BT64" s="257"/>
      <c r="BU64" s="257"/>
      <c r="BV64" s="257"/>
      <c r="BW64" s="257"/>
      <c r="BX64" s="184"/>
      <c r="BY64" s="184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184"/>
      <c r="EJ64" s="185"/>
      <c r="EM64" s="258"/>
      <c r="EP64" s="259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60"/>
      <c r="HA64" s="259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60"/>
      <c r="LC64" s="259"/>
      <c r="LD64" s="257"/>
      <c r="LE64" s="257"/>
      <c r="LF64" s="260"/>
    </row>
    <row customHeight="1" ht="12">
      <c r="C65" s="161"/>
      <c r="D65" s="704"/>
      <c r="E65" s="690"/>
      <c r="F65" s="536"/>
      <c r="G65" s="536"/>
      <c r="H65" s="536"/>
      <c r="I65" s="536"/>
      <c r="J65" s="536"/>
      <c r="K65" s="184"/>
      <c r="L65" s="184"/>
      <c r="M65" s="184"/>
      <c r="N65" s="189" t="s">
        <v>1597</v>
      </c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4"/>
      <c r="AD65" s="184"/>
      <c r="AE65" s="184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EM65" s="258"/>
      <c r="EP65" s="259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60"/>
      <c r="HA65" s="259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60"/>
      <c r="LC65" s="259"/>
      <c r="LD65" s="257"/>
      <c r="LE65" s="257"/>
      <c r="LF65" s="260"/>
    </row>
    <row customHeight="1" ht="12" hidden="1">
      <c r="C66" s="161"/>
      <c r="E66" s="158"/>
      <c r="F66" s="545"/>
      <c r="G66" s="545"/>
      <c r="H66" s="545"/>
      <c r="I66" s="545"/>
      <c r="J66" s="545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EM66" s="258"/>
      <c r="EP66" s="259"/>
      <c r="EQ66" s="257"/>
      <c r="ER66" s="257"/>
      <c r="ES66" s="257"/>
      <c r="ET66" s="257"/>
      <c r="EU66" s="257"/>
      <c r="EV66" s="257"/>
      <c r="EW66" s="257"/>
      <c r="EX66" s="257"/>
      <c r="EY66" s="257"/>
      <c r="EZ66" s="257"/>
      <c r="FA66" s="257"/>
      <c r="FB66" s="257"/>
      <c r="FC66" s="257"/>
      <c r="FD66" s="257"/>
      <c r="FE66" s="257"/>
      <c r="FF66" s="257"/>
      <c r="FG66" s="257"/>
      <c r="FH66" s="257"/>
      <c r="FI66" s="257"/>
      <c r="FJ66" s="257"/>
      <c r="FK66" s="257"/>
      <c r="FL66" s="257"/>
      <c r="FM66" s="257"/>
      <c r="FN66" s="257"/>
      <c r="FO66" s="257"/>
      <c r="FP66" s="257"/>
      <c r="FQ66" s="257"/>
      <c r="FR66" s="257"/>
      <c r="FS66" s="257"/>
      <c r="FT66" s="257"/>
      <c r="FU66" s="257"/>
      <c r="FV66" s="257"/>
      <c r="FW66" s="257"/>
      <c r="FX66" s="257"/>
      <c r="FY66" s="257"/>
      <c r="FZ66" s="257"/>
      <c r="GA66" s="257"/>
      <c r="GB66" s="257"/>
      <c r="GC66" s="257"/>
      <c r="GD66" s="257"/>
      <c r="GE66" s="257"/>
      <c r="GF66" s="257"/>
      <c r="GG66" s="257"/>
      <c r="GH66" s="257"/>
      <c r="GI66" s="257"/>
      <c r="GJ66" s="257"/>
      <c r="GK66" s="257"/>
      <c r="GL66" s="257"/>
      <c r="GM66" s="257"/>
      <c r="GN66" s="260"/>
      <c r="HA66" s="259"/>
      <c r="HB66" s="257"/>
      <c r="HC66" s="257"/>
      <c r="HD66" s="257"/>
      <c r="HE66" s="257"/>
      <c r="HF66" s="257"/>
      <c r="HG66" s="257"/>
      <c r="HH66" s="257"/>
      <c r="HI66" s="257"/>
      <c r="HJ66" s="257"/>
      <c r="HK66" s="257"/>
      <c r="HL66" s="257"/>
      <c r="HM66" s="257"/>
      <c r="HN66" s="257"/>
      <c r="HO66" s="257"/>
      <c r="HP66" s="257"/>
      <c r="HQ66" s="257"/>
      <c r="HR66" s="257"/>
      <c r="HS66" s="257"/>
      <c r="HT66" s="257"/>
      <c r="HU66" s="257"/>
      <c r="HV66" s="257"/>
      <c r="HW66" s="257"/>
      <c r="HX66" s="257"/>
      <c r="HY66" s="257"/>
      <c r="HZ66" s="257"/>
      <c r="IA66" s="257"/>
      <c r="IB66" s="257"/>
      <c r="IC66" s="257"/>
      <c r="ID66" s="257"/>
      <c r="IE66" s="257"/>
      <c r="IF66" s="260"/>
      <c r="LC66" s="259"/>
      <c r="LD66" s="257"/>
      <c r="LE66" s="257"/>
      <c r="LF66" s="260"/>
    </row>
    <row customHeight="1" ht="12">
      <c r="C67" s="161"/>
      <c r="F67" s="545"/>
      <c r="G67" s="545"/>
      <c r="H67" s="545"/>
      <c r="I67" s="545"/>
      <c r="J67" s="545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255"/>
      <c r="BQ67" s="255"/>
      <c r="BR67" s="255"/>
      <c r="BS67" s="255"/>
      <c r="BT67" s="255"/>
      <c r="BU67" s="255"/>
      <c r="BV67" s="255"/>
      <c r="BW67" s="255"/>
      <c r="BX67" s="193"/>
      <c r="BY67" s="193"/>
      <c r="BZ67" s="277"/>
      <c r="CA67" s="277"/>
      <c r="CB67" s="255"/>
      <c r="CC67" s="255"/>
      <c r="CD67" s="255"/>
      <c r="CE67" s="255"/>
      <c r="CF67" s="255"/>
      <c r="CG67" s="255"/>
      <c r="CH67" s="255"/>
      <c r="CI67" s="255"/>
      <c r="CJ67" s="255"/>
      <c r="CK67" s="255"/>
      <c r="CL67" s="255"/>
      <c r="CM67" s="255"/>
      <c r="CN67" s="255"/>
      <c r="CO67" s="255"/>
      <c r="CP67" s="255"/>
      <c r="CQ67" s="255"/>
      <c r="CR67" s="255"/>
      <c r="CS67" s="255"/>
      <c r="CT67" s="255"/>
      <c r="CU67" s="255"/>
      <c r="CV67" s="255"/>
      <c r="CW67" s="255"/>
      <c r="CX67" s="255"/>
      <c r="CY67" s="255"/>
      <c r="CZ67" s="255"/>
      <c r="DA67" s="255"/>
      <c r="DB67" s="255"/>
      <c r="DC67" s="255"/>
      <c r="DD67" s="255"/>
      <c r="DE67" s="255"/>
      <c r="DF67" s="255"/>
      <c r="DG67" s="255"/>
      <c r="DH67" s="255"/>
      <c r="DI67" s="255"/>
      <c r="DJ67" s="255"/>
      <c r="DK67" s="255"/>
      <c r="DL67" s="255"/>
      <c r="DM67" s="255"/>
      <c r="DN67" s="255"/>
      <c r="DO67" s="255"/>
      <c r="DP67" s="255"/>
      <c r="DQ67" s="255"/>
      <c r="DR67" s="255"/>
      <c r="DS67" s="255"/>
      <c r="DT67" s="255"/>
      <c r="DU67" s="255"/>
      <c r="DV67" s="255"/>
      <c r="DW67" s="255"/>
      <c r="DX67" s="255"/>
      <c r="DY67" s="255"/>
      <c r="DZ67" s="255"/>
      <c r="EA67" s="255"/>
      <c r="EB67" s="255"/>
      <c r="EC67" s="255"/>
      <c r="ED67" s="255"/>
      <c r="EE67" s="255"/>
      <c r="EF67" s="255"/>
      <c r="EG67" s="255"/>
      <c r="EH67" s="255"/>
      <c r="EI67" s="194"/>
      <c r="EJ67" s="278"/>
      <c r="EM67" s="258"/>
      <c r="EP67" s="279"/>
      <c r="EQ67" s="255"/>
      <c r="ER67" s="255"/>
      <c r="ES67" s="255"/>
      <c r="ET67" s="255"/>
      <c r="EU67" s="255"/>
      <c r="EV67" s="255"/>
      <c r="EW67" s="255"/>
      <c r="EX67" s="255"/>
      <c r="EY67" s="255"/>
      <c r="EZ67" s="255"/>
      <c r="FA67" s="255"/>
      <c r="FB67" s="255"/>
      <c r="FC67" s="255"/>
      <c r="FD67" s="255"/>
      <c r="FE67" s="255"/>
      <c r="FF67" s="255"/>
      <c r="FG67" s="255"/>
      <c r="FH67" s="255"/>
      <c r="FI67" s="255"/>
      <c r="FJ67" s="255"/>
      <c r="FK67" s="255"/>
      <c r="FL67" s="255"/>
      <c r="FM67" s="255"/>
      <c r="FN67" s="255"/>
      <c r="FO67" s="255"/>
      <c r="FP67" s="255"/>
      <c r="FQ67" s="255"/>
      <c r="FR67" s="255"/>
      <c r="FS67" s="255"/>
      <c r="FT67" s="255"/>
      <c r="FU67" s="255"/>
      <c r="FV67" s="255"/>
      <c r="FW67" s="255"/>
      <c r="FX67" s="255"/>
      <c r="FY67" s="255"/>
      <c r="FZ67" s="255"/>
      <c r="GA67" s="255"/>
      <c r="GB67" s="255"/>
      <c r="GC67" s="255"/>
      <c r="GD67" s="255"/>
      <c r="GE67" s="255"/>
      <c r="GF67" s="255"/>
      <c r="GG67" s="255"/>
      <c r="GH67" s="255"/>
      <c r="GI67" s="255"/>
      <c r="GJ67" s="255"/>
      <c r="GK67" s="255"/>
      <c r="GL67" s="255"/>
      <c r="GM67" s="255"/>
      <c r="GN67" s="256"/>
      <c r="HA67" s="279"/>
      <c r="HB67" s="255"/>
      <c r="HC67" s="255"/>
      <c r="HD67" s="255"/>
      <c r="HE67" s="255"/>
      <c r="HF67" s="255"/>
      <c r="HG67" s="255"/>
      <c r="HH67" s="255"/>
      <c r="HI67" s="255"/>
      <c r="HJ67" s="255"/>
      <c r="HK67" s="255"/>
      <c r="HL67" s="255"/>
      <c r="HM67" s="255"/>
      <c r="HN67" s="255"/>
      <c r="HO67" s="255"/>
      <c r="HP67" s="255"/>
      <c r="HQ67" s="255"/>
      <c r="HR67" s="255"/>
      <c r="HS67" s="255"/>
      <c r="HT67" s="255"/>
      <c r="HU67" s="255"/>
      <c r="HV67" s="255"/>
      <c r="HW67" s="255"/>
      <c r="HX67" s="255"/>
      <c r="HY67" s="255"/>
      <c r="HZ67" s="255"/>
      <c r="IA67" s="255"/>
      <c r="IB67" s="255"/>
      <c r="IC67" s="255"/>
      <c r="ID67" s="255"/>
      <c r="IE67" s="255"/>
      <c r="IF67" s="256"/>
      <c r="LC67" s="279"/>
      <c r="LD67" s="255"/>
      <c r="LE67" s="255"/>
      <c r="LF67" s="256"/>
    </row>
    <row customHeight="1" ht="12" hidden="1">
      <c r="C68" s="132"/>
      <c r="D68" s="222"/>
      <c r="F68" s="545"/>
      <c r="G68" s="545"/>
      <c r="H68" s="545"/>
      <c r="I68" s="545"/>
      <c r="J68" s="545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257"/>
      <c r="BQ68" s="257"/>
      <c r="BR68" s="257"/>
      <c r="BS68" s="257"/>
      <c r="BT68" s="257"/>
      <c r="BU68" s="257"/>
      <c r="BV68" s="257"/>
      <c r="BW68" s="257"/>
      <c r="BX68" s="184"/>
      <c r="BY68" s="184"/>
      <c r="BZ68" s="257"/>
      <c r="CA68" s="257"/>
      <c r="CB68" s="257"/>
      <c r="CC68" s="257"/>
      <c r="CD68" s="257"/>
      <c r="CE68" s="257"/>
      <c r="CF68" s="257"/>
      <c r="CG68" s="257"/>
      <c r="CH68" s="257"/>
      <c r="CI68" s="257"/>
      <c r="CJ68" s="257"/>
      <c r="CK68" s="257"/>
      <c r="CL68" s="257"/>
      <c r="CM68" s="257"/>
      <c r="CN68" s="257"/>
      <c r="CO68" s="257"/>
      <c r="CP68" s="257"/>
      <c r="CQ68" s="257"/>
      <c r="CR68" s="257"/>
      <c r="CS68" s="257"/>
      <c r="CT68" s="257"/>
      <c r="CU68" s="257"/>
      <c r="CV68" s="257"/>
      <c r="CW68" s="257"/>
      <c r="CX68" s="257"/>
      <c r="CY68" s="257"/>
      <c r="CZ68" s="257"/>
      <c r="DA68" s="257"/>
      <c r="DB68" s="257"/>
      <c r="DC68" s="257"/>
      <c r="DD68" s="257"/>
      <c r="DE68" s="257"/>
      <c r="DF68" s="257"/>
      <c r="DG68" s="257"/>
      <c r="DH68" s="257"/>
      <c r="DI68" s="257"/>
      <c r="DJ68" s="257"/>
      <c r="DK68" s="257"/>
      <c r="DL68" s="257"/>
      <c r="DM68" s="257"/>
      <c r="DN68" s="257"/>
      <c r="DO68" s="257"/>
      <c r="DP68" s="257"/>
      <c r="DQ68" s="257"/>
      <c r="DR68" s="257"/>
      <c r="DS68" s="257"/>
      <c r="DT68" s="257"/>
      <c r="DU68" s="257"/>
      <c r="DV68" s="257"/>
      <c r="DW68" s="257"/>
      <c r="DX68" s="257"/>
      <c r="DY68" s="257"/>
      <c r="DZ68" s="257"/>
      <c r="EA68" s="257"/>
      <c r="EB68" s="257"/>
      <c r="EC68" s="257"/>
      <c r="ED68" s="257"/>
      <c r="EE68" s="257"/>
      <c r="EF68" s="257"/>
      <c r="EG68" s="257"/>
      <c r="EH68" s="257"/>
      <c r="EI68" s="184"/>
      <c r="EJ68" s="185"/>
      <c r="EM68" s="258"/>
      <c r="EP68" s="259"/>
      <c r="EQ68" s="257"/>
      <c r="ER68" s="257"/>
      <c r="ES68" s="257"/>
      <c r="ET68" s="257"/>
      <c r="EU68" s="257"/>
      <c r="EV68" s="257"/>
      <c r="EW68" s="257"/>
      <c r="EX68" s="257"/>
      <c r="EY68" s="257"/>
      <c r="EZ68" s="257"/>
      <c r="FA68" s="257"/>
      <c r="FB68" s="257"/>
      <c r="FC68" s="257"/>
      <c r="FD68" s="257"/>
      <c r="FE68" s="257"/>
      <c r="FF68" s="257"/>
      <c r="FG68" s="257"/>
      <c r="FH68" s="257"/>
      <c r="FI68" s="257"/>
      <c r="FJ68" s="257"/>
      <c r="FK68" s="257"/>
      <c r="FL68" s="257"/>
      <c r="FM68" s="257"/>
      <c r="FN68" s="257"/>
      <c r="FO68" s="257"/>
      <c r="FP68" s="257"/>
      <c r="FQ68" s="257"/>
      <c r="FR68" s="257"/>
      <c r="FS68" s="257"/>
      <c r="FT68" s="257"/>
      <c r="FU68" s="257"/>
      <c r="FV68" s="257"/>
      <c r="FW68" s="257"/>
      <c r="FX68" s="257"/>
      <c r="FY68" s="257"/>
      <c r="FZ68" s="257"/>
      <c r="GA68" s="257"/>
      <c r="GB68" s="257"/>
      <c r="GC68" s="257"/>
      <c r="GD68" s="257"/>
      <c r="GE68" s="257"/>
      <c r="GF68" s="257"/>
      <c r="GG68" s="257"/>
      <c r="GH68" s="257"/>
      <c r="GI68" s="257"/>
      <c r="GJ68" s="257"/>
      <c r="GK68" s="257"/>
      <c r="GL68" s="257"/>
      <c r="GM68" s="257"/>
      <c r="GN68" s="260"/>
      <c r="HA68" s="259"/>
      <c r="HB68" s="257"/>
      <c r="HC68" s="257"/>
      <c r="HD68" s="257"/>
      <c r="HE68" s="257"/>
      <c r="HF68" s="257"/>
      <c r="HG68" s="257"/>
      <c r="HH68" s="257"/>
      <c r="HI68" s="257"/>
      <c r="HJ68" s="257"/>
      <c r="HK68" s="257"/>
      <c r="HL68" s="257"/>
      <c r="HM68" s="257"/>
      <c r="HN68" s="257"/>
      <c r="HO68" s="257"/>
      <c r="HP68" s="257"/>
      <c r="HQ68" s="257"/>
      <c r="HR68" s="257"/>
      <c r="HS68" s="257"/>
      <c r="HT68" s="257"/>
      <c r="HU68" s="257"/>
      <c r="HV68" s="257"/>
      <c r="HW68" s="257"/>
      <c r="HX68" s="257"/>
      <c r="HY68" s="257"/>
      <c r="HZ68" s="257"/>
      <c r="IA68" s="257"/>
      <c r="IB68" s="257"/>
      <c r="IC68" s="257"/>
      <c r="ID68" s="257"/>
      <c r="IE68" s="257"/>
      <c r="IF68" s="260"/>
      <c r="LC68" s="259"/>
      <c r="LD68" s="257"/>
      <c r="LE68" s="257"/>
      <c r="LF68" s="260"/>
    </row>
    <row customHeight="1" ht="12">
      <c r="C69" s="161"/>
      <c r="D69" s="671" t="s">
        <v>176</v>
      </c>
      <c r="E69" s="541" t="s">
        <v>176</v>
      </c>
      <c r="F69" s="536"/>
      <c r="G69" s="536"/>
      <c r="H69" s="536"/>
      <c r="I69" s="536"/>
      <c r="J69" s="536"/>
      <c r="K69" s="536"/>
      <c r="L69" s="261"/>
      <c r="M69" s="261">
        <v>6</v>
      </c>
      <c r="N69" s="790" t="s">
        <v>1598</v>
      </c>
      <c r="O69" s="791"/>
      <c r="P69" s="791"/>
      <c r="Q69" s="791"/>
      <c r="R69" s="791"/>
      <c r="S69" s="791"/>
      <c r="T69" s="791"/>
      <c r="U69" s="791"/>
      <c r="V69" s="791"/>
      <c r="W69" s="791"/>
      <c r="X69" s="791"/>
      <c r="Y69" s="791"/>
      <c r="Z69" s="791"/>
      <c r="AA69" s="791"/>
      <c r="AB69" s="791"/>
      <c r="AC69" s="791"/>
      <c r="AD69" s="791"/>
      <c r="AE69" s="791"/>
      <c r="AF69" s="791"/>
      <c r="AG69" s="791"/>
      <c r="AH69" s="791"/>
      <c r="AI69" s="791"/>
      <c r="AJ69" s="791"/>
      <c r="AK69" s="791"/>
      <c r="AL69" s="791"/>
      <c r="AM69" s="791"/>
      <c r="AN69" s="791"/>
      <c r="AO69" s="791"/>
      <c r="AP69" s="791"/>
      <c r="AQ69" s="791"/>
      <c r="AR69" s="791"/>
      <c r="AS69" s="791"/>
      <c r="AT69" s="791"/>
      <c r="AU69" s="791"/>
      <c r="AV69" s="791"/>
      <c r="AW69" s="791"/>
      <c r="AX69" s="791"/>
      <c r="AY69" s="791"/>
      <c r="AZ69" s="791"/>
      <c r="BA69" s="791"/>
      <c r="BB69" s="791"/>
      <c r="BC69" s="791"/>
      <c r="BD69" s="791"/>
      <c r="BE69" s="791"/>
      <c r="BF69" s="791"/>
      <c r="BG69" s="791"/>
      <c r="BH69" s="791"/>
      <c r="BI69" s="791"/>
      <c r="BJ69" s="791"/>
      <c r="BK69" s="791"/>
      <c r="BL69" s="791"/>
      <c r="BM69" s="791"/>
      <c r="BN69" s="791"/>
      <c r="BO69" s="791"/>
      <c r="BP69" s="285"/>
      <c r="BQ69" s="285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5"/>
      <c r="CT69" s="265"/>
      <c r="CU69" s="265"/>
      <c r="CV69" s="265"/>
      <c r="CW69" s="265"/>
      <c r="CX69" s="265"/>
      <c r="CY69" s="265"/>
      <c r="CZ69" s="265"/>
      <c r="DA69" s="265"/>
      <c r="DB69" s="265"/>
      <c r="DC69" s="264">
        <f>SUM(DC71,DC75)</f>
        <v>0</v>
      </c>
      <c r="DD69" s="264">
        <f>SUM(DD71,DD75)</f>
        <v>0</v>
      </c>
      <c r="DE69" s="264">
        <f>SUM(DE71,DE75)</f>
        <v>0</v>
      </c>
      <c r="DF69" s="264">
        <f>SUM(DF71,DF75)</f>
        <v>0</v>
      </c>
      <c r="DG69" s="266"/>
      <c r="DH69" s="264">
        <f>SUM(DH71,DH75)</f>
        <v>0</v>
      </c>
      <c r="DI69" s="264">
        <f>SUM(DI71,DI75)</f>
        <v>0</v>
      </c>
      <c r="DJ69" s="264">
        <f>SUM(DJ71,DJ75)</f>
        <v>0</v>
      </c>
      <c r="DK69" s="264">
        <f>SUM(DK71,DK75)</f>
        <v>0</v>
      </c>
      <c r="DL69" s="266"/>
      <c r="DM69" s="264">
        <f>SUM(DC69,DH69)</f>
        <v>0</v>
      </c>
      <c r="DN69" s="264">
        <f>SUM(DD69,DI69)</f>
        <v>0</v>
      </c>
      <c r="DO69" s="264">
        <f>SUM(DE69,DJ69)</f>
        <v>0</v>
      </c>
      <c r="DP69" s="264">
        <f>SUM(DF69,DK69)</f>
        <v>0</v>
      </c>
      <c r="DQ69" s="266"/>
      <c r="DR69" s="267"/>
      <c r="DS69" s="267"/>
      <c r="DT69" s="267"/>
      <c r="DU69" s="264">
        <f>SUM(DU71,DU75)</f>
        <v>0</v>
      </c>
      <c r="DV69" s="264">
        <f>SUM(DV71,DV75)</f>
        <v>0</v>
      </c>
      <c r="DW69" s="267"/>
      <c r="DX69" s="267"/>
      <c r="DY69" s="267"/>
      <c r="DZ69" s="264">
        <f>IF(DD69=0,0,DF69/DD69*100)</f>
        <v>0</v>
      </c>
      <c r="EA69" s="264">
        <f>IF(DI69=0,0,DK69/DI69*100)</f>
        <v>0</v>
      </c>
      <c r="EB69" s="264">
        <f>IF(DN69=0,0,DP69/DN69*100)</f>
        <v>0</v>
      </c>
      <c r="EC69" s="266"/>
      <c r="ED69" s="266"/>
      <c r="EE69" s="266"/>
      <c r="EF69" s="266"/>
      <c r="EG69" s="266"/>
      <c r="EH69" s="266"/>
      <c r="EI69" s="177"/>
      <c r="EJ69" s="269"/>
      <c r="EM69" s="258"/>
      <c r="EP69" s="270"/>
      <c r="EQ69" s="263"/>
      <c r="ER69" s="263"/>
      <c r="ES69" s="263"/>
      <c r="ET69" s="263"/>
      <c r="EU69" s="263"/>
      <c r="EV69" s="263"/>
      <c r="EW69" s="265"/>
      <c r="EX69" s="265"/>
      <c r="EY69" s="265"/>
      <c r="EZ69" s="265"/>
      <c r="FA69" s="265"/>
      <c r="FB69" s="265"/>
      <c r="FC69" s="265"/>
      <c r="FD69" s="265"/>
      <c r="FE69" s="265"/>
      <c r="FF69" s="265"/>
      <c r="FG69" s="264">
        <f>SUM(FG71,FG75)</f>
        <v>0</v>
      </c>
      <c r="FH69" s="264">
        <f>SUM(FH71,FH75)</f>
        <v>0</v>
      </c>
      <c r="FI69" s="264">
        <f>SUM(FI71,FI75)</f>
        <v>0</v>
      </c>
      <c r="FJ69" s="264">
        <f>SUM(FJ71,FJ75)</f>
        <v>0</v>
      </c>
      <c r="FK69" s="266"/>
      <c r="FL69" s="264">
        <f>SUM(FL71,FL75)</f>
        <v>0</v>
      </c>
      <c r="FM69" s="264">
        <f>SUM(FM71,FM75)</f>
        <v>0</v>
      </c>
      <c r="FN69" s="264">
        <f>SUM(FN71,FN75)</f>
        <v>0</v>
      </c>
      <c r="FO69" s="264">
        <f>SUM(FO71,FO75)</f>
        <v>0</v>
      </c>
      <c r="FP69" s="266"/>
      <c r="FQ69" s="264">
        <f>SUM(FG69,FL69)</f>
        <v>0</v>
      </c>
      <c r="FR69" s="264">
        <f>SUM(FH69,FM69)</f>
        <v>0</v>
      </c>
      <c r="FS69" s="264">
        <f>SUM(FI69,FN69)</f>
        <v>0</v>
      </c>
      <c r="FT69" s="264">
        <f>SUM(FJ69,FO69)</f>
        <v>0</v>
      </c>
      <c r="FU69" s="266"/>
      <c r="FV69" s="267"/>
      <c r="FW69" s="267"/>
      <c r="FX69" s="267"/>
      <c r="FY69" s="264">
        <f>SUM(FY71,FY75)</f>
        <v>0</v>
      </c>
      <c r="FZ69" s="264">
        <f>SUM(FZ71,FZ75)</f>
        <v>0</v>
      </c>
      <c r="GA69" s="267"/>
      <c r="GB69" s="267"/>
      <c r="GC69" s="267"/>
      <c r="GD69" s="264">
        <f>IF(FH69=0,0,FJ69/FH69*100)</f>
        <v>0</v>
      </c>
      <c r="GE69" s="264">
        <f>IF(FM69=0,0,FO69/FM69*100)</f>
        <v>0</v>
      </c>
      <c r="GF69" s="264">
        <f>IF(FR69=0,0,FT69/FR69*100)</f>
        <v>0</v>
      </c>
      <c r="GG69" s="266"/>
      <c r="GH69" s="266"/>
      <c r="GI69" s="266"/>
      <c r="GJ69" s="266"/>
      <c r="GK69" s="266"/>
      <c r="GL69" s="266"/>
      <c r="GM69" s="265"/>
      <c r="GN69" s="271"/>
      <c r="HA69" s="409"/>
      <c r="HB69" s="410"/>
      <c r="HC69" s="410"/>
      <c r="HD69" s="410"/>
      <c r="HE69" s="264">
        <f>SUM(HE71,HE75)</f>
        <v>0</v>
      </c>
      <c r="HF69" s="264">
        <f>SUM(HF71,HF75)</f>
        <v>0</v>
      </c>
      <c r="HG69" s="264">
        <f>SUM(HG71,HG75)</f>
        <v>0</v>
      </c>
      <c r="HH69" s="264">
        <f>SUM(HH71,HH75)</f>
        <v>0</v>
      </c>
      <c r="HI69" s="274">
        <f>SUM(HI71,HI75)</f>
        <v>0</v>
      </c>
      <c r="HJ69" s="274">
        <f>SUM(HJ71,HJ75)</f>
        <v>0</v>
      </c>
      <c r="HK69" s="274">
        <f>SUM(HK71,HK75)</f>
        <v>0</v>
      </c>
      <c r="HL69" s="274">
        <f>SUM(HL71,HL75)</f>
        <v>0</v>
      </c>
      <c r="HM69" s="265"/>
      <c r="HN69" s="265"/>
      <c r="HO69" s="265"/>
      <c r="HP69" s="265"/>
      <c r="HQ69" s="410"/>
      <c r="HR69" s="410"/>
      <c r="HS69" s="410"/>
      <c r="HT69" s="410"/>
      <c r="HU69" s="264">
        <f>SUM(HU71,HU75)</f>
        <v>0</v>
      </c>
      <c r="HV69" s="264">
        <f>SUM(HV71,HV75)</f>
        <v>0</v>
      </c>
      <c r="HW69" s="264">
        <f>SUM(HW71,HW75)</f>
        <v>0</v>
      </c>
      <c r="HX69" s="264">
        <f>SUM(HX71,HX75)</f>
        <v>0</v>
      </c>
      <c r="HY69" s="274">
        <f>SUM(HY71,HY75)</f>
        <v>0</v>
      </c>
      <c r="HZ69" s="274">
        <f>SUM(HZ71,HZ75)</f>
        <v>0</v>
      </c>
      <c r="IA69" s="274">
        <f>SUM(IA71,IA75)</f>
        <v>0</v>
      </c>
      <c r="IB69" s="274">
        <f>SUM(IB71,IB75)</f>
        <v>0</v>
      </c>
      <c r="IC69" s="265"/>
      <c r="ID69" s="265"/>
      <c r="IE69" s="265"/>
      <c r="IF69" s="293"/>
      <c r="JR69" s="280"/>
      <c r="JS69" s="280"/>
      <c r="JT69" s="280"/>
      <c r="JU69" s="280"/>
      <c r="JV69" s="280"/>
      <c r="JW69" s="280"/>
      <c r="JX69" s="280"/>
      <c r="JY69" s="280"/>
      <c r="LC69" s="406"/>
      <c r="LD69" s="407"/>
      <c r="LE69" s="407"/>
      <c r="LF69" s="408"/>
    </row>
    <row customHeight="1" ht="12" hidden="1">
      <c r="C70" s="161"/>
      <c r="D70" s="672"/>
      <c r="E70" s="281"/>
      <c r="F70" s="545"/>
      <c r="G70" s="545"/>
      <c r="H70" s="545"/>
      <c r="I70" s="545"/>
      <c r="J70" s="545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EM70" s="258"/>
      <c r="EP70" s="259"/>
      <c r="EQ70" s="257"/>
      <c r="ER70" s="257"/>
      <c r="ES70" s="257"/>
      <c r="ET70" s="257"/>
      <c r="EU70" s="257"/>
      <c r="EV70" s="257"/>
      <c r="EW70" s="257"/>
      <c r="EX70" s="257"/>
      <c r="EY70" s="257"/>
      <c r="EZ70" s="257"/>
      <c r="FA70" s="257"/>
      <c r="FB70" s="257"/>
      <c r="FC70" s="257"/>
      <c r="FD70" s="257"/>
      <c r="FE70" s="257"/>
      <c r="FF70" s="257"/>
      <c r="FG70" s="257"/>
      <c r="FH70" s="257"/>
      <c r="FI70" s="257"/>
      <c r="FJ70" s="257"/>
      <c r="FK70" s="257"/>
      <c r="FL70" s="257"/>
      <c r="FM70" s="257"/>
      <c r="FN70" s="257"/>
      <c r="FO70" s="257"/>
      <c r="FP70" s="257"/>
      <c r="FQ70" s="257"/>
      <c r="FR70" s="257"/>
      <c r="FS70" s="257"/>
      <c r="FT70" s="257"/>
      <c r="FU70" s="257"/>
      <c r="FV70" s="257"/>
      <c r="FW70" s="257"/>
      <c r="FX70" s="257"/>
      <c r="FY70" s="257"/>
      <c r="FZ70" s="257"/>
      <c r="GA70" s="257"/>
      <c r="GB70" s="257"/>
      <c r="GC70" s="257"/>
      <c r="GD70" s="257"/>
      <c r="GE70" s="257"/>
      <c r="GF70" s="257"/>
      <c r="GG70" s="257"/>
      <c r="GH70" s="257"/>
      <c r="GI70" s="257"/>
      <c r="GJ70" s="257"/>
      <c r="GK70" s="257"/>
      <c r="GL70" s="257"/>
      <c r="GM70" s="257"/>
      <c r="GN70" s="260"/>
      <c r="HA70" s="259"/>
      <c r="HB70" s="257"/>
      <c r="HC70" s="257"/>
      <c r="HD70" s="257"/>
      <c r="HE70" s="257"/>
      <c r="HF70" s="257"/>
      <c r="HG70" s="257"/>
      <c r="HH70" s="257"/>
      <c r="HI70" s="257"/>
      <c r="HJ70" s="257"/>
      <c r="HK70" s="257"/>
      <c r="HL70" s="257"/>
      <c r="HM70" s="257"/>
      <c r="HN70" s="257"/>
      <c r="HO70" s="257"/>
      <c r="HP70" s="257"/>
      <c r="HQ70" s="257"/>
      <c r="HR70" s="257"/>
      <c r="HS70" s="257"/>
      <c r="HT70" s="257"/>
      <c r="HU70" s="257"/>
      <c r="HV70" s="257"/>
      <c r="HW70" s="257"/>
      <c r="HX70" s="257"/>
      <c r="HY70" s="257"/>
      <c r="HZ70" s="257"/>
      <c r="IA70" s="257"/>
      <c r="IB70" s="257"/>
      <c r="IC70" s="257"/>
      <c r="ID70" s="257"/>
      <c r="IE70" s="257"/>
      <c r="IF70" s="260"/>
      <c r="LC70" s="259"/>
      <c r="LD70" s="257"/>
      <c r="LE70" s="257"/>
      <c r="LF70" s="260"/>
    </row>
    <row customHeight="1" ht="12">
      <c r="C71" s="161"/>
      <c r="D71" s="672"/>
      <c r="E71" s="689" t="s">
        <v>1346</v>
      </c>
      <c r="F71" s="536"/>
      <c r="G71" s="536"/>
      <c r="H71" s="536"/>
      <c r="I71" s="536"/>
      <c r="J71" s="536"/>
      <c r="K71" s="536"/>
      <c r="L71" s="261"/>
      <c r="M71" s="261" t="s">
        <v>1347</v>
      </c>
      <c r="N71" s="712" t="s">
        <v>1599</v>
      </c>
      <c r="O71" s="713"/>
      <c r="P71" s="713"/>
      <c r="Q71" s="713"/>
      <c r="R71" s="713"/>
      <c r="S71" s="713"/>
      <c r="T71" s="713"/>
      <c r="U71" s="713"/>
      <c r="V71" s="713"/>
      <c r="W71" s="713"/>
      <c r="X71" s="713"/>
      <c r="Y71" s="713"/>
      <c r="Z71" s="713"/>
      <c r="AA71" s="713"/>
      <c r="AB71" s="713"/>
      <c r="AC71" s="713"/>
      <c r="AD71" s="713"/>
      <c r="AE71" s="713"/>
      <c r="AF71" s="713"/>
      <c r="AG71" s="713"/>
      <c r="AH71" s="713"/>
      <c r="AI71" s="713"/>
      <c r="AJ71" s="713"/>
      <c r="AK71" s="713"/>
      <c r="AL71" s="713"/>
      <c r="AM71" s="713"/>
      <c r="AN71" s="713"/>
      <c r="AO71" s="713"/>
      <c r="AP71" s="713"/>
      <c r="AQ71" s="713"/>
      <c r="AR71" s="713"/>
      <c r="AS71" s="713"/>
      <c r="AT71" s="713"/>
      <c r="AU71" s="713"/>
      <c r="AV71" s="713"/>
      <c r="AW71" s="713"/>
      <c r="AX71" s="713"/>
      <c r="AY71" s="713"/>
      <c r="AZ71" s="713"/>
      <c r="BA71" s="713"/>
      <c r="BB71" s="713"/>
      <c r="BC71" s="713"/>
      <c r="BD71" s="713"/>
      <c r="BE71" s="713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262" t="str">
        <f>IF(CS71=0,"",DM71/CS71*1000)</f>
        <v/>
      </c>
      <c r="BQ71" s="262" t="str">
        <f>IF(CT71=0,"",DO71/CT71*1000)</f>
        <v/>
      </c>
      <c r="BR71" s="263"/>
      <c r="BS71" s="263"/>
      <c r="BT71" s="263"/>
      <c r="BU71" s="263"/>
      <c r="BV71" s="263"/>
      <c r="BW71" s="263"/>
      <c r="BX71" s="263"/>
      <c r="BY71" s="263"/>
      <c r="BZ71" s="263"/>
      <c r="CA71" s="263"/>
      <c r="CB71" s="263"/>
      <c r="CC71" s="263"/>
      <c r="CD71" s="263"/>
      <c r="CE71" s="263"/>
      <c r="CF71" s="263"/>
      <c r="CG71" s="263"/>
      <c r="CH71" s="263"/>
      <c r="CI71" s="263"/>
      <c r="CJ71" s="263"/>
      <c r="CK71" s="263"/>
      <c r="CL71" s="263"/>
      <c r="CM71" s="263"/>
      <c r="CN71" s="263"/>
      <c r="CO71" s="263"/>
      <c r="CP71" s="263"/>
      <c r="CQ71" s="263"/>
      <c r="CR71" s="263"/>
      <c r="CS71" s="264">
        <f>SUM(HM71,HO71)</f>
        <v>0</v>
      </c>
      <c r="CT71" s="264">
        <f>SUM(HN71,HP71)</f>
        <v>0</v>
      </c>
      <c r="CU71" s="265"/>
      <c r="CV71" s="265"/>
      <c r="CW71" s="264">
        <f>SUM(CW72:CW73)</f>
        <v>0</v>
      </c>
      <c r="CX71" s="264">
        <f>SUM(CX72:CX73)</f>
        <v>0</v>
      </c>
      <c r="CY71" s="264">
        <f>SUM(CY72:CY73)</f>
        <v>0</v>
      </c>
      <c r="CZ71" s="264">
        <f>SUM(CZ72:CZ73)</f>
        <v>0</v>
      </c>
      <c r="DA71" s="265"/>
      <c r="DB71" s="265"/>
      <c r="DC71" s="264">
        <f>SUM(DC72:DC73)</f>
        <v>0</v>
      </c>
      <c r="DD71" s="264">
        <f>SUM(DD72:DD73)</f>
        <v>0</v>
      </c>
      <c r="DE71" s="264">
        <f>SUM(DE72:DE73)</f>
        <v>0</v>
      </c>
      <c r="DF71" s="264">
        <f>SUM(DF72:DF73)</f>
        <v>0</v>
      </c>
      <c r="DG71" s="266"/>
      <c r="DH71" s="264">
        <f>SUM(DH72:DH73)</f>
        <v>0</v>
      </c>
      <c r="DI71" s="264">
        <f>SUM(DI72:DI73)</f>
        <v>0</v>
      </c>
      <c r="DJ71" s="264">
        <f>SUM(DJ72:DJ73)</f>
        <v>0</v>
      </c>
      <c r="DK71" s="264">
        <f>SUM(DK72:DK73)</f>
        <v>0</v>
      </c>
      <c r="DL71" s="266"/>
      <c r="DM71" s="264">
        <f>SUM(DC71,DH71)</f>
        <v>0</v>
      </c>
      <c r="DN71" s="264">
        <f>SUM(DD71,DI71)</f>
        <v>0</v>
      </c>
      <c r="DO71" s="264">
        <f>SUM(DE71,DJ71)</f>
        <v>0</v>
      </c>
      <c r="DP71" s="264">
        <f>SUM(DF71,DK71)</f>
        <v>0</v>
      </c>
      <c r="DQ71" s="266"/>
      <c r="DR71" s="267"/>
      <c r="DS71" s="267"/>
      <c r="DT71" s="267"/>
      <c r="DU71" s="268">
        <f>'СУБС ПИ'!$J$22</f>
        <v>0</v>
      </c>
      <c r="DV71" s="268">
        <f>'СУБС ПИ'!$L$22</f>
        <v>0</v>
      </c>
      <c r="DW71" s="267"/>
      <c r="DX71" s="267"/>
      <c r="DY71" s="267"/>
      <c r="DZ71" s="264">
        <f>IF(DD71=0,0,DF71/DD71*100)</f>
        <v>0</v>
      </c>
      <c r="EA71" s="264">
        <f>IF(DI71=0,0,DK71/DI71*100)</f>
        <v>0</v>
      </c>
      <c r="EB71" s="264">
        <f>IF(DN71=0,0,DP71/DN71*100)</f>
        <v>0</v>
      </c>
      <c r="EC71" s="266"/>
      <c r="ED71" s="266"/>
      <c r="EE71" s="266"/>
      <c r="EF71" s="266"/>
      <c r="EG71" s="266"/>
      <c r="EH71" s="266"/>
      <c r="EI71" s="177"/>
      <c r="EJ71" s="269"/>
      <c r="EM71" s="258"/>
      <c r="EP71" s="270"/>
      <c r="EQ71" s="263"/>
      <c r="ER71" s="263"/>
      <c r="ES71" s="263"/>
      <c r="ET71" s="263"/>
      <c r="EU71" s="263"/>
      <c r="EV71" s="263"/>
      <c r="EW71" s="264">
        <f>SUM(IC71,IE71)</f>
        <v>0</v>
      </c>
      <c r="EX71" s="264">
        <f>SUM(ID71,IF71)</f>
        <v>0</v>
      </c>
      <c r="EY71" s="265"/>
      <c r="EZ71" s="265"/>
      <c r="FA71" s="264">
        <f>SUM(FA72:FA73)</f>
        <v>0</v>
      </c>
      <c r="FB71" s="264">
        <f>SUM(FB72:FB73)</f>
        <v>0</v>
      </c>
      <c r="FC71" s="264">
        <f>SUM(FC72:FC73)</f>
        <v>0</v>
      </c>
      <c r="FD71" s="264">
        <f>SUM(FD72:FD73)</f>
        <v>0</v>
      </c>
      <c r="FE71" s="265"/>
      <c r="FF71" s="265"/>
      <c r="FG71" s="264">
        <f>SUM(FG72:FG73)</f>
        <v>0</v>
      </c>
      <c r="FH71" s="264">
        <f>SUM(FH72:FH73)</f>
        <v>0</v>
      </c>
      <c r="FI71" s="264">
        <f>SUM(FI72:FI73)</f>
        <v>0</v>
      </c>
      <c r="FJ71" s="264">
        <f>SUM(FJ72:FJ73)</f>
        <v>0</v>
      </c>
      <c r="FK71" s="266"/>
      <c r="FL71" s="264">
        <f>SUM(FL72:FL73)</f>
        <v>0</v>
      </c>
      <c r="FM71" s="264">
        <f>SUM(FM72:FM73)</f>
        <v>0</v>
      </c>
      <c r="FN71" s="264">
        <f>SUM(FN72:FN73)</f>
        <v>0</v>
      </c>
      <c r="FO71" s="264">
        <f>SUM(FO72:FO73)</f>
        <v>0</v>
      </c>
      <c r="FP71" s="266"/>
      <c r="FQ71" s="264">
        <f>SUM(FG71,FL71)</f>
        <v>0</v>
      </c>
      <c r="FR71" s="264">
        <f>SUM(FH71,FM71)</f>
        <v>0</v>
      </c>
      <c r="FS71" s="264">
        <f>SUM(FI71,FN71)</f>
        <v>0</v>
      </c>
      <c r="FT71" s="264">
        <f>SUM(FJ71,FO71)</f>
        <v>0</v>
      </c>
      <c r="FU71" s="266"/>
      <c r="FV71" s="267"/>
      <c r="FW71" s="267"/>
      <c r="FX71" s="267"/>
      <c r="FY71" s="268">
        <f>'СУБС ПИ'!$N$22</f>
        <v>0</v>
      </c>
      <c r="FZ71" s="268">
        <f>'СУБС ПИ'!$P$22</f>
        <v>0</v>
      </c>
      <c r="GA71" s="267"/>
      <c r="GB71" s="267"/>
      <c r="GC71" s="267"/>
      <c r="GD71" s="264">
        <f>IF(FH71=0,0,FJ71/FH71*100)</f>
        <v>0</v>
      </c>
      <c r="GE71" s="264">
        <f>IF(FM71=0,0,FO71/FM71*100)</f>
        <v>0</v>
      </c>
      <c r="GF71" s="264">
        <f>IF(FR71=0,0,FT71/FR71*100)</f>
        <v>0</v>
      </c>
      <c r="GG71" s="266"/>
      <c r="GH71" s="266"/>
      <c r="GI71" s="266"/>
      <c r="GJ71" s="266"/>
      <c r="GK71" s="266"/>
      <c r="GL71" s="266"/>
      <c r="GM71" s="265"/>
      <c r="GN71" s="271"/>
      <c r="HA71" s="262" t="str">
        <f>IF(SUM(KD72:KD73)=0,"",SUM(KH72:KH73)/SUM(KD72:KD73))</f>
        <v/>
      </c>
      <c r="HB71" s="262" t="str">
        <f>IF(SUM(KE72:KE73)=0,"",SUM(KI72:KI73)/SUM(KE72:KE73))</f>
        <v/>
      </c>
      <c r="HC71" s="262" t="str">
        <f>IF(SUM(KL72:KL73)=0,"",SUM(KP72:KP73)/SUM(KL72:KL73))</f>
        <v/>
      </c>
      <c r="HD71" s="262" t="str">
        <f>IF(SUM(KM72:KM73)=0,"",SUM(KQ72:KQ73)/SUM(KM72:KM73))</f>
        <v/>
      </c>
      <c r="HE71" s="272"/>
      <c r="HF71" s="272"/>
      <c r="HG71" s="272"/>
      <c r="HH71" s="272"/>
      <c r="HI71" s="273"/>
      <c r="HJ71" s="273"/>
      <c r="HK71" s="273"/>
      <c r="HL71" s="273"/>
      <c r="HM71" s="264">
        <f>SUM(HM72:HM73)</f>
        <v>0</v>
      </c>
      <c r="HN71" s="264">
        <f>SUM(HN72:HN73)</f>
        <v>0</v>
      </c>
      <c r="HO71" s="264">
        <f>SUM(HO72:HO73)</f>
        <v>0</v>
      </c>
      <c r="HP71" s="264">
        <f>SUM(HP72:HP73)</f>
        <v>0</v>
      </c>
      <c r="HQ71" s="262" t="str">
        <f>IF(SUM(KF72:KF73)=0,"",SUM(KJ72:KJ73)/SUM(KF72:KF73))</f>
        <v/>
      </c>
      <c r="HR71" s="262" t="str">
        <f>IF(SUM(KG72:KG73)=0,"",SUM(KK72:KK73)/SUM(KG72:KG73))</f>
        <v/>
      </c>
      <c r="HS71" s="262" t="str">
        <f>IF(SUM(KN72:KN73)=0,"",SUM(KR72:KR73)/SUM(KN72:KN73))</f>
        <v/>
      </c>
      <c r="HT71" s="262" t="str">
        <f>IF(SUM(KO72:KO73)=0,"",SUM(KS72:KS73)/SUM(KO72:KO73))</f>
        <v/>
      </c>
      <c r="HU71" s="264" t="str">
        <f>IF(LEN(HE71)=0,"",HE71)</f>
        <v/>
      </c>
      <c r="HV71" s="264" t="str">
        <f>IF(LEN(HF71)=0,"",HF71)</f>
        <v/>
      </c>
      <c r="HW71" s="264" t="str">
        <f>IF(LEN(HG71)=0,"",HG71)</f>
        <v/>
      </c>
      <c r="HX71" s="264" t="str">
        <f>IF(LEN(HH71)=0,"",HH71)</f>
        <v/>
      </c>
      <c r="HY71" s="274" t="str">
        <f>IF(LEN(HI71)=0,"",HI71)</f>
        <v/>
      </c>
      <c r="HZ71" s="274" t="str">
        <f>IF(LEN(HJ71)=0,"",HJ71)</f>
        <v/>
      </c>
      <c r="IA71" s="274" t="str">
        <f>IF(LEN(HK71)=0,"",HK71)</f>
        <v/>
      </c>
      <c r="IB71" s="274" t="str">
        <f>IF(LEN(HL71)=0,"",HL71)</f>
        <v/>
      </c>
      <c r="IC71" s="264">
        <f>SUM(IC72:IC73)</f>
        <v>0</v>
      </c>
      <c r="ID71" s="264">
        <f>SUM(ID72:ID73)</f>
        <v>0</v>
      </c>
      <c r="IE71" s="264">
        <f>SUM(IE72:IE73)</f>
        <v>0</v>
      </c>
      <c r="IF71" s="275">
        <f>SUM(IF72:IF73)</f>
        <v>0</v>
      </c>
      <c r="JR71" s="276">
        <f>SUM(JR72:JR73)</f>
        <v>0</v>
      </c>
      <c r="JS71" s="276">
        <f>SUM(JS72:JS73)</f>
        <v>0</v>
      </c>
      <c r="JT71" s="276">
        <f>SUM(JT72:JT73)</f>
        <v>0</v>
      </c>
      <c r="JU71" s="276">
        <f>SUM(JU72:JU73)</f>
        <v>0</v>
      </c>
      <c r="JV71" s="276">
        <f>SUM(JV72:JV73)</f>
        <v>0</v>
      </c>
      <c r="JW71" s="276">
        <f>SUM(JW72:JW73)</f>
        <v>0</v>
      </c>
      <c r="JX71" s="276">
        <f>SUM(JX72:JX73)</f>
        <v>0</v>
      </c>
      <c r="JY71" s="276">
        <f>SUM(JY72:JY73)</f>
        <v>0</v>
      </c>
      <c r="LC71" s="406"/>
      <c r="LD71" s="407"/>
      <c r="LE71" s="407"/>
      <c r="LF71" s="408"/>
    </row>
    <row customHeight="1" ht="12" hidden="1">
      <c r="C72" s="161"/>
      <c r="D72" s="672"/>
      <c r="E72" s="690"/>
      <c r="F72" s="536"/>
      <c r="G72" s="536"/>
      <c r="H72" s="536"/>
      <c r="I72" s="536"/>
      <c r="J72" s="536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257"/>
      <c r="BQ72" s="257"/>
      <c r="BR72" s="257"/>
      <c r="BS72" s="257"/>
      <c r="BT72" s="257"/>
      <c r="BU72" s="257"/>
      <c r="BV72" s="257"/>
      <c r="BW72" s="257"/>
      <c r="BX72" s="184"/>
      <c r="BY72" s="184"/>
      <c r="BZ72" s="257"/>
      <c r="CA72" s="257"/>
      <c r="CB72" s="257"/>
      <c r="CC72" s="257"/>
      <c r="CD72" s="257"/>
      <c r="CE72" s="257"/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184"/>
      <c r="EJ72" s="185"/>
      <c r="EM72" s="258"/>
      <c r="EP72" s="259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57"/>
      <c r="FH72" s="257"/>
      <c r="FI72" s="257"/>
      <c r="FJ72" s="257"/>
      <c r="FK72" s="257"/>
      <c r="FL72" s="257"/>
      <c r="FM72" s="257"/>
      <c r="FN72" s="257"/>
      <c r="FO72" s="257"/>
      <c r="FP72" s="257"/>
      <c r="FQ72" s="257"/>
      <c r="FR72" s="257"/>
      <c r="FS72" s="257"/>
      <c r="FT72" s="257"/>
      <c r="FU72" s="257"/>
      <c r="FV72" s="257"/>
      <c r="FW72" s="257"/>
      <c r="FX72" s="257"/>
      <c r="FY72" s="257"/>
      <c r="FZ72" s="257"/>
      <c r="GA72" s="257"/>
      <c r="GB72" s="257"/>
      <c r="GC72" s="257"/>
      <c r="GD72" s="257"/>
      <c r="GE72" s="257"/>
      <c r="GF72" s="257"/>
      <c r="GG72" s="257"/>
      <c r="GH72" s="257"/>
      <c r="GI72" s="257"/>
      <c r="GJ72" s="257"/>
      <c r="GK72" s="257"/>
      <c r="GL72" s="257"/>
      <c r="GM72" s="257"/>
      <c r="GN72" s="260"/>
      <c r="HA72" s="259"/>
      <c r="HB72" s="257"/>
      <c r="HC72" s="257"/>
      <c r="HD72" s="257"/>
      <c r="HE72" s="257"/>
      <c r="HF72" s="257"/>
      <c r="HG72" s="257"/>
      <c r="HH72" s="257"/>
      <c r="HI72" s="257"/>
      <c r="HJ72" s="257"/>
      <c r="HK72" s="257"/>
      <c r="HL72" s="257"/>
      <c r="HM72" s="257"/>
      <c r="HN72" s="257"/>
      <c r="HO72" s="257"/>
      <c r="HP72" s="257"/>
      <c r="HQ72" s="257"/>
      <c r="HR72" s="257"/>
      <c r="HS72" s="257"/>
      <c r="HT72" s="257"/>
      <c r="HU72" s="257"/>
      <c r="HV72" s="257"/>
      <c r="HW72" s="257"/>
      <c r="HX72" s="257"/>
      <c r="HY72" s="257"/>
      <c r="HZ72" s="257"/>
      <c r="IA72" s="257"/>
      <c r="IB72" s="257"/>
      <c r="IC72" s="257"/>
      <c r="ID72" s="257"/>
      <c r="IE72" s="257"/>
      <c r="IF72" s="260"/>
      <c r="LC72" s="259"/>
      <c r="LD72" s="257"/>
      <c r="LE72" s="257"/>
      <c r="LF72" s="260"/>
    </row>
    <row customHeight="1" ht="12">
      <c r="C73" s="161"/>
      <c r="D73" s="672"/>
      <c r="E73" s="690"/>
      <c r="F73" s="536"/>
      <c r="G73" s="536"/>
      <c r="H73" s="536"/>
      <c r="I73" s="536"/>
      <c r="J73" s="536"/>
      <c r="K73" s="184"/>
      <c r="L73" s="184"/>
      <c r="M73" s="184"/>
      <c r="N73" s="189" t="s">
        <v>1600</v>
      </c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4"/>
      <c r="AD73" s="184"/>
      <c r="AE73" s="184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EM73" s="258"/>
      <c r="EP73" s="259"/>
      <c r="EQ73" s="257"/>
      <c r="ER73" s="257"/>
      <c r="ES73" s="257"/>
      <c r="ET73" s="257"/>
      <c r="EU73" s="257"/>
      <c r="EV73" s="257"/>
      <c r="EW73" s="257"/>
      <c r="EX73" s="257"/>
      <c r="EY73" s="257"/>
      <c r="EZ73" s="257"/>
      <c r="FA73" s="257"/>
      <c r="FB73" s="257"/>
      <c r="FC73" s="257"/>
      <c r="FD73" s="257"/>
      <c r="FE73" s="257"/>
      <c r="FF73" s="257"/>
      <c r="FG73" s="257"/>
      <c r="FH73" s="257"/>
      <c r="FI73" s="257"/>
      <c r="FJ73" s="257"/>
      <c r="FK73" s="257"/>
      <c r="FL73" s="257"/>
      <c r="FM73" s="257"/>
      <c r="FN73" s="257"/>
      <c r="FO73" s="257"/>
      <c r="FP73" s="257"/>
      <c r="FQ73" s="257"/>
      <c r="FR73" s="257"/>
      <c r="FS73" s="257"/>
      <c r="FT73" s="257"/>
      <c r="FU73" s="257"/>
      <c r="FV73" s="257"/>
      <c r="FW73" s="257"/>
      <c r="FX73" s="257"/>
      <c r="FY73" s="257"/>
      <c r="FZ73" s="257"/>
      <c r="GA73" s="257"/>
      <c r="GB73" s="257"/>
      <c r="GC73" s="257"/>
      <c r="GD73" s="257"/>
      <c r="GE73" s="257"/>
      <c r="GF73" s="257"/>
      <c r="GG73" s="257"/>
      <c r="GH73" s="257"/>
      <c r="GI73" s="257"/>
      <c r="GJ73" s="257"/>
      <c r="GK73" s="257"/>
      <c r="GL73" s="257"/>
      <c r="GM73" s="257"/>
      <c r="GN73" s="260"/>
      <c r="HA73" s="259"/>
      <c r="HB73" s="257"/>
      <c r="HC73" s="257"/>
      <c r="HD73" s="257"/>
      <c r="HE73" s="257"/>
      <c r="HF73" s="257"/>
      <c r="HG73" s="257"/>
      <c r="HH73" s="257"/>
      <c r="HI73" s="257"/>
      <c r="HJ73" s="257"/>
      <c r="HK73" s="257"/>
      <c r="HL73" s="257"/>
      <c r="HM73" s="257"/>
      <c r="HN73" s="257"/>
      <c r="HO73" s="257"/>
      <c r="HP73" s="257"/>
      <c r="HQ73" s="257"/>
      <c r="HR73" s="257"/>
      <c r="HS73" s="257"/>
      <c r="HT73" s="257"/>
      <c r="HU73" s="257"/>
      <c r="HV73" s="257"/>
      <c r="HW73" s="257"/>
      <c r="HX73" s="257"/>
      <c r="HY73" s="257"/>
      <c r="HZ73" s="257"/>
      <c r="IA73" s="257"/>
      <c r="IB73" s="257"/>
      <c r="IC73" s="257"/>
      <c r="ID73" s="257"/>
      <c r="IE73" s="257"/>
      <c r="IF73" s="260"/>
      <c r="LC73" s="259"/>
      <c r="LD73" s="257"/>
      <c r="LE73" s="257"/>
      <c r="LF73" s="260"/>
    </row>
    <row customHeight="1" ht="12" hidden="1">
      <c r="C74" s="161"/>
      <c r="D74" s="672"/>
      <c r="E74" s="281"/>
      <c r="F74" s="545"/>
      <c r="G74" s="545"/>
      <c r="H74" s="545"/>
      <c r="I74" s="545"/>
      <c r="J74" s="545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257"/>
      <c r="BQ74" s="257"/>
      <c r="BR74" s="257"/>
      <c r="BS74" s="257"/>
      <c r="BT74" s="257"/>
      <c r="BU74" s="257"/>
      <c r="BV74" s="257"/>
      <c r="BW74" s="257"/>
      <c r="BX74" s="184"/>
      <c r="BY74" s="184"/>
      <c r="BZ74" s="257"/>
      <c r="CA74" s="257"/>
      <c r="CB74" s="257"/>
      <c r="CC74" s="257"/>
      <c r="CD74" s="257"/>
      <c r="CE74" s="257"/>
      <c r="CF74" s="257"/>
      <c r="CG74" s="257"/>
      <c r="CH74" s="257"/>
      <c r="CI74" s="257"/>
      <c r="CJ74" s="257"/>
      <c r="CK74" s="257"/>
      <c r="CL74" s="257"/>
      <c r="CM74" s="257"/>
      <c r="CN74" s="257"/>
      <c r="CO74" s="257"/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  <c r="DN74" s="257"/>
      <c r="DO74" s="257"/>
      <c r="DP74" s="257"/>
      <c r="DQ74" s="257"/>
      <c r="DR74" s="257"/>
      <c r="DS74" s="257"/>
      <c r="DT74" s="257"/>
      <c r="DU74" s="257"/>
      <c r="DV74" s="257"/>
      <c r="DW74" s="257"/>
      <c r="DX74" s="257"/>
      <c r="DY74" s="257"/>
      <c r="DZ74" s="257"/>
      <c r="EA74" s="257"/>
      <c r="EB74" s="257"/>
      <c r="EC74" s="257"/>
      <c r="ED74" s="257"/>
      <c r="EE74" s="257"/>
      <c r="EF74" s="257"/>
      <c r="EG74" s="257"/>
      <c r="EH74" s="257"/>
      <c r="EI74" s="184"/>
      <c r="EJ74" s="185"/>
      <c r="EM74" s="258"/>
      <c r="EP74" s="259"/>
      <c r="EQ74" s="257"/>
      <c r="ER74" s="257"/>
      <c r="ES74" s="257"/>
      <c r="ET74" s="257"/>
      <c r="EU74" s="257"/>
      <c r="EV74" s="257"/>
      <c r="EW74" s="257"/>
      <c r="EX74" s="257"/>
      <c r="EY74" s="257"/>
      <c r="EZ74" s="257"/>
      <c r="FA74" s="257"/>
      <c r="FB74" s="257"/>
      <c r="FC74" s="257"/>
      <c r="FD74" s="257"/>
      <c r="FE74" s="257"/>
      <c r="FF74" s="257"/>
      <c r="FG74" s="257"/>
      <c r="FH74" s="257"/>
      <c r="FI74" s="257"/>
      <c r="FJ74" s="257"/>
      <c r="FK74" s="257"/>
      <c r="FL74" s="257"/>
      <c r="FM74" s="257"/>
      <c r="FN74" s="257"/>
      <c r="FO74" s="257"/>
      <c r="FP74" s="257"/>
      <c r="FQ74" s="257"/>
      <c r="FR74" s="257"/>
      <c r="FS74" s="257"/>
      <c r="FT74" s="257"/>
      <c r="FU74" s="257"/>
      <c r="FV74" s="257"/>
      <c r="FW74" s="257"/>
      <c r="FX74" s="257"/>
      <c r="FY74" s="257"/>
      <c r="FZ74" s="257"/>
      <c r="GA74" s="257"/>
      <c r="GB74" s="257"/>
      <c r="GC74" s="257"/>
      <c r="GD74" s="257"/>
      <c r="GE74" s="257"/>
      <c r="GF74" s="257"/>
      <c r="GG74" s="257"/>
      <c r="GH74" s="257"/>
      <c r="GI74" s="257"/>
      <c r="GJ74" s="257"/>
      <c r="GK74" s="257"/>
      <c r="GL74" s="257"/>
      <c r="GM74" s="257"/>
      <c r="GN74" s="260"/>
      <c r="HA74" s="259"/>
      <c r="HB74" s="257"/>
      <c r="HC74" s="257"/>
      <c r="HD74" s="257"/>
      <c r="HE74" s="257"/>
      <c r="HF74" s="257"/>
      <c r="HG74" s="257"/>
      <c r="HH74" s="257"/>
      <c r="HI74" s="257"/>
      <c r="HJ74" s="257"/>
      <c r="HK74" s="257"/>
      <c r="HL74" s="257"/>
      <c r="HM74" s="257"/>
      <c r="HN74" s="257"/>
      <c r="HO74" s="257"/>
      <c r="HP74" s="257"/>
      <c r="HQ74" s="257"/>
      <c r="HR74" s="257"/>
      <c r="HS74" s="257"/>
      <c r="HT74" s="257"/>
      <c r="HU74" s="257"/>
      <c r="HV74" s="257"/>
      <c r="HW74" s="257"/>
      <c r="HX74" s="257"/>
      <c r="HY74" s="257"/>
      <c r="HZ74" s="257"/>
      <c r="IA74" s="257"/>
      <c r="IB74" s="257"/>
      <c r="IC74" s="257"/>
      <c r="ID74" s="257"/>
      <c r="IE74" s="257"/>
      <c r="IF74" s="260"/>
      <c r="LC74" s="259"/>
      <c r="LD74" s="257"/>
      <c r="LE74" s="257"/>
      <c r="LF74" s="260"/>
    </row>
    <row customHeight="1" ht="12">
      <c r="C75" s="161"/>
      <c r="D75" s="672"/>
      <c r="E75" s="689" t="s">
        <v>1350</v>
      </c>
      <c r="F75" s="536"/>
      <c r="G75" s="536"/>
      <c r="H75" s="536"/>
      <c r="I75" s="536"/>
      <c r="J75" s="536"/>
      <c r="K75" s="536"/>
      <c r="L75" s="261"/>
      <c r="M75" s="261" t="s">
        <v>1351</v>
      </c>
      <c r="N75" s="715" t="s">
        <v>1601</v>
      </c>
      <c r="O75" s="716"/>
      <c r="P75" s="716"/>
      <c r="Q75" s="716"/>
      <c r="R75" s="716"/>
      <c r="S75" s="716"/>
      <c r="T75" s="716"/>
      <c r="U75" s="716"/>
      <c r="V75" s="716"/>
      <c r="W75" s="716"/>
      <c r="X75" s="716"/>
      <c r="Y75" s="716"/>
      <c r="Z75" s="716"/>
      <c r="AA75" s="716"/>
      <c r="AB75" s="716"/>
      <c r="AC75" s="716"/>
      <c r="AD75" s="716"/>
      <c r="AE75" s="716"/>
      <c r="AF75" s="716"/>
      <c r="AG75" s="716"/>
      <c r="AH75" s="716"/>
      <c r="AI75" s="716"/>
      <c r="AJ75" s="716"/>
      <c r="AK75" s="716"/>
      <c r="AL75" s="716"/>
      <c r="AM75" s="716"/>
      <c r="AN75" s="716"/>
      <c r="AO75" s="716"/>
      <c r="AP75" s="716"/>
      <c r="AQ75" s="716"/>
      <c r="AR75" s="716"/>
      <c r="AS75" s="716"/>
      <c r="AT75" s="716"/>
      <c r="AU75" s="716"/>
      <c r="AV75" s="716"/>
      <c r="AW75" s="716"/>
      <c r="AX75" s="716"/>
      <c r="AY75" s="716"/>
      <c r="AZ75" s="716"/>
      <c r="BA75" s="716"/>
      <c r="BB75" s="716"/>
      <c r="BC75" s="716"/>
      <c r="BD75" s="716"/>
      <c r="BE75" s="716"/>
      <c r="BF75" s="716"/>
      <c r="BG75" s="716"/>
      <c r="BH75" s="716"/>
      <c r="BI75" s="716"/>
      <c r="BJ75" s="716"/>
      <c r="BK75" s="716"/>
      <c r="BL75" s="716"/>
      <c r="BM75" s="716"/>
      <c r="BN75" s="716"/>
      <c r="BO75" s="716"/>
      <c r="BP75" s="262" t="str">
        <f>IF(CS75=0,"",DM75/CS75*1000)</f>
        <v/>
      </c>
      <c r="BQ75" s="262" t="str">
        <f>IF(CT75=0,"",DO75/CT75*1000)</f>
        <v/>
      </c>
      <c r="BR75" s="263"/>
      <c r="BS75" s="263"/>
      <c r="BT75" s="263"/>
      <c r="BU75" s="263"/>
      <c r="BV75" s="263"/>
      <c r="BW75" s="263"/>
      <c r="BX75" s="263"/>
      <c r="BY75" s="263"/>
      <c r="BZ75" s="263"/>
      <c r="CA75" s="263"/>
      <c r="CB75" s="263"/>
      <c r="CC75" s="263"/>
      <c r="CD75" s="263"/>
      <c r="CE75" s="263"/>
      <c r="CF75" s="263"/>
      <c r="CG75" s="263"/>
      <c r="CH75" s="263"/>
      <c r="CI75" s="263"/>
      <c r="CJ75" s="263"/>
      <c r="CK75" s="263"/>
      <c r="CL75" s="263"/>
      <c r="CM75" s="263"/>
      <c r="CN75" s="263"/>
      <c r="CO75" s="263"/>
      <c r="CP75" s="263"/>
      <c r="CQ75" s="263"/>
      <c r="CR75" s="263"/>
      <c r="CS75" s="264">
        <f>SUM(HM75,HO75)</f>
        <v>0</v>
      </c>
      <c r="CT75" s="264">
        <f>SUM(HN75,HP75)</f>
        <v>0</v>
      </c>
      <c r="CU75" s="265"/>
      <c r="CV75" s="265"/>
      <c r="CW75" s="266"/>
      <c r="CX75" s="266"/>
      <c r="CY75" s="266"/>
      <c r="CZ75" s="266"/>
      <c r="DA75" s="265"/>
      <c r="DB75" s="265"/>
      <c r="DC75" s="264">
        <f>SUM(DC76:DC77)</f>
        <v>0</v>
      </c>
      <c r="DD75" s="264">
        <f>SUM(DD76:DD77)</f>
        <v>0</v>
      </c>
      <c r="DE75" s="264">
        <f>SUM(DE76:DE77)</f>
        <v>0</v>
      </c>
      <c r="DF75" s="264">
        <f>SUM(DF76:DF77)</f>
        <v>0</v>
      </c>
      <c r="DG75" s="266"/>
      <c r="DH75" s="264">
        <f>SUM(DH76:DH77)</f>
        <v>0</v>
      </c>
      <c r="DI75" s="264">
        <f>SUM(DI76:DI77)</f>
        <v>0</v>
      </c>
      <c r="DJ75" s="264">
        <f>SUM(DJ76:DJ77)</f>
        <v>0</v>
      </c>
      <c r="DK75" s="264">
        <f>SUM(DK76:DK77)</f>
        <v>0</v>
      </c>
      <c r="DL75" s="266"/>
      <c r="DM75" s="264">
        <f>SUM(DC75,DH75)</f>
        <v>0</v>
      </c>
      <c r="DN75" s="264">
        <f>SUM(DD75,DI75)</f>
        <v>0</v>
      </c>
      <c r="DO75" s="264">
        <f>SUM(DE75,DJ75)</f>
        <v>0</v>
      </c>
      <c r="DP75" s="264">
        <f>SUM(DF75,DK75)</f>
        <v>0</v>
      </c>
      <c r="DQ75" s="266"/>
      <c r="DR75" s="267"/>
      <c r="DS75" s="267"/>
      <c r="DT75" s="267"/>
      <c r="DU75" s="268">
        <f>'СУБС ПИ'!$J$23</f>
        <v>0</v>
      </c>
      <c r="DV75" s="268">
        <f>'СУБС ПИ'!$L$23</f>
        <v>0</v>
      </c>
      <c r="DW75" s="267"/>
      <c r="DX75" s="267"/>
      <c r="DY75" s="267"/>
      <c r="DZ75" s="264">
        <f>IF(DD75=0,0,DF75/DD75*100)</f>
        <v>0</v>
      </c>
      <c r="EA75" s="264">
        <f>IF(DI75=0,0,DK75/DI75*100)</f>
        <v>0</v>
      </c>
      <c r="EB75" s="264">
        <f>IF(DN75=0,0,DP75/DN75*100)</f>
        <v>0</v>
      </c>
      <c r="EC75" s="266"/>
      <c r="ED75" s="266"/>
      <c r="EE75" s="266"/>
      <c r="EF75" s="266"/>
      <c r="EG75" s="266"/>
      <c r="EH75" s="266"/>
      <c r="EI75" s="177"/>
      <c r="EJ75" s="269"/>
      <c r="EM75" s="258"/>
      <c r="EP75" s="270"/>
      <c r="EQ75" s="263"/>
      <c r="ER75" s="263"/>
      <c r="ES75" s="263"/>
      <c r="ET75" s="263"/>
      <c r="EU75" s="263"/>
      <c r="EV75" s="263"/>
      <c r="EW75" s="264">
        <f>SUM(IC75,IE75)</f>
        <v>0</v>
      </c>
      <c r="EX75" s="264">
        <f>SUM(ID75,IF75)</f>
        <v>0</v>
      </c>
      <c r="EY75" s="265"/>
      <c r="EZ75" s="265"/>
      <c r="FA75" s="266"/>
      <c r="FB75" s="266"/>
      <c r="FC75" s="266"/>
      <c r="FD75" s="266"/>
      <c r="FE75" s="265"/>
      <c r="FF75" s="265"/>
      <c r="FG75" s="264">
        <f>SUM(FG76:FG77)</f>
        <v>0</v>
      </c>
      <c r="FH75" s="264">
        <f>SUM(FH76:FH77)</f>
        <v>0</v>
      </c>
      <c r="FI75" s="264">
        <f>SUM(FI76:FI77)</f>
        <v>0</v>
      </c>
      <c r="FJ75" s="264">
        <f>SUM(FJ76:FJ77)</f>
        <v>0</v>
      </c>
      <c r="FK75" s="266"/>
      <c r="FL75" s="264">
        <f>SUM(FL76:FL77)</f>
        <v>0</v>
      </c>
      <c r="FM75" s="264">
        <f>SUM(FM76:FM77)</f>
        <v>0</v>
      </c>
      <c r="FN75" s="264">
        <f>SUM(FN76:FN77)</f>
        <v>0</v>
      </c>
      <c r="FO75" s="264">
        <f>SUM(FO76:FO77)</f>
        <v>0</v>
      </c>
      <c r="FP75" s="266"/>
      <c r="FQ75" s="264">
        <f>SUM(FG75,FL75)</f>
        <v>0</v>
      </c>
      <c r="FR75" s="264">
        <f>SUM(FH75,FM75)</f>
        <v>0</v>
      </c>
      <c r="FS75" s="264">
        <f>SUM(FI75,FN75)</f>
        <v>0</v>
      </c>
      <c r="FT75" s="264">
        <f>SUM(FJ75,FO75)</f>
        <v>0</v>
      </c>
      <c r="FU75" s="266"/>
      <c r="FV75" s="267"/>
      <c r="FW75" s="267"/>
      <c r="FX75" s="267"/>
      <c r="FY75" s="268">
        <f>'СУБС ПИ'!$N$23</f>
        <v>0</v>
      </c>
      <c r="FZ75" s="268">
        <f>'СУБС ПИ'!$P$23</f>
        <v>0</v>
      </c>
      <c r="GA75" s="267"/>
      <c r="GB75" s="267"/>
      <c r="GC75" s="267"/>
      <c r="GD75" s="264">
        <f>IF(FH75=0,0,FJ75/FH75*100)</f>
        <v>0</v>
      </c>
      <c r="GE75" s="264">
        <f>IF(FM75=0,0,FO75/FM75*100)</f>
        <v>0</v>
      </c>
      <c r="GF75" s="264">
        <f>IF(FR75=0,0,FT75/FR75*100)</f>
        <v>0</v>
      </c>
      <c r="GG75" s="266"/>
      <c r="GH75" s="266"/>
      <c r="GI75" s="266"/>
      <c r="GJ75" s="266"/>
      <c r="GK75" s="266"/>
      <c r="GL75" s="266"/>
      <c r="GM75" s="265"/>
      <c r="GN75" s="271"/>
      <c r="HA75" s="262" t="str">
        <f>IF(SUM(KD76:KD77)=0,"",SUM(KH76:KH77)/SUM(KD76:KD77))</f>
        <v/>
      </c>
      <c r="HB75" s="262" t="str">
        <f>IF(SUM(KE76:KE77)=0,"",SUM(KI76:KI77)/SUM(KE76:KE77))</f>
        <v/>
      </c>
      <c r="HC75" s="262" t="str">
        <f>IF(SUM(KL76:KL77)=0,"",SUM(KP76:KP77)/SUM(KL76:KL77))</f>
        <v/>
      </c>
      <c r="HD75" s="262" t="str">
        <f>IF(SUM(KM76:KM77)=0,"",SUM(KQ76:KQ77)/SUM(KM76:KM77))</f>
        <v/>
      </c>
      <c r="HE75" s="272"/>
      <c r="HF75" s="272"/>
      <c r="HG75" s="272"/>
      <c r="HH75" s="272"/>
      <c r="HI75" s="273"/>
      <c r="HJ75" s="273"/>
      <c r="HK75" s="273"/>
      <c r="HL75" s="273"/>
      <c r="HM75" s="264">
        <f>SUM(HM76:HM77)</f>
        <v>0</v>
      </c>
      <c r="HN75" s="264">
        <f>SUM(HN76:HN77)</f>
        <v>0</v>
      </c>
      <c r="HO75" s="264">
        <f>SUM(HO76:HO77)</f>
        <v>0</v>
      </c>
      <c r="HP75" s="264">
        <f>SUM(HP76:HP77)</f>
        <v>0</v>
      </c>
      <c r="HQ75" s="262" t="str">
        <f>IF(SUM(KF76:KF77)=0,"",SUM(KJ76:KJ77)/SUM(KF76:KF77))</f>
        <v/>
      </c>
      <c r="HR75" s="262" t="str">
        <f>IF(SUM(KG76:KG77)=0,"",SUM(KK76:KK77)/SUM(KG76:KG77))</f>
        <v/>
      </c>
      <c r="HS75" s="262" t="str">
        <f>IF(SUM(KN76:KN77)=0,"",SUM(KR76:KR77)/SUM(KN76:KN77))</f>
        <v/>
      </c>
      <c r="HT75" s="262" t="str">
        <f>IF(SUM(KO76:KO77)=0,"",SUM(KS76:KS77)/SUM(KO76:KO77))</f>
        <v/>
      </c>
      <c r="HU75" s="264" t="str">
        <f>IF(LEN(HE75)=0,"",HE75)</f>
        <v/>
      </c>
      <c r="HV75" s="264" t="str">
        <f>IF(LEN(HF75)=0,"",HF75)</f>
        <v/>
      </c>
      <c r="HW75" s="264" t="str">
        <f>IF(LEN(HG75)=0,"",HG75)</f>
        <v/>
      </c>
      <c r="HX75" s="264" t="str">
        <f>IF(LEN(HH75)=0,"",HH75)</f>
        <v/>
      </c>
      <c r="HY75" s="274" t="str">
        <f>IF(LEN(HI75)=0,"",HI75)</f>
        <v/>
      </c>
      <c r="HZ75" s="274" t="str">
        <f>IF(LEN(HJ75)=0,"",HJ75)</f>
        <v/>
      </c>
      <c r="IA75" s="274" t="str">
        <f>IF(LEN(HK75)=0,"",HK75)</f>
        <v/>
      </c>
      <c r="IB75" s="274" t="str">
        <f>IF(LEN(HL75)=0,"",HL75)</f>
        <v/>
      </c>
      <c r="IC75" s="264">
        <f>SUM(IC76:IC77)</f>
        <v>0</v>
      </c>
      <c r="ID75" s="264">
        <f>SUM(ID76:ID77)</f>
        <v>0</v>
      </c>
      <c r="IE75" s="264">
        <f>SUM(IE76:IE77)</f>
        <v>0</v>
      </c>
      <c r="IF75" s="275">
        <f>SUM(IF76:IF77)</f>
        <v>0</v>
      </c>
      <c r="JR75" s="276">
        <f>SUM(JR76:JR77)</f>
        <v>0</v>
      </c>
      <c r="JS75" s="276">
        <f>SUM(JS76:JS77)</f>
        <v>0</v>
      </c>
      <c r="JT75" s="276">
        <f>SUM(JT76:JT77)</f>
        <v>0</v>
      </c>
      <c r="JU75" s="276">
        <f>SUM(JU76:JU77)</f>
        <v>0</v>
      </c>
      <c r="JV75" s="276">
        <f>SUM(JV76:JV77)</f>
        <v>0</v>
      </c>
      <c r="JW75" s="276">
        <f>SUM(JW76:JW77)</f>
        <v>0</v>
      </c>
      <c r="JX75" s="276">
        <f>SUM(JX76:JX77)</f>
        <v>0</v>
      </c>
      <c r="JY75" s="276">
        <f>SUM(JY76:JY77)</f>
        <v>0</v>
      </c>
      <c r="LC75" s="406"/>
      <c r="LD75" s="407"/>
      <c r="LE75" s="407"/>
      <c r="LF75" s="408"/>
    </row>
    <row customHeight="1" ht="12" hidden="1">
      <c r="C76" s="161"/>
      <c r="D76" s="672"/>
      <c r="E76" s="690"/>
      <c r="F76" s="536"/>
      <c r="G76" s="536"/>
      <c r="H76" s="536"/>
      <c r="I76" s="536"/>
      <c r="J76" s="536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257"/>
      <c r="BQ76" s="257"/>
      <c r="BR76" s="257"/>
      <c r="BS76" s="257"/>
      <c r="BT76" s="257"/>
      <c r="BU76" s="257"/>
      <c r="BV76" s="257"/>
      <c r="BW76" s="257"/>
      <c r="BX76" s="184"/>
      <c r="BY76" s="184"/>
      <c r="BZ76" s="257"/>
      <c r="CA76" s="257"/>
      <c r="CB76" s="257"/>
      <c r="CC76" s="257"/>
      <c r="CD76" s="257"/>
      <c r="CE76" s="257"/>
      <c r="CF76" s="257"/>
      <c r="CG76" s="257"/>
      <c r="CH76" s="257"/>
      <c r="CI76" s="257"/>
      <c r="CJ76" s="257"/>
      <c r="CK76" s="257"/>
      <c r="CL76" s="257"/>
      <c r="CM76" s="257"/>
      <c r="CN76" s="257"/>
      <c r="CO76" s="257"/>
      <c r="CP76" s="257"/>
      <c r="CQ76" s="257"/>
      <c r="CR76" s="257"/>
      <c r="CS76" s="257"/>
      <c r="CT76" s="257"/>
      <c r="CU76" s="257"/>
      <c r="CV76" s="257"/>
      <c r="CW76" s="257"/>
      <c r="CX76" s="257"/>
      <c r="CY76" s="257"/>
      <c r="CZ76" s="257"/>
      <c r="DA76" s="257"/>
      <c r="DB76" s="257"/>
      <c r="DC76" s="257"/>
      <c r="DD76" s="257"/>
      <c r="DE76" s="257"/>
      <c r="DF76" s="257"/>
      <c r="DG76" s="257"/>
      <c r="DH76" s="257"/>
      <c r="DI76" s="257"/>
      <c r="DJ76" s="257"/>
      <c r="DK76" s="257"/>
      <c r="DL76" s="257"/>
      <c r="DM76" s="257"/>
      <c r="DN76" s="257"/>
      <c r="DO76" s="257"/>
      <c r="DP76" s="257"/>
      <c r="DQ76" s="257"/>
      <c r="DR76" s="257"/>
      <c r="DS76" s="257"/>
      <c r="DT76" s="257"/>
      <c r="DU76" s="257"/>
      <c r="DV76" s="257"/>
      <c r="DW76" s="257"/>
      <c r="DX76" s="257"/>
      <c r="DY76" s="257"/>
      <c r="DZ76" s="257"/>
      <c r="EA76" s="257"/>
      <c r="EB76" s="257"/>
      <c r="EC76" s="257"/>
      <c r="ED76" s="257"/>
      <c r="EE76" s="257"/>
      <c r="EF76" s="257"/>
      <c r="EG76" s="257"/>
      <c r="EH76" s="257"/>
      <c r="EI76" s="184"/>
      <c r="EJ76" s="185"/>
      <c r="EM76" s="258"/>
      <c r="EP76" s="259"/>
      <c r="EQ76" s="257"/>
      <c r="ER76" s="257"/>
      <c r="ES76" s="257"/>
      <c r="ET76" s="257"/>
      <c r="EU76" s="257"/>
      <c r="EV76" s="257"/>
      <c r="EW76" s="257"/>
      <c r="EX76" s="257"/>
      <c r="EY76" s="257"/>
      <c r="EZ76" s="257"/>
      <c r="FA76" s="257"/>
      <c r="FB76" s="257"/>
      <c r="FC76" s="257"/>
      <c r="FD76" s="257"/>
      <c r="FE76" s="257"/>
      <c r="FF76" s="257"/>
      <c r="FG76" s="257"/>
      <c r="FH76" s="257"/>
      <c r="FI76" s="257"/>
      <c r="FJ76" s="257"/>
      <c r="FK76" s="257"/>
      <c r="FL76" s="257"/>
      <c r="FM76" s="257"/>
      <c r="FN76" s="257"/>
      <c r="FO76" s="257"/>
      <c r="FP76" s="257"/>
      <c r="FQ76" s="257"/>
      <c r="FR76" s="257"/>
      <c r="FS76" s="257"/>
      <c r="FT76" s="257"/>
      <c r="FU76" s="257"/>
      <c r="FV76" s="257"/>
      <c r="FW76" s="257"/>
      <c r="FX76" s="257"/>
      <c r="FY76" s="257"/>
      <c r="FZ76" s="257"/>
      <c r="GA76" s="257"/>
      <c r="GB76" s="257"/>
      <c r="GC76" s="257"/>
      <c r="GD76" s="257"/>
      <c r="GE76" s="257"/>
      <c r="GF76" s="257"/>
      <c r="GG76" s="257"/>
      <c r="GH76" s="257"/>
      <c r="GI76" s="257"/>
      <c r="GJ76" s="257"/>
      <c r="GK76" s="257"/>
      <c r="GL76" s="257"/>
      <c r="GM76" s="257"/>
      <c r="GN76" s="260"/>
      <c r="HA76" s="259"/>
      <c r="HB76" s="257"/>
      <c r="HC76" s="257"/>
      <c r="HD76" s="257"/>
      <c r="HE76" s="257"/>
      <c r="HF76" s="257"/>
      <c r="HG76" s="257"/>
      <c r="HH76" s="257"/>
      <c r="HI76" s="257"/>
      <c r="HJ76" s="257"/>
      <c r="HK76" s="257"/>
      <c r="HL76" s="257"/>
      <c r="HM76" s="257"/>
      <c r="HN76" s="257"/>
      <c r="HO76" s="257"/>
      <c r="HP76" s="257"/>
      <c r="HQ76" s="257"/>
      <c r="HR76" s="257"/>
      <c r="HS76" s="257"/>
      <c r="HT76" s="257"/>
      <c r="HU76" s="257"/>
      <c r="HV76" s="257"/>
      <c r="HW76" s="257"/>
      <c r="HX76" s="257"/>
      <c r="HY76" s="257"/>
      <c r="HZ76" s="257"/>
      <c r="IA76" s="257"/>
      <c r="IB76" s="257"/>
      <c r="IC76" s="257"/>
      <c r="ID76" s="257"/>
      <c r="IE76" s="257"/>
      <c r="IF76" s="260"/>
      <c r="LC76" s="259"/>
      <c r="LD76" s="257"/>
      <c r="LE76" s="257"/>
      <c r="LF76" s="260"/>
    </row>
    <row customHeight="1" ht="12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1602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EM77" s="258"/>
      <c r="EP77" s="259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257"/>
      <c r="FL77" s="257"/>
      <c r="FM77" s="257"/>
      <c r="FN77" s="257"/>
      <c r="FO77" s="257"/>
      <c r="FP77" s="257"/>
      <c r="FQ77" s="257"/>
      <c r="FR77" s="257"/>
      <c r="FS77" s="257"/>
      <c r="FT77" s="257"/>
      <c r="FU77" s="257"/>
      <c r="FV77" s="257"/>
      <c r="FW77" s="257"/>
      <c r="FX77" s="257"/>
      <c r="FY77" s="257"/>
      <c r="FZ77" s="257"/>
      <c r="GA77" s="257"/>
      <c r="GB77" s="257"/>
      <c r="GC77" s="257"/>
      <c r="GD77" s="257"/>
      <c r="GE77" s="257"/>
      <c r="GF77" s="257"/>
      <c r="GG77" s="257"/>
      <c r="GH77" s="257"/>
      <c r="GI77" s="257"/>
      <c r="GJ77" s="257"/>
      <c r="GK77" s="257"/>
      <c r="GL77" s="257"/>
      <c r="GM77" s="257"/>
      <c r="GN77" s="260"/>
      <c r="HA77" s="259"/>
      <c r="HB77" s="257"/>
      <c r="HC77" s="257"/>
      <c r="HD77" s="257"/>
      <c r="HE77" s="257"/>
      <c r="HF77" s="257"/>
      <c r="HG77" s="257"/>
      <c r="HH77" s="257"/>
      <c r="HI77" s="257"/>
      <c r="HJ77" s="257"/>
      <c r="HK77" s="257"/>
      <c r="HL77" s="257"/>
      <c r="HM77" s="257"/>
      <c r="HN77" s="257"/>
      <c r="HO77" s="257"/>
      <c r="HP77" s="257"/>
      <c r="HQ77" s="257"/>
      <c r="HR77" s="257"/>
      <c r="HS77" s="257"/>
      <c r="HT77" s="257"/>
      <c r="HU77" s="257"/>
      <c r="HV77" s="257"/>
      <c r="HW77" s="257"/>
      <c r="HX77" s="257"/>
      <c r="HY77" s="257"/>
      <c r="HZ77" s="257"/>
      <c r="IA77" s="257"/>
      <c r="IB77" s="257"/>
      <c r="IC77" s="257"/>
      <c r="ID77" s="257"/>
      <c r="IE77" s="257"/>
      <c r="IF77" s="260"/>
      <c r="LC77" s="259"/>
      <c r="LD77" s="257"/>
      <c r="LE77" s="257"/>
      <c r="LF77" s="260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EM78" s="258"/>
      <c r="EP78" s="259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60"/>
      <c r="HA78" s="259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60"/>
      <c r="LC78" s="259"/>
      <c r="LD78" s="257"/>
      <c r="LE78" s="257"/>
      <c r="LF78" s="260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EM79" s="258"/>
      <c r="EP79" s="279"/>
      <c r="EQ79" s="255"/>
      <c r="ER79" s="255"/>
      <c r="ES79" s="255"/>
      <c r="ET79" s="255"/>
      <c r="EU79" s="255"/>
      <c r="EV79" s="255"/>
      <c r="EW79" s="255"/>
      <c r="EX79" s="255"/>
      <c r="EY79" s="255"/>
      <c r="EZ79" s="255"/>
      <c r="FA79" s="255"/>
      <c r="FB79" s="255"/>
      <c r="FC79" s="255"/>
      <c r="FD79" s="255"/>
      <c r="FE79" s="255"/>
      <c r="FF79" s="255"/>
      <c r="FG79" s="255"/>
      <c r="FH79" s="255"/>
      <c r="FI79" s="255"/>
      <c r="FJ79" s="255"/>
      <c r="FK79" s="255"/>
      <c r="FL79" s="255"/>
      <c r="FM79" s="255"/>
      <c r="FN79" s="255"/>
      <c r="FO79" s="255"/>
      <c r="FP79" s="255"/>
      <c r="FQ79" s="255"/>
      <c r="FR79" s="255"/>
      <c r="FS79" s="255"/>
      <c r="FT79" s="255"/>
      <c r="FU79" s="255"/>
      <c r="FV79" s="255"/>
      <c r="FW79" s="255"/>
      <c r="FX79" s="255"/>
      <c r="FY79" s="255"/>
      <c r="FZ79" s="255"/>
      <c r="GA79" s="255"/>
      <c r="GB79" s="255"/>
      <c r="GC79" s="255"/>
      <c r="GD79" s="255"/>
      <c r="GE79" s="255"/>
      <c r="GF79" s="255"/>
      <c r="GG79" s="255"/>
      <c r="GH79" s="255"/>
      <c r="GI79" s="255"/>
      <c r="GJ79" s="255"/>
      <c r="GK79" s="255"/>
      <c r="GL79" s="255"/>
      <c r="GM79" s="255"/>
      <c r="GN79" s="256"/>
      <c r="HA79" s="279"/>
      <c r="HB79" s="255"/>
      <c r="HC79" s="255"/>
      <c r="HD79" s="255"/>
      <c r="HE79" s="255"/>
      <c r="HF79" s="255"/>
      <c r="HG79" s="255"/>
      <c r="HH79" s="255"/>
      <c r="HI79" s="255"/>
      <c r="HJ79" s="255"/>
      <c r="HK79" s="255"/>
      <c r="HL79" s="255"/>
      <c r="HM79" s="255"/>
      <c r="HN79" s="255"/>
      <c r="HO79" s="255"/>
      <c r="HP79" s="255"/>
      <c r="HQ79" s="255"/>
      <c r="HR79" s="255"/>
      <c r="HS79" s="255"/>
      <c r="HT79" s="255"/>
      <c r="HU79" s="255"/>
      <c r="HV79" s="255"/>
      <c r="HW79" s="255"/>
      <c r="HX79" s="255"/>
      <c r="HY79" s="255"/>
      <c r="HZ79" s="255"/>
      <c r="IA79" s="255"/>
      <c r="IB79" s="255"/>
      <c r="IC79" s="255"/>
      <c r="ID79" s="255"/>
      <c r="IE79" s="255"/>
      <c r="IF79" s="256"/>
      <c r="LC79" s="279"/>
      <c r="LD79" s="255"/>
      <c r="LE79" s="255"/>
      <c r="LF79" s="256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EM80" s="258"/>
      <c r="EP80" s="259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60"/>
      <c r="HA80" s="259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60"/>
      <c r="LC80" s="259"/>
      <c r="LD80" s="257"/>
      <c r="LE80" s="257"/>
      <c r="LF80" s="260"/>
    </row>
    <row customHeight="1" ht="12">
      <c r="C81" s="161"/>
      <c r="D81" s="671" t="s">
        <v>183</v>
      </c>
      <c r="E81" s="689" t="s">
        <v>183</v>
      </c>
      <c r="F81" s="536"/>
      <c r="G81" s="536"/>
      <c r="H81" s="536"/>
      <c r="I81" s="536"/>
      <c r="J81" s="536"/>
      <c r="K81" s="536"/>
      <c r="L81" s="261"/>
      <c r="M81" s="261">
        <v>7</v>
      </c>
      <c r="N81" s="706" t="s">
        <v>1603</v>
      </c>
      <c r="O81" s="707"/>
      <c r="P81" s="707"/>
      <c r="Q81" s="707"/>
      <c r="R81" s="707"/>
      <c r="S81" s="707"/>
      <c r="T81" s="707"/>
      <c r="U81" s="707"/>
      <c r="V81" s="707"/>
      <c r="W81" s="707"/>
      <c r="X81" s="707"/>
      <c r="Y81" s="707"/>
      <c r="Z81" s="707"/>
      <c r="AA81" s="707"/>
      <c r="AB81" s="707"/>
      <c r="AC81" s="707"/>
      <c r="AD81" s="707"/>
      <c r="AE81" s="707"/>
      <c r="AF81" s="707"/>
      <c r="AG81" s="707"/>
      <c r="AH81" s="707"/>
      <c r="AI81" s="707"/>
      <c r="AJ81" s="707"/>
      <c r="AK81" s="707"/>
      <c r="AL81" s="707"/>
      <c r="AM81" s="707"/>
      <c r="AN81" s="707"/>
      <c r="AO81" s="707"/>
      <c r="AP81" s="707"/>
      <c r="AQ81" s="707"/>
      <c r="AR81" s="707"/>
      <c r="AS81" s="707"/>
      <c r="AT81" s="707"/>
      <c r="AU81" s="707"/>
      <c r="AV81" s="707"/>
      <c r="AW81" s="707"/>
      <c r="AX81" s="707"/>
      <c r="AY81" s="707"/>
      <c r="AZ81" s="707"/>
      <c r="BA81" s="707"/>
      <c r="BB81" s="707"/>
      <c r="BC81" s="707"/>
      <c r="BD81" s="707"/>
      <c r="BE81" s="707"/>
      <c r="BF81" s="707"/>
      <c r="BG81" s="707"/>
      <c r="BH81" s="707"/>
      <c r="BI81" s="707"/>
      <c r="BJ81" s="707"/>
      <c r="BK81" s="707"/>
      <c r="BL81" s="707"/>
      <c r="BM81" s="707"/>
      <c r="BN81" s="707"/>
      <c r="BO81" s="707"/>
      <c r="BP81" s="262">
        <f>IF(CS81=0,"",DM81/CS81*1000)</f>
        <v>3038.99124249675</v>
      </c>
      <c r="BQ81" s="262">
        <f>IF(CT81=0,"",DO81/CT81*1000)</f>
        <v>3127.03022083212</v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4">
        <f>SUM(HM81,HO81)</f>
        <v>309.6217406</v>
      </c>
      <c r="CT81" s="264">
        <f>SUM(HN81,HP81)</f>
        <v>272.45312</v>
      </c>
      <c r="CU81" s="265"/>
      <c r="CV81" s="265"/>
      <c r="CW81" s="266"/>
      <c r="CX81" s="266"/>
      <c r="CY81" s="266"/>
      <c r="CZ81" s="266"/>
      <c r="DA81" s="265"/>
      <c r="DB81" s="265"/>
      <c r="DC81" s="264">
        <f>SUM(DC82:DC86)</f>
        <v>940.93775817</v>
      </c>
      <c r="DD81" s="264">
        <f>SUM(DD82:DD86)</f>
        <v>940.93775817</v>
      </c>
      <c r="DE81" s="264">
        <f>SUM(DE82:DE86)</f>
        <v>851.96914</v>
      </c>
      <c r="DF81" s="264">
        <f>SUM(DF82:DF86)</f>
        <v>956.61106362</v>
      </c>
      <c r="DG81" s="266"/>
      <c r="DH81" s="264">
        <f>SUM(DH82:DH86)</f>
        <v>0</v>
      </c>
      <c r="DI81" s="264">
        <f>SUM(DI82:DI86)</f>
        <v>0</v>
      </c>
      <c r="DJ81" s="264">
        <f>SUM(DJ82:DJ86)</f>
        <v>0</v>
      </c>
      <c r="DK81" s="264">
        <f>SUM(DK82:DK86)</f>
        <v>0</v>
      </c>
      <c r="DL81" s="266"/>
      <c r="DM81" s="264">
        <f>SUM(DC81,DH81)</f>
        <v>940.93775817</v>
      </c>
      <c r="DN81" s="264">
        <f>SUM(DD81,DI81)</f>
        <v>940.93775817</v>
      </c>
      <c r="DO81" s="264">
        <f>SUM(DE81,DJ81)</f>
        <v>851.96914</v>
      </c>
      <c r="DP81" s="264">
        <f>SUM(DF81,DK81)</f>
        <v>956.61106362</v>
      </c>
      <c r="DQ81" s="266"/>
      <c r="DR81" s="267"/>
      <c r="DS81" s="267"/>
      <c r="DT81" s="267"/>
      <c r="DU81" s="268">
        <f>'СУБС ПИ'!$J$24</f>
        <v>0</v>
      </c>
      <c r="DV81" s="268">
        <f>'СУБС ПИ'!$L$24</f>
        <v>0</v>
      </c>
      <c r="DW81" s="267"/>
      <c r="DX81" s="267"/>
      <c r="DY81" s="267"/>
      <c r="DZ81" s="264">
        <f>IF(DD81=0,0,DF81/DD81*100)</f>
        <v>101.665711181628</v>
      </c>
      <c r="EA81" s="264">
        <f>IF(DI81=0,0,DK81/DI81*100)</f>
        <v>0</v>
      </c>
      <c r="EB81" s="264">
        <f>IF(DN81=0,0,DP81/DN81*100)</f>
        <v>101.665711181628</v>
      </c>
      <c r="EC81" s="266"/>
      <c r="ED81" s="266"/>
      <c r="EE81" s="266"/>
      <c r="EF81" s="266"/>
      <c r="EG81" s="266"/>
      <c r="EH81" s="266"/>
      <c r="EI81" s="177"/>
      <c r="EJ81" s="269"/>
      <c r="EM81" s="258"/>
      <c r="EP81" s="270"/>
      <c r="EQ81" s="263"/>
      <c r="ER81" s="263"/>
      <c r="ES81" s="263"/>
      <c r="ET81" s="263"/>
      <c r="EU81" s="263"/>
      <c r="EV81" s="263"/>
      <c r="EW81" s="264">
        <f>SUM(IC81,IE81)</f>
        <v>3096.217406</v>
      </c>
      <c r="EX81" s="264">
        <f>SUM(ID81,IF81)</f>
        <v>2724.5312</v>
      </c>
      <c r="EY81" s="265"/>
      <c r="EZ81" s="265"/>
      <c r="FA81" s="266"/>
      <c r="FB81" s="266"/>
      <c r="FC81" s="266"/>
      <c r="FD81" s="266"/>
      <c r="FE81" s="265"/>
      <c r="FF81" s="265"/>
      <c r="FG81" s="264">
        <f>SUM(FG82:FG86)</f>
        <v>9409.3775817</v>
      </c>
      <c r="FH81" s="264">
        <f>SUM(FH82:FH86)</f>
        <v>9409.3775817</v>
      </c>
      <c r="FI81" s="264">
        <f>SUM(FI82:FI86)</f>
        <v>8519.6914</v>
      </c>
      <c r="FJ81" s="264">
        <f>SUM(FJ82:FJ86)</f>
        <v>9566.1106362</v>
      </c>
      <c r="FK81" s="266"/>
      <c r="FL81" s="264">
        <f>SUM(FL82:FL86)</f>
        <v>0</v>
      </c>
      <c r="FM81" s="264">
        <f>SUM(FM82:FM86)</f>
        <v>0</v>
      </c>
      <c r="FN81" s="264">
        <f>SUM(FN82:FN86)</f>
        <v>0</v>
      </c>
      <c r="FO81" s="264">
        <f>SUM(FO82:FO86)</f>
        <v>0</v>
      </c>
      <c r="FP81" s="266"/>
      <c r="FQ81" s="264">
        <f>SUM(FG81,FL81)</f>
        <v>9409.3775817</v>
      </c>
      <c r="FR81" s="264">
        <f>SUM(FH81,FM81)</f>
        <v>9409.3775817</v>
      </c>
      <c r="FS81" s="264">
        <f>SUM(FI81,FN81)</f>
        <v>8519.6914</v>
      </c>
      <c r="FT81" s="264">
        <f>SUM(FJ81,FO81)</f>
        <v>9566.1106362</v>
      </c>
      <c r="FU81" s="266"/>
      <c r="FV81" s="267"/>
      <c r="FW81" s="267"/>
      <c r="FX81" s="267"/>
      <c r="FY81" s="268">
        <f>'СУБС ПИ'!$N$24</f>
        <v>0</v>
      </c>
      <c r="FZ81" s="268">
        <f>'СУБС ПИ'!$P$24</f>
        <v>0</v>
      </c>
      <c r="GA81" s="267"/>
      <c r="GB81" s="267"/>
      <c r="GC81" s="267"/>
      <c r="GD81" s="264">
        <f>IF(FH81=0,0,FJ81/FH81*100)</f>
        <v>101.665711181628</v>
      </c>
      <c r="GE81" s="264">
        <f>IF(FM81=0,0,FO81/FM81*100)</f>
        <v>0</v>
      </c>
      <c r="GF81" s="264">
        <f>IF(FR81=0,0,FT81/FR81*100)</f>
        <v>101.665711181628</v>
      </c>
      <c r="GG81" s="266"/>
      <c r="GH81" s="266"/>
      <c r="GI81" s="266"/>
      <c r="GJ81" s="266"/>
      <c r="GK81" s="266"/>
      <c r="GL81" s="266"/>
      <c r="GM81" s="265"/>
      <c r="GN81" s="271"/>
      <c r="HA81" s="409"/>
      <c r="HB81" s="410"/>
      <c r="HC81" s="410"/>
      <c r="HD81" s="410"/>
      <c r="HE81" s="272"/>
      <c r="HF81" s="272"/>
      <c r="HG81" s="272"/>
      <c r="HH81" s="272"/>
      <c r="HI81" s="273">
        <v>729</v>
      </c>
      <c r="HJ81" s="273">
        <v>949</v>
      </c>
      <c r="HK81" s="273"/>
      <c r="HL81" s="273"/>
      <c r="HM81" s="264">
        <f>SUM(HM82:HM86)</f>
        <v>309.6217406</v>
      </c>
      <c r="HN81" s="264">
        <f>SUM(HN82:HN86)</f>
        <v>272.45312</v>
      </c>
      <c r="HO81" s="264">
        <f>SUM(HO82:HO86)</f>
        <v>0</v>
      </c>
      <c r="HP81" s="264">
        <f>SUM(HP82:HP86)</f>
        <v>0</v>
      </c>
      <c r="HQ81" s="410"/>
      <c r="HR81" s="410"/>
      <c r="HS81" s="410"/>
      <c r="HT81" s="410"/>
      <c r="HU81" s="264" t="str">
        <f>IF(LEN(HE81)=0,"",HE81)</f>
        <v/>
      </c>
      <c r="HV81" s="264" t="str">
        <f>IF(LEN(HF81)=0,"",HF81)</f>
        <v/>
      </c>
      <c r="HW81" s="264" t="str">
        <f>IF(LEN(HG81)=0,"",HG81)</f>
        <v/>
      </c>
      <c r="HX81" s="264" t="str">
        <f>IF(LEN(HH81)=0,"",HH81)</f>
        <v/>
      </c>
      <c r="HY81" s="274">
        <f>IF(LEN(HI81)=0,"",HI81)</f>
        <v>729</v>
      </c>
      <c r="HZ81" s="274">
        <f>IF(LEN(HJ81)=0,"",HJ81)</f>
        <v>949</v>
      </c>
      <c r="IA81" s="274" t="str">
        <f>IF(LEN(HK81)=0,"",HK81)</f>
        <v/>
      </c>
      <c r="IB81" s="274" t="str">
        <f>IF(LEN(HL81)=0,"",HL81)</f>
        <v/>
      </c>
      <c r="IC81" s="264">
        <f>SUM(IC82:IC86)</f>
        <v>3096.217406</v>
      </c>
      <c r="ID81" s="264">
        <f>SUM(ID82:ID86)</f>
        <v>2724.5312</v>
      </c>
      <c r="IE81" s="264">
        <f>SUM(IE82:IE86)</f>
        <v>0</v>
      </c>
      <c r="IF81" s="275">
        <f>SUM(IF82:IF86)</f>
        <v>0</v>
      </c>
      <c r="JR81" s="280"/>
      <c r="JS81" s="280"/>
      <c r="JT81" s="280"/>
      <c r="JU81" s="280"/>
      <c r="JV81" s="280"/>
      <c r="JW81" s="280"/>
      <c r="JX81" s="280"/>
      <c r="JY81" s="280"/>
      <c r="LC81" s="406"/>
      <c r="LD81" s="407"/>
      <c r="LE81" s="407"/>
      <c r="LF81" s="408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EM82" s="258"/>
      <c r="EP82" s="259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257"/>
      <c r="FM82" s="257"/>
      <c r="FN82" s="257"/>
      <c r="FO82" s="257"/>
      <c r="FP82" s="257"/>
      <c r="FQ82" s="257"/>
      <c r="FR82" s="257"/>
      <c r="FS82" s="257"/>
      <c r="FT82" s="257"/>
      <c r="FU82" s="257"/>
      <c r="FV82" s="257"/>
      <c r="FW82" s="257"/>
      <c r="FX82" s="257"/>
      <c r="FY82" s="257"/>
      <c r="FZ82" s="257"/>
      <c r="GA82" s="257"/>
      <c r="GB82" s="257"/>
      <c r="GC82" s="257"/>
      <c r="GD82" s="257"/>
      <c r="GE82" s="257"/>
      <c r="GF82" s="257"/>
      <c r="GG82" s="257"/>
      <c r="GH82" s="257"/>
      <c r="GI82" s="257"/>
      <c r="GJ82" s="257"/>
      <c r="GK82" s="257"/>
      <c r="GL82" s="257"/>
      <c r="GM82" s="257"/>
      <c r="GN82" s="260"/>
      <c r="HA82" s="259"/>
      <c r="HB82" s="257"/>
      <c r="HC82" s="257"/>
      <c r="HD82" s="257"/>
      <c r="HE82" s="257"/>
      <c r="HF82" s="257"/>
      <c r="HG82" s="257"/>
      <c r="HH82" s="257"/>
      <c r="HI82" s="257"/>
      <c r="HJ82" s="257"/>
      <c r="HK82" s="257"/>
      <c r="HL82" s="257"/>
      <c r="HM82" s="257"/>
      <c r="HN82" s="257"/>
      <c r="HO82" s="257"/>
      <c r="HP82" s="257"/>
      <c r="HQ82" s="257"/>
      <c r="HR82" s="257"/>
      <c r="HS82" s="257"/>
      <c r="HT82" s="257"/>
      <c r="HU82" s="257"/>
      <c r="HV82" s="257"/>
      <c r="HW82" s="257"/>
      <c r="HX82" s="257"/>
      <c r="HY82" s="257"/>
      <c r="HZ82" s="257"/>
      <c r="IA82" s="257"/>
      <c r="IB82" s="257"/>
      <c r="IC82" s="257"/>
      <c r="ID82" s="257"/>
      <c r="IE82" s="257"/>
      <c r="IF82" s="260"/>
      <c r="LC82" s="259"/>
      <c r="LD82" s="257"/>
      <c r="LE82" s="257"/>
      <c r="LF82" s="260"/>
    </row>
    <row customHeight="1" ht="24">
      <c r="A83" s="614" t="s">
        <v>1155</v>
      </c>
      <c r="B83" s="614" t="s">
        <v>1355</v>
      </c>
      <c r="C83" s="503" t="s">
        <v>1281</v>
      </c>
      <c r="D83" s="418"/>
      <c r="E83" s="418"/>
      <c r="F83" s="244"/>
      <c r="G83" s="793">
        <f>ROW('НМ 1'!$A$20)</f>
        <v>20</v>
      </c>
      <c r="H83" s="793">
        <f>ROW('ТФ 1'!$A$61)</f>
        <v>61</v>
      </c>
      <c r="I83" s="244"/>
      <c r="J83" s="244"/>
      <c r="K83" s="794" t="s">
        <v>34</v>
      </c>
      <c r="L83" s="794"/>
      <c r="M83" s="594" t="str">
        <f>IF('НМ 1'!$M$20="","",'НМ 1'!$M$20)</f>
        <v>7</v>
      </c>
      <c r="N83" s="512" t="str">
        <f>IF('НМ 1'!$N$20="","",'НМ 1'!$N$20)</f>
        <v>Поставки твёрдого топлива при наличии печного отопления</v>
      </c>
      <c r="O83" s="358"/>
      <c r="P83" s="358"/>
      <c r="Q83" s="378"/>
      <c r="R83" s="358"/>
      <c r="S83" s="358"/>
      <c r="T83" s="795" t="str">
        <f>IF('НМ 1'!$T$20="","",'НМ 1'!$T$20)</f>
        <v>ЧД</v>
      </c>
      <c r="U83" s="795" t="str">
        <f>IF('НМ 1'!$U$20="","",'НМ 1'!$U$20)</f>
        <v>ЖП</v>
      </c>
      <c r="V83" s="358"/>
      <c r="W83" s="358"/>
      <c r="X83" s="796"/>
      <c r="Y83" s="358"/>
      <c r="Z83" s="358"/>
      <c r="AA83" s="358"/>
      <c r="AB83" s="358"/>
      <c r="AC83" s="799" t="s">
        <v>1333</v>
      </c>
      <c r="AD83" s="799" t="str">
        <f>BL83&amp;"::"&amp;AE83</f>
        <v>да::ACTI</v>
      </c>
      <c r="AE83" s="799" t="s">
        <v>1293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IF('ТФ 1'!$N$61="","",'ТФ 1'!$N$61)</f>
        <v>7.1</v>
      </c>
      <c r="AO83" s="797" t="str">
        <f>IF('ТФ 1'!$O$61="","",'ТФ 1'!$O$61)</f>
        <v>МП ЗР "Севержилкомсервис"</v>
      </c>
      <c r="AP83" s="359"/>
      <c r="AQ83" s="797" t="str">
        <f>IF('ТФ 1'!$Q$61="","",'ТФ 1'!$Q$61)</f>
        <v>8300010685</v>
      </c>
      <c r="AR83" s="797" t="str">
        <f>IF('ТФ 1'!$R$61="","",'ТФ 1'!$R$61)</f>
        <v>298301001</v>
      </c>
      <c r="AS83" s="797" t="str">
        <f>IF('ТФ 1'!$S$61="","",'ТФ 1'!$S$61)</f>
        <v>ОСН, 22</v>
      </c>
      <c r="AT83" s="797" t="str">
        <f>IF('ТФ 1'!$T$61="","",'ТФ 1'!$T$61)</f>
        <v/>
      </c>
      <c r="AU83" s="797" t="str">
        <f>IF('ТФ 1'!$U$61="","",'ТФ 1'!$U$61)</f>
        <v/>
      </c>
      <c r="AV83" s="797" t="str">
        <f>IF('ТФ 1'!$V$61="","",'ТФ 1'!$V$61)</f>
        <v/>
      </c>
      <c r="AW83" s="797" t="str">
        <f>IF('ТФ 1'!$W$61="","",'ТФ 1'!$W$61)</f>
        <v>уголь</v>
      </c>
      <c r="AX83" s="797"/>
      <c r="AY83" s="358"/>
      <c r="AZ83" s="792"/>
      <c r="BA83" s="792"/>
      <c r="BB83" s="792"/>
      <c r="BC83" s="797"/>
      <c r="BD83" s="797"/>
      <c r="BE83" s="797"/>
      <c r="BF83" s="792"/>
      <c r="BG83" s="358"/>
      <c r="BH83" s="799"/>
      <c r="BI83" s="358"/>
      <c r="BJ83" s="358"/>
      <c r="BK83" s="358"/>
      <c r="BL83" s="801" t="s">
        <v>34</v>
      </c>
      <c r="BM83" s="802"/>
      <c r="BN83" s="358"/>
      <c r="BO83" s="358"/>
      <c r="BP83" s="332">
        <f>IF('ТФ 1'!$BQ$61="","",'ТФ 1'!$BQ$61)</f>
        <v>3627.99</v>
      </c>
      <c r="BQ83" s="332">
        <f>IF('ТФ 1'!$BS$61="","",'ТФ 1'!$BS$61)</f>
        <v>3688.46</v>
      </c>
      <c r="BR83" s="332">
        <f>IF('ТФ 1'!$BP$61="","",'ТФ 1'!$BP$61)</f>
        <v>41638.67</v>
      </c>
      <c r="BS83" s="332">
        <f>IF('ТФ 1'!$BR$61="","",'ТФ 1'!$BR$61)</f>
        <v>42332.65</v>
      </c>
      <c r="BT83" s="358"/>
      <c r="BU83" s="379" t="str">
        <f>IF('ТФ 1'!$AS$61="","",'ТФ 1'!$AS$61)</f>
        <v>т</v>
      </c>
      <c r="BV83" s="379" t="str">
        <f>IF('ТФ 1'!$Y$61="","",'ТФ 1'!$Y$61)</f>
        <v>т</v>
      </c>
      <c r="BW83" s="358"/>
      <c r="BX83" s="358"/>
      <c r="BY83" s="358"/>
      <c r="BZ83" s="358"/>
      <c r="CA83" s="358"/>
      <c r="CB83" s="358"/>
      <c r="CC83" s="358"/>
      <c r="CD83" s="358"/>
      <c r="CE83" s="358"/>
      <c r="CF83" s="358"/>
      <c r="CG83" s="358"/>
      <c r="CH83" s="358"/>
      <c r="CI83" s="358"/>
      <c r="CJ83" s="358"/>
      <c r="CK83" s="358"/>
      <c r="CL83" s="358"/>
      <c r="CM83" s="358"/>
      <c r="CN83" s="358"/>
      <c r="CO83" s="358"/>
      <c r="CP83" s="358"/>
      <c r="CQ83" s="358"/>
      <c r="CR83" s="358"/>
      <c r="CS83" s="364">
        <v>174.881</v>
      </c>
      <c r="CT83" s="364">
        <v>151.2</v>
      </c>
      <c r="CU83" s="358"/>
      <c r="CV83" s="358"/>
      <c r="CW83" s="365">
        <f>IF($AD83="да::ACTI",IF($U83="ЖП",CS83,0),0)</f>
        <v>174.881</v>
      </c>
      <c r="CX83" s="365">
        <f>IF($AD83="да::ACTI",IF($U83="ЖП",CT83,0),0)</f>
        <v>151.2</v>
      </c>
      <c r="CY83" s="365">
        <f>IF($AD83="да::ACTI",IF($U83="ЖП",0,CS83),0)</f>
        <v>0</v>
      </c>
      <c r="CZ83" s="365">
        <f>IF($AD83="да::ACTI",IF($U83="ЖП",0,CT83),0)</f>
        <v>0</v>
      </c>
      <c r="DA83" s="358"/>
      <c r="DB83" s="358"/>
      <c r="DC83" s="276">
        <f>CW83*IF(LEN($BP83)=0,0,$BP83)/1000</f>
        <v>634.46651919</v>
      </c>
      <c r="DD83" s="276">
        <f>IF(LEN($BQ83)=0,0,DC83)</f>
        <v>634.46651919</v>
      </c>
      <c r="DE83" s="276">
        <f>CX83*IF(LEN($BQ83)=0,0,$BQ83)/1000</f>
        <v>557.695152</v>
      </c>
      <c r="DF83" s="276">
        <f>CW83*IF(LEN($BQ83)=0,0,$BQ83)/1000</f>
        <v>645.04157326</v>
      </c>
      <c r="DG83" s="280"/>
      <c r="DH83" s="276">
        <f>CY83*IF(LEN($BP83)=0,0,$BP83)/1000</f>
        <v>0</v>
      </c>
      <c r="DI83" s="276">
        <f>IF(LEN($BQ83)=0,0,DH83)</f>
        <v>0</v>
      </c>
      <c r="DJ83" s="276">
        <f>CZ83*IF(LEN($BQ83)=0,0,$BQ83)/1000</f>
        <v>0</v>
      </c>
      <c r="DK83" s="276">
        <f>CY83*IF(LEN($BQ83)=0,0,$BQ83)/1000</f>
        <v>0</v>
      </c>
      <c r="DL83" s="280"/>
      <c r="DM83" s="276">
        <f>SUM(DC83,DH83)</f>
        <v>634.46651919</v>
      </c>
      <c r="DN83" s="276">
        <f>SUM(DD83,DI83)</f>
        <v>634.46651919</v>
      </c>
      <c r="DO83" s="276">
        <f>SUM(DE83,DJ83)</f>
        <v>557.695152</v>
      </c>
      <c r="DP83" s="276">
        <f>SUM(DF83,DK83)</f>
        <v>645.04157326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358"/>
      <c r="EL83" s="358"/>
      <c r="EM83" s="244"/>
      <c r="EN83" s="358"/>
      <c r="EO83" s="358"/>
      <c r="EP83" s="358"/>
      <c r="EQ83" s="358"/>
      <c r="ER83" s="358"/>
      <c r="ES83" s="358"/>
      <c r="ET83" s="358"/>
      <c r="EU83" s="358"/>
      <c r="EV83" s="358"/>
      <c r="EW83" s="364">
        <v>1748.81</v>
      </c>
      <c r="EX83" s="364">
        <v>1512</v>
      </c>
      <c r="EY83" s="358"/>
      <c r="EZ83" s="358"/>
      <c r="FA83" s="365">
        <f>IF($AE83="ACTI",IF($U83="ЖП",EW83,0),0)</f>
        <v>1748.81</v>
      </c>
      <c r="FB83" s="365">
        <f>IF($AE83="ACTI",IF($U83="ЖП",EX83,0),0)</f>
        <v>1512</v>
      </c>
      <c r="FC83" s="365">
        <f>IF($AE83="ACTI",IF($U83="ЖП",0,EW83),0)</f>
        <v>0</v>
      </c>
      <c r="FD83" s="365">
        <f>IF($AE83="ACTI",IF($U83="ЖП",0,EX83),0)</f>
        <v>0</v>
      </c>
      <c r="FE83" s="358"/>
      <c r="FF83" s="358"/>
      <c r="FG83" s="276">
        <f>FA83*IF(LEN($BP83)=0,0,$BP83)/1000</f>
        <v>6344.6651919</v>
      </c>
      <c r="FH83" s="276">
        <f>IF(LEN($BQ83)=0,0,FG83)</f>
        <v>6344.6651919</v>
      </c>
      <c r="FI83" s="276">
        <f>FB83*IF(LEN($BQ83)=0,0,$BQ83)/1000</f>
        <v>5576.95152</v>
      </c>
      <c r="FJ83" s="276">
        <f>FA83*IF(LEN($BQ83)=0,0,$BQ83)/1000</f>
        <v>6450.4157326</v>
      </c>
      <c r="FK83" s="280"/>
      <c r="FL83" s="276">
        <f>FC83*IF(LEN($BP83)=0,0,$BP83)/1000</f>
        <v>0</v>
      </c>
      <c r="FM83" s="276">
        <f>IF(LEN($BQ83)=0,0,FL83)</f>
        <v>0</v>
      </c>
      <c r="FN83" s="276">
        <f>FD83*IF(LEN($BQ83)=0,0,$BQ83)/1000</f>
        <v>0</v>
      </c>
      <c r="FO83" s="276">
        <f>FC83*IF(LEN($BQ83)=0,0,$BQ83)/1000</f>
        <v>0</v>
      </c>
      <c r="FP83" s="280"/>
      <c r="FQ83" s="276">
        <f>SUM(FG83,FL83)</f>
        <v>6344.6651919</v>
      </c>
      <c r="FR83" s="276">
        <f>SUM(FH83,FM83)</f>
        <v>6344.6651919</v>
      </c>
      <c r="FS83" s="276">
        <f>SUM(FI83,FN83)</f>
        <v>5576.95152</v>
      </c>
      <c r="FT83" s="276">
        <f>SUM(FJ83,FO83)</f>
        <v>6450.4157326</v>
      </c>
      <c r="FU83" s="280"/>
      <c r="FV83" s="366"/>
      <c r="FW83" s="366"/>
      <c r="FX83" s="366"/>
      <c r="FY83" s="366"/>
      <c r="FZ83" s="366"/>
      <c r="GA83" s="366"/>
      <c r="GB83" s="366"/>
      <c r="GC83" s="366"/>
      <c r="GD83" s="366"/>
      <c r="GE83" s="366"/>
      <c r="GF83" s="366"/>
      <c r="GG83" s="366"/>
      <c r="GH83" s="366"/>
      <c r="GI83" s="366"/>
      <c r="GJ83" s="366"/>
      <c r="GK83" s="366"/>
      <c r="GL83" s="366"/>
      <c r="GM83" s="366"/>
      <c r="GN83" s="366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2"/>
      <c r="HA83" s="422"/>
      <c r="HB83" s="422"/>
      <c r="HC83" s="422"/>
      <c r="HD83" s="422"/>
      <c r="HE83" s="422"/>
      <c r="HF83" s="422"/>
      <c r="HG83" s="422"/>
      <c r="HH83" s="422"/>
      <c r="HI83" s="422"/>
      <c r="HJ83" s="422"/>
      <c r="HK83" s="422"/>
      <c r="HL83" s="422"/>
      <c r="HM83" s="365">
        <f>CW83*IF($LC83="да",$LF83,1)</f>
        <v>184.0797406</v>
      </c>
      <c r="HN83" s="365">
        <f>CX83*IF($LD83="да",$LF83,1)</f>
        <v>159.15312</v>
      </c>
      <c r="HO83" s="365">
        <f>CY83*IF($LC83="да",$LF83,1)</f>
        <v>0</v>
      </c>
      <c r="HP83" s="365">
        <f>CZ83*IF($LD83="да",$LF83,1)</f>
        <v>0</v>
      </c>
      <c r="HQ83" s="422"/>
      <c r="HR83" s="422"/>
      <c r="HS83" s="422"/>
      <c r="HT83" s="422"/>
      <c r="HU83" s="422"/>
      <c r="HV83" s="422"/>
      <c r="HW83" s="422"/>
      <c r="HX83" s="422"/>
      <c r="HY83" s="422"/>
      <c r="HZ83" s="422"/>
      <c r="IA83" s="422"/>
      <c r="IB83" s="422"/>
      <c r="IC83" s="365">
        <f>FA83*IF($LC83="да",$LF83,1)</f>
        <v>1840.797406</v>
      </c>
      <c r="ID83" s="365">
        <f>FB83*IF($LD83="да",$LF83,1)</f>
        <v>1591.5312</v>
      </c>
      <c r="IE83" s="365">
        <f>FC83*IF($LC83="да",$LF83,1)</f>
        <v>0</v>
      </c>
      <c r="IF83" s="365">
        <f>FD83*IF($LD83="да",$LF83,1)</f>
        <v>0</v>
      </c>
      <c r="IG83" s="92"/>
      <c r="IH83" s="92"/>
      <c r="II83" s="92"/>
      <c r="IJ83" s="92"/>
      <c r="IK83" s="993"/>
      <c r="IL83" s="92"/>
      <c r="IM83" s="92"/>
      <c r="IN83" s="92"/>
      <c r="IO83" s="92"/>
      <c r="IP83" s="92"/>
      <c r="IQ83" s="92"/>
      <c r="IR83" s="92"/>
      <c r="IS83" s="92"/>
      <c r="IT83" s="92"/>
      <c r="IU83" s="92"/>
      <c r="IV83" s="92"/>
      <c r="IW83" s="92"/>
      <c r="IX83" s="92"/>
      <c r="IY83" s="92"/>
      <c r="IZ83" s="92"/>
      <c r="JA83" s="92"/>
      <c r="JB83" s="92"/>
      <c r="JC83" s="92"/>
      <c r="JD83" s="92"/>
      <c r="JE83" s="92"/>
      <c r="JF83" s="92"/>
      <c r="JG83" s="92"/>
      <c r="JH83" s="92"/>
      <c r="JI83" s="92"/>
      <c r="JJ83" s="92"/>
      <c r="JK83" s="92"/>
      <c r="JL83" s="92"/>
      <c r="JM83" s="92"/>
      <c r="JN83" s="92"/>
      <c r="JO83" s="92"/>
      <c r="JP83" s="92"/>
      <c r="JQ83" s="92"/>
      <c r="JR83" s="422"/>
      <c r="JS83" s="422"/>
      <c r="JT83" s="422"/>
      <c r="JU83" s="422"/>
      <c r="JV83" s="422"/>
      <c r="JW83" s="422"/>
      <c r="JX83" s="422"/>
      <c r="JY83" s="422"/>
      <c r="JZ83" s="92"/>
      <c r="KA83" s="92"/>
      <c r="KB83" s="92"/>
      <c r="KC83" s="92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422"/>
      <c r="KU83" s="422"/>
      <c r="KV83" s="422"/>
      <c r="KW83" s="422"/>
      <c r="KX83" s="422"/>
      <c r="KY83" s="422"/>
      <c r="KZ83" s="422"/>
      <c r="LA83" s="422"/>
      <c r="LB83" s="422"/>
      <c r="LC83" s="379" t="str">
        <f>IF(OR(LEN($BU83)=0,$BU83="м3"),"нет","да")</f>
        <v>да</v>
      </c>
      <c r="LD83" s="379" t="str">
        <f>IF(OR(LEN($BV83)=0,$BV83="м3"),"нет","да")</f>
        <v>да</v>
      </c>
      <c r="LE83" s="380"/>
      <c r="LF83" s="379">
        <v>1.0526</v>
      </c>
      <c r="LG83" s="422"/>
      <c r="LH83" s="422"/>
      <c r="LI83" s="422"/>
      <c r="LJ83" s="422"/>
      <c r="LK83" s="422"/>
      <c r="LL83" s="422"/>
      <c r="LM83" s="422"/>
    </row>
    <row customHeight="1" ht="24">
      <c r="A84" s="614" t="s">
        <v>1155</v>
      </c>
      <c r="B84" s="614" t="s">
        <v>1364</v>
      </c>
      <c r="C84" s="503" t="s">
        <v>1281</v>
      </c>
      <c r="D84" s="418"/>
      <c r="E84" s="418"/>
      <c r="F84" s="244"/>
      <c r="G84" s="793">
        <f>ROW('НМ 1'!$A$20)</f>
        <v>20</v>
      </c>
      <c r="H84" s="793">
        <f>ROW('ТФ 1'!$A$62)</f>
        <v>62</v>
      </c>
      <c r="I84" s="244"/>
      <c r="J84" s="244"/>
      <c r="K84" s="794"/>
      <c r="L84" s="794"/>
      <c r="M84" s="594" t="str">
        <f>IF('НМ 1'!$M$20="","",'НМ 1'!$M$20)</f>
        <v>7</v>
      </c>
      <c r="N84" s="512" t="str">
        <f>IF('НМ 1'!$N$20="","",'НМ 1'!$N$20)</f>
        <v>Поставки твёрдого топлива при наличии печного отопления</v>
      </c>
      <c r="O84" s="358"/>
      <c r="P84" s="358"/>
      <c r="Q84" s="378"/>
      <c r="R84" s="358"/>
      <c r="S84" s="358"/>
      <c r="T84" s="795" t="str">
        <f>IF('НМ 1'!$T$20="","",'НМ 1'!$T$20)</f>
        <v>ЧД</v>
      </c>
      <c r="U84" s="795" t="str">
        <f>IF('НМ 1'!$U$20="","",'НМ 1'!$U$20)</f>
        <v>ЖП</v>
      </c>
      <c r="V84" s="358"/>
      <c r="W84" s="358"/>
      <c r="X84" s="796"/>
      <c r="Y84" s="358"/>
      <c r="Z84" s="358"/>
      <c r="AA84" s="358"/>
      <c r="AB84" s="358"/>
      <c r="AC84" s="799" t="s">
        <v>1333</v>
      </c>
      <c r="AD84" s="799" t="str">
        <f>BL84&amp;"::"&amp;AE84</f>
        <v>да::ACTI</v>
      </c>
      <c r="AE84" s="799" t="s">
        <v>1293</v>
      </c>
      <c r="AF84" s="358"/>
      <c r="AG84" s="358"/>
      <c r="AH84" s="358"/>
      <c r="AI84" s="358"/>
      <c r="AJ84" s="358"/>
      <c r="AK84" s="358"/>
      <c r="AL84" s="358"/>
      <c r="AM84" s="358"/>
      <c r="AN84" s="357" t="str">
        <f>IF('ТФ 1'!$N$62="","",'ТФ 1'!$N$62)</f>
        <v>7.2</v>
      </c>
      <c r="AO84" s="797" t="str">
        <f>IF('ТФ 1'!$O$62="","",'ТФ 1'!$O$62)</f>
        <v>МП ЗР "Севержилкомсервис"</v>
      </c>
      <c r="AP84" s="359"/>
      <c r="AQ84" s="797" t="str">
        <f>IF('ТФ 1'!$Q$62="","",'ТФ 1'!$Q$62)</f>
        <v>8300010685</v>
      </c>
      <c r="AR84" s="797" t="str">
        <f>IF('ТФ 1'!$R$62="","",'ТФ 1'!$R$62)</f>
        <v>298301001</v>
      </c>
      <c r="AS84" s="797" t="str">
        <f>IF('ТФ 1'!$S$62="","",'ТФ 1'!$S$62)</f>
        <v>ОСН, 22</v>
      </c>
      <c r="AT84" s="797" t="str">
        <f>IF('ТФ 1'!$T$62="","",'ТФ 1'!$T$62)</f>
        <v/>
      </c>
      <c r="AU84" s="797" t="str">
        <f>IF('ТФ 1'!$U$62="","",'ТФ 1'!$U$62)</f>
        <v/>
      </c>
      <c r="AV84" s="797" t="str">
        <f>IF('ТФ 1'!$V$62="","",'ТФ 1'!$V$62)</f>
        <v/>
      </c>
      <c r="AW84" s="797" t="str">
        <f>IF('ТФ 1'!$W$62="","",'ТФ 1'!$W$62)</f>
        <v>дрова</v>
      </c>
      <c r="AX84" s="797"/>
      <c r="AY84" s="358"/>
      <c r="AZ84" s="792"/>
      <c r="BA84" s="792"/>
      <c r="BB84" s="792"/>
      <c r="BC84" s="797"/>
      <c r="BD84" s="797"/>
      <c r="BE84" s="797"/>
      <c r="BF84" s="792"/>
      <c r="BG84" s="358"/>
      <c r="BH84" s="799"/>
      <c r="BI84" s="358"/>
      <c r="BJ84" s="358"/>
      <c r="BK84" s="358"/>
      <c r="BL84" s="801" t="s">
        <v>34</v>
      </c>
      <c r="BM84" s="802"/>
      <c r="BN84" s="358"/>
      <c r="BO84" s="358"/>
      <c r="BP84" s="332">
        <f>IF('ТФ 1'!$BQ$62="","",'ТФ 1'!$BQ$62)</f>
        <v>2123.19</v>
      </c>
      <c r="BQ84" s="332">
        <f>IF('ТФ 1'!$BS$62="","",'ТФ 1'!$BS$62)</f>
        <v>2158.58</v>
      </c>
      <c r="BR84" s="332">
        <f>IF('ТФ 1'!$BP$62="","",'ТФ 1'!$BP$62)</f>
        <v>30318.17</v>
      </c>
      <c r="BS84" s="332">
        <f>IF('ТФ 1'!$BR$62="","",'ТФ 1'!$BR$62)</f>
        <v>30823.47</v>
      </c>
      <c r="BT84" s="358"/>
      <c r="BU84" s="379" t="str">
        <f>IF('ТФ 1'!$AS$62="","",'ТФ 1'!$AS$62)</f>
        <v>м3</v>
      </c>
      <c r="BV84" s="379" t="str">
        <f>IF('ТФ 1'!$Y$62="","",'ТФ 1'!$Y$62)</f>
        <v>м3</v>
      </c>
      <c r="BW84" s="358"/>
      <c r="BX84" s="358"/>
      <c r="BY84" s="358"/>
      <c r="BZ84" s="358"/>
      <c r="CA84" s="358"/>
      <c r="CB84" s="358"/>
      <c r="CC84" s="358"/>
      <c r="CD84" s="358"/>
      <c r="CE84" s="358"/>
      <c r="CF84" s="358"/>
      <c r="CG84" s="358"/>
      <c r="CH84" s="358"/>
      <c r="CI84" s="358"/>
      <c r="CJ84" s="358"/>
      <c r="CK84" s="358"/>
      <c r="CL84" s="358"/>
      <c r="CM84" s="358"/>
      <c r="CN84" s="358"/>
      <c r="CO84" s="358"/>
      <c r="CP84" s="358"/>
      <c r="CQ84" s="358"/>
      <c r="CR84" s="358"/>
      <c r="CS84" s="364">
        <v>113.542</v>
      </c>
      <c r="CT84" s="364">
        <v>98.6</v>
      </c>
      <c r="CU84" s="358"/>
      <c r="CV84" s="358"/>
      <c r="CW84" s="365">
        <f>IF($AD84="да::ACTI",IF($U84="ЖП",CS84,0),0)</f>
        <v>113.542</v>
      </c>
      <c r="CX84" s="365">
        <f>IF($AD84="да::ACTI",IF($U84="ЖП",CT84,0),0)</f>
        <v>98.6</v>
      </c>
      <c r="CY84" s="365">
        <f>IF($AD84="да::ACTI",IF($U84="ЖП",0,CS84),0)</f>
        <v>0</v>
      </c>
      <c r="CZ84" s="365">
        <f>IF($AD84="да::ACTI",IF($U84="ЖП",0,CT84),0)</f>
        <v>0</v>
      </c>
      <c r="DA84" s="358"/>
      <c r="DB84" s="358"/>
      <c r="DC84" s="276">
        <f>CW84*IF(LEN($BP84)=0,0,$BP84)/1000</f>
        <v>241.07123898</v>
      </c>
      <c r="DD84" s="276">
        <f>IF(LEN($BQ84)=0,0,DC84)</f>
        <v>241.07123898</v>
      </c>
      <c r="DE84" s="276">
        <f>CX84*IF(LEN($BQ84)=0,0,$BQ84)/1000</f>
        <v>212.835988</v>
      </c>
      <c r="DF84" s="276">
        <f>CW84*IF(LEN($BQ84)=0,0,$BQ84)/1000</f>
        <v>245.08949036</v>
      </c>
      <c r="DG84" s="280"/>
      <c r="DH84" s="276">
        <f>CY84*IF(LEN($BP84)=0,0,$BP84)/1000</f>
        <v>0</v>
      </c>
      <c r="DI84" s="276">
        <f>IF(LEN($BQ84)=0,0,DH84)</f>
        <v>0</v>
      </c>
      <c r="DJ84" s="276">
        <f>CZ84*IF(LEN($BQ84)=0,0,$BQ84)/1000</f>
        <v>0</v>
      </c>
      <c r="DK84" s="276">
        <f>CY84*IF(LEN($BQ84)=0,0,$BQ84)/1000</f>
        <v>0</v>
      </c>
      <c r="DL84" s="280"/>
      <c r="DM84" s="276">
        <f>SUM(DC84,DH84)</f>
        <v>241.07123898</v>
      </c>
      <c r="DN84" s="276">
        <f>SUM(DD84,DI84)</f>
        <v>241.07123898</v>
      </c>
      <c r="DO84" s="276">
        <f>SUM(DE84,DJ84)</f>
        <v>212.835988</v>
      </c>
      <c r="DP84" s="276">
        <f>SUM(DF84,DK84)</f>
        <v>245.08949036</v>
      </c>
      <c r="DQ84" s="280"/>
      <c r="DR84" s="366"/>
      <c r="DS84" s="366"/>
      <c r="DT84" s="366"/>
      <c r="DU84" s="366"/>
      <c r="DV84" s="366"/>
      <c r="DW84" s="366"/>
      <c r="DX84" s="366"/>
      <c r="DY84" s="366"/>
      <c r="DZ84" s="366"/>
      <c r="EA84" s="366"/>
      <c r="EB84" s="366"/>
      <c r="EC84" s="366"/>
      <c r="ED84" s="366"/>
      <c r="EE84" s="366"/>
      <c r="EF84" s="366"/>
      <c r="EG84" s="366"/>
      <c r="EH84" s="366"/>
      <c r="EI84" s="366"/>
      <c r="EJ84" s="366"/>
      <c r="EK84" s="358"/>
      <c r="EL84" s="358"/>
      <c r="EM84" s="244"/>
      <c r="EN84" s="358"/>
      <c r="EO84" s="358"/>
      <c r="EP84" s="358"/>
      <c r="EQ84" s="358"/>
      <c r="ER84" s="358"/>
      <c r="ES84" s="358"/>
      <c r="ET84" s="358"/>
      <c r="EU84" s="358"/>
      <c r="EV84" s="358"/>
      <c r="EW84" s="364">
        <v>1135.42</v>
      </c>
      <c r="EX84" s="364">
        <v>986</v>
      </c>
      <c r="EY84" s="358"/>
      <c r="EZ84" s="358"/>
      <c r="FA84" s="365">
        <f>IF($AE84="ACTI",IF($U84="ЖП",EW84,0),0)</f>
        <v>1135.42</v>
      </c>
      <c r="FB84" s="365">
        <f>IF($AE84="ACTI",IF($U84="ЖП",EX84,0),0)</f>
        <v>986</v>
      </c>
      <c r="FC84" s="365">
        <f>IF($AE84="ACTI",IF($U84="ЖП",0,EW84),0)</f>
        <v>0</v>
      </c>
      <c r="FD84" s="365">
        <f>IF($AE84="ACTI",IF($U84="ЖП",0,EX84),0)</f>
        <v>0</v>
      </c>
      <c r="FE84" s="358"/>
      <c r="FF84" s="358"/>
      <c r="FG84" s="276">
        <f>FA84*IF(LEN($BP84)=0,0,$BP84)/1000</f>
        <v>2410.7123898</v>
      </c>
      <c r="FH84" s="276">
        <f>IF(LEN($BQ84)=0,0,FG84)</f>
        <v>2410.7123898</v>
      </c>
      <c r="FI84" s="276">
        <f>FB84*IF(LEN($BQ84)=0,0,$BQ84)/1000</f>
        <v>2128.35988</v>
      </c>
      <c r="FJ84" s="276">
        <f>FA84*IF(LEN($BQ84)=0,0,$BQ84)/1000</f>
        <v>2450.8949036</v>
      </c>
      <c r="FK84" s="280"/>
      <c r="FL84" s="276">
        <f>FC84*IF(LEN($BP84)=0,0,$BP84)/1000</f>
        <v>0</v>
      </c>
      <c r="FM84" s="276">
        <f>IF(LEN($BQ84)=0,0,FL84)</f>
        <v>0</v>
      </c>
      <c r="FN84" s="276">
        <f>FD84*IF(LEN($BQ84)=0,0,$BQ84)/1000</f>
        <v>0</v>
      </c>
      <c r="FO84" s="276">
        <f>FC84*IF(LEN($BQ84)=0,0,$BQ84)/1000</f>
        <v>0</v>
      </c>
      <c r="FP84" s="280"/>
      <c r="FQ84" s="276">
        <f>SUM(FG84,FL84)</f>
        <v>2410.7123898</v>
      </c>
      <c r="FR84" s="276">
        <f>SUM(FH84,FM84)</f>
        <v>2410.7123898</v>
      </c>
      <c r="FS84" s="276">
        <f>SUM(FI84,FN84)</f>
        <v>2128.35988</v>
      </c>
      <c r="FT84" s="276">
        <f>SUM(FJ84,FO84)</f>
        <v>2450.8949036</v>
      </c>
      <c r="FU84" s="280"/>
      <c r="FV84" s="366"/>
      <c r="FW84" s="366"/>
      <c r="FX84" s="366"/>
      <c r="FY84" s="366"/>
      <c r="FZ84" s="366"/>
      <c r="GA84" s="366"/>
      <c r="GB84" s="366"/>
      <c r="GC84" s="366"/>
      <c r="GD84" s="366"/>
      <c r="GE84" s="366"/>
      <c r="GF84" s="366"/>
      <c r="GG84" s="366"/>
      <c r="GH84" s="366"/>
      <c r="GI84" s="366"/>
      <c r="GJ84" s="366"/>
      <c r="GK84" s="366"/>
      <c r="GL84" s="366"/>
      <c r="GM84" s="366"/>
      <c r="GN84" s="366"/>
      <c r="GO84" s="993"/>
      <c r="GP84" s="993"/>
      <c r="GQ84" s="993"/>
      <c r="GR84" s="993"/>
      <c r="GS84" s="993"/>
      <c r="GT84" s="993"/>
      <c r="GU84" s="993"/>
      <c r="GV84" s="993"/>
      <c r="GW84" s="993"/>
      <c r="GX84" s="993"/>
      <c r="GY84" s="993"/>
      <c r="GZ84" s="92"/>
      <c r="HA84" s="422"/>
      <c r="HB84" s="422"/>
      <c r="HC84" s="422"/>
      <c r="HD84" s="422"/>
      <c r="HE84" s="422"/>
      <c r="HF84" s="422"/>
      <c r="HG84" s="422"/>
      <c r="HH84" s="422"/>
      <c r="HI84" s="422"/>
      <c r="HJ84" s="422"/>
      <c r="HK84" s="422"/>
      <c r="HL84" s="422"/>
      <c r="HM84" s="365">
        <f>CW84*IF($LC84="да",$LF84,1)</f>
        <v>113.542</v>
      </c>
      <c r="HN84" s="365">
        <f>CX84*IF($LD84="да",$LF84,1)</f>
        <v>98.6</v>
      </c>
      <c r="HO84" s="365">
        <f>CY84*IF($LC84="да",$LF84,1)</f>
        <v>0</v>
      </c>
      <c r="HP84" s="365">
        <f>CZ84*IF($LD84="да",$LF84,1)</f>
        <v>0</v>
      </c>
      <c r="HQ84" s="422"/>
      <c r="HR84" s="422"/>
      <c r="HS84" s="422"/>
      <c r="HT84" s="422"/>
      <c r="HU84" s="422"/>
      <c r="HV84" s="422"/>
      <c r="HW84" s="422"/>
      <c r="HX84" s="422"/>
      <c r="HY84" s="422"/>
      <c r="HZ84" s="422"/>
      <c r="IA84" s="422"/>
      <c r="IB84" s="422"/>
      <c r="IC84" s="365">
        <f>FA84*IF($LC84="да",$LF84,1)</f>
        <v>1135.42</v>
      </c>
      <c r="ID84" s="365">
        <f>FB84*IF($LD84="да",$LF84,1)</f>
        <v>986</v>
      </c>
      <c r="IE84" s="365">
        <f>FC84*IF($LC84="да",$LF84,1)</f>
        <v>0</v>
      </c>
      <c r="IF84" s="365">
        <f>FD84*IF($LD84="да",$LF84,1)</f>
        <v>0</v>
      </c>
      <c r="IG84" s="92"/>
      <c r="IH84" s="92"/>
      <c r="II84" s="92"/>
      <c r="IJ84" s="92"/>
      <c r="IK84" s="993"/>
      <c r="IL84" s="92"/>
      <c r="IM84" s="92"/>
      <c r="IN84" s="92"/>
      <c r="IO84" s="92"/>
      <c r="IP84" s="92"/>
      <c r="IQ84" s="92"/>
      <c r="IR84" s="92"/>
      <c r="IS84" s="92"/>
      <c r="IT84" s="92"/>
      <c r="IU84" s="92"/>
      <c r="IV84" s="92"/>
      <c r="IW84" s="92"/>
      <c r="IX84" s="92"/>
      <c r="IY84" s="92"/>
      <c r="IZ84" s="92"/>
      <c r="JA84" s="92"/>
      <c r="JB84" s="92"/>
      <c r="JC84" s="92"/>
      <c r="JD84" s="92"/>
      <c r="JE84" s="92"/>
      <c r="JF84" s="92"/>
      <c r="JG84" s="92"/>
      <c r="JH84" s="92"/>
      <c r="JI84" s="92"/>
      <c r="JJ84" s="92"/>
      <c r="JK84" s="92"/>
      <c r="JL84" s="92"/>
      <c r="JM84" s="92"/>
      <c r="JN84" s="92"/>
      <c r="JO84" s="92"/>
      <c r="JP84" s="92"/>
      <c r="JQ84" s="92"/>
      <c r="JR84" s="422"/>
      <c r="JS84" s="422"/>
      <c r="JT84" s="422"/>
      <c r="JU84" s="422"/>
      <c r="JV84" s="422"/>
      <c r="JW84" s="422"/>
      <c r="JX84" s="422"/>
      <c r="JY84" s="422"/>
      <c r="JZ84" s="92"/>
      <c r="KA84" s="92"/>
      <c r="KB84" s="92"/>
      <c r="KC84" s="92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422"/>
      <c r="KU84" s="422"/>
      <c r="KV84" s="422"/>
      <c r="KW84" s="422"/>
      <c r="KX84" s="422"/>
      <c r="KY84" s="422"/>
      <c r="KZ84" s="422"/>
      <c r="LA84" s="422"/>
      <c r="LB84" s="422"/>
      <c r="LC84" s="379" t="str">
        <f>IF(OR(LEN($BU84)=0,$BU84="м3"),"нет","да")</f>
        <v>нет</v>
      </c>
      <c r="LD84" s="379" t="str">
        <f>IF(OR(LEN($BV84)=0,$BV84="м3"),"нет","да")</f>
        <v>нет</v>
      </c>
      <c r="LE84" s="380"/>
      <c r="LF84" s="379">
        <v>1</v>
      </c>
      <c r="LG84" s="422"/>
      <c r="LH84" s="422"/>
      <c r="LI84" s="422"/>
      <c r="LJ84" s="422"/>
      <c r="LK84" s="422"/>
      <c r="LL84" s="422"/>
      <c r="LM84" s="422"/>
    </row>
    <row customHeight="1" ht="24">
      <c r="A85" s="614" t="s">
        <v>1155</v>
      </c>
      <c r="B85" s="614" t="s">
        <v>1367</v>
      </c>
      <c r="C85" s="503" t="s">
        <v>1281</v>
      </c>
      <c r="D85" s="418"/>
      <c r="E85" s="418"/>
      <c r="F85" s="244"/>
      <c r="G85" s="793">
        <f>ROW('НМ 1'!$A$20)</f>
        <v>20</v>
      </c>
      <c r="H85" s="793">
        <f>ROW('ТФ 1'!$A$63)</f>
        <v>63</v>
      </c>
      <c r="I85" s="244"/>
      <c r="J85" s="244"/>
      <c r="K85" s="794"/>
      <c r="L85" s="794"/>
      <c r="M85" s="594" t="str">
        <f>IF('НМ 1'!$M$20="","",'НМ 1'!$M$20)</f>
        <v>7</v>
      </c>
      <c r="N85" s="512" t="str">
        <f>IF('НМ 1'!$N$20="","",'НМ 1'!$N$20)</f>
        <v>Поставки твёрдого топлива при наличии печного отопления</v>
      </c>
      <c r="O85" s="358"/>
      <c r="P85" s="358"/>
      <c r="Q85" s="378"/>
      <c r="R85" s="358"/>
      <c r="S85" s="358"/>
      <c r="T85" s="795" t="str">
        <f>IF('НМ 1'!$T$20="","",'НМ 1'!$T$20)</f>
        <v>ЧД</v>
      </c>
      <c r="U85" s="795" t="str">
        <f>IF('НМ 1'!$U$20="","",'НМ 1'!$U$20)</f>
        <v>ЖП</v>
      </c>
      <c r="V85" s="358"/>
      <c r="W85" s="358"/>
      <c r="X85" s="796"/>
      <c r="Y85" s="358"/>
      <c r="Z85" s="358"/>
      <c r="AA85" s="358"/>
      <c r="AB85" s="358"/>
      <c r="AC85" s="799" t="s">
        <v>1333</v>
      </c>
      <c r="AD85" s="799" t="str">
        <f>BL85&amp;"::"&amp;AE85</f>
        <v>да::ACTI</v>
      </c>
      <c r="AE85" s="799" t="s">
        <v>1293</v>
      </c>
      <c r="AF85" s="358"/>
      <c r="AG85" s="358"/>
      <c r="AH85" s="358"/>
      <c r="AI85" s="358"/>
      <c r="AJ85" s="358"/>
      <c r="AK85" s="358"/>
      <c r="AL85" s="358"/>
      <c r="AM85" s="358"/>
      <c r="AN85" s="357" t="str">
        <f>IF('ТФ 1'!$N$63="","",'ТФ 1'!$N$63)</f>
        <v>7.3</v>
      </c>
      <c r="AO85" s="797" t="str">
        <f>IF('ТФ 1'!$O$63="","",'ТФ 1'!$O$63)</f>
        <v>МП ЗР "Севержилкомсервис"</v>
      </c>
      <c r="AP85" s="359"/>
      <c r="AQ85" s="797" t="str">
        <f>IF('ТФ 1'!$Q$63="","",'ТФ 1'!$Q$63)</f>
        <v>8300010685</v>
      </c>
      <c r="AR85" s="797" t="str">
        <f>IF('ТФ 1'!$R$63="","",'ТФ 1'!$R$63)</f>
        <v>298301001</v>
      </c>
      <c r="AS85" s="797" t="str">
        <f>IF('ТФ 1'!$S$63="","",'ТФ 1'!$S$63)</f>
        <v>ОСН, 22</v>
      </c>
      <c r="AT85" s="797" t="str">
        <f>IF('ТФ 1'!$T$63="","",'ТФ 1'!$T$63)</f>
        <v/>
      </c>
      <c r="AU85" s="797" t="str">
        <f>IF('ТФ 1'!$U$63="","",'ТФ 1'!$U$63)</f>
        <v/>
      </c>
      <c r="AV85" s="797" t="str">
        <f>IF('ТФ 1'!$V$63="","",'ТФ 1'!$V$63)</f>
        <v/>
      </c>
      <c r="AW85" s="797" t="str">
        <f>IF('ТФ 1'!$W$63="","",'ТФ 1'!$W$63)</f>
        <v>топливные брикеты</v>
      </c>
      <c r="AX85" s="797"/>
      <c r="AY85" s="358"/>
      <c r="AZ85" s="792"/>
      <c r="BA85" s="792"/>
      <c r="BB85" s="792"/>
      <c r="BC85" s="797"/>
      <c r="BD85" s="797"/>
      <c r="BE85" s="797"/>
      <c r="BF85" s="792"/>
      <c r="BG85" s="358"/>
      <c r="BH85" s="799"/>
      <c r="BI85" s="358"/>
      <c r="BJ85" s="358"/>
      <c r="BK85" s="358"/>
      <c r="BL85" s="801" t="s">
        <v>34</v>
      </c>
      <c r="BM85" s="802"/>
      <c r="BN85" s="358"/>
      <c r="BO85" s="358"/>
      <c r="BP85" s="332">
        <f>IF('ТФ 1'!$BQ$63="","",'ТФ 1'!$BQ$63)</f>
        <v>5.45</v>
      </c>
      <c r="BQ85" s="332">
        <f>IF('ТФ 1'!$BS$63="","",'ТФ 1'!$BS$63)</f>
        <v>5.54</v>
      </c>
      <c r="BR85" s="332">
        <f>IF('ТФ 1'!$BP$63="","",'ТФ 1'!$BP$63)</f>
        <v>41.39</v>
      </c>
      <c r="BS85" s="332">
        <f>IF('ТФ 1'!$BR$63="","",'ТФ 1'!$BR$63)</f>
        <v>42.08</v>
      </c>
      <c r="BT85" s="358"/>
      <c r="BU85" s="379" t="str">
        <f>IF('ТФ 1'!$AS$63="","",'ТФ 1'!$AS$63)</f>
        <v>кг</v>
      </c>
      <c r="BV85" s="379" t="str">
        <f>IF('ТФ 1'!$Y$63="","",'ТФ 1'!$Y$63)</f>
        <v>кг</v>
      </c>
      <c r="BW85" s="358"/>
      <c r="BX85" s="358"/>
      <c r="BY85" s="358"/>
      <c r="BZ85" s="358"/>
      <c r="CA85" s="358"/>
      <c r="CB85" s="358"/>
      <c r="CC85" s="358"/>
      <c r="CD85" s="358"/>
      <c r="CE85" s="358"/>
      <c r="CF85" s="358"/>
      <c r="CG85" s="358"/>
      <c r="CH85" s="358"/>
      <c r="CI85" s="358"/>
      <c r="CJ85" s="358"/>
      <c r="CK85" s="358"/>
      <c r="CL85" s="358"/>
      <c r="CM85" s="358"/>
      <c r="CN85" s="358"/>
      <c r="CO85" s="358"/>
      <c r="CP85" s="358"/>
      <c r="CQ85" s="358"/>
      <c r="CR85" s="358"/>
      <c r="CS85" s="364">
        <v>12000</v>
      </c>
      <c r="CT85" s="364">
        <v>14700</v>
      </c>
      <c r="CU85" s="358"/>
      <c r="CV85" s="358"/>
      <c r="CW85" s="365">
        <f>IF($AD85="да::ACTI",IF($U85="ЖП",CS85,0),0)</f>
        <v>12000</v>
      </c>
      <c r="CX85" s="365">
        <f>IF($AD85="да::ACTI",IF($U85="ЖП",CT85,0),0)</f>
        <v>14700</v>
      </c>
      <c r="CY85" s="365">
        <f>IF($AD85="да::ACTI",IF($U85="ЖП",0,CS85),0)</f>
        <v>0</v>
      </c>
      <c r="CZ85" s="365">
        <f>IF($AD85="да::ACTI",IF($U85="ЖП",0,CT85),0)</f>
        <v>0</v>
      </c>
      <c r="DA85" s="358"/>
      <c r="DB85" s="358"/>
      <c r="DC85" s="276">
        <f>CW85*IF(LEN($BP85)=0,0,$BP85)/1000</f>
        <v>65.4</v>
      </c>
      <c r="DD85" s="276">
        <f>IF(LEN($BQ85)=0,0,DC85)</f>
        <v>65.4</v>
      </c>
      <c r="DE85" s="276">
        <f>CX85*IF(LEN($BQ85)=0,0,$BQ85)/1000</f>
        <v>81.438</v>
      </c>
      <c r="DF85" s="276">
        <f>CW85*IF(LEN($BQ85)=0,0,$BQ85)/1000</f>
        <v>66.48</v>
      </c>
      <c r="DG85" s="280"/>
      <c r="DH85" s="276">
        <f>CY85*IF(LEN($BP85)=0,0,$BP85)/1000</f>
        <v>0</v>
      </c>
      <c r="DI85" s="276">
        <f>IF(LEN($BQ85)=0,0,DH85)</f>
        <v>0</v>
      </c>
      <c r="DJ85" s="276">
        <f>CZ85*IF(LEN($BQ85)=0,0,$BQ85)/1000</f>
        <v>0</v>
      </c>
      <c r="DK85" s="276">
        <f>CY85*IF(LEN($BQ85)=0,0,$BQ85)/1000</f>
        <v>0</v>
      </c>
      <c r="DL85" s="280"/>
      <c r="DM85" s="276">
        <f>SUM(DC85,DH85)</f>
        <v>65.4</v>
      </c>
      <c r="DN85" s="276">
        <f>SUM(DD85,DI85)</f>
        <v>65.4</v>
      </c>
      <c r="DO85" s="276">
        <f>SUM(DE85,DJ85)</f>
        <v>81.438</v>
      </c>
      <c r="DP85" s="276">
        <f>SUM(DF85,DK85)</f>
        <v>66.48</v>
      </c>
      <c r="DQ85" s="280"/>
      <c r="DR85" s="366"/>
      <c r="DS85" s="366"/>
      <c r="DT85" s="366"/>
      <c r="DU85" s="366"/>
      <c r="DV85" s="366"/>
      <c r="DW85" s="366"/>
      <c r="DX85" s="366"/>
      <c r="DY85" s="366"/>
      <c r="DZ85" s="366"/>
      <c r="EA85" s="366"/>
      <c r="EB85" s="366"/>
      <c r="EC85" s="366"/>
      <c r="ED85" s="366"/>
      <c r="EE85" s="366"/>
      <c r="EF85" s="366"/>
      <c r="EG85" s="366"/>
      <c r="EH85" s="366"/>
      <c r="EI85" s="366"/>
      <c r="EJ85" s="366"/>
      <c r="EK85" s="358"/>
      <c r="EL85" s="358"/>
      <c r="EM85" s="244"/>
      <c r="EN85" s="358"/>
      <c r="EO85" s="358"/>
      <c r="EP85" s="358"/>
      <c r="EQ85" s="358"/>
      <c r="ER85" s="358"/>
      <c r="ES85" s="358"/>
      <c r="ET85" s="358"/>
      <c r="EU85" s="358"/>
      <c r="EV85" s="358"/>
      <c r="EW85" s="364">
        <v>120000</v>
      </c>
      <c r="EX85" s="364">
        <v>147000</v>
      </c>
      <c r="EY85" s="358"/>
      <c r="EZ85" s="358"/>
      <c r="FA85" s="365">
        <f>IF($AE85="ACTI",IF($U85="ЖП",EW85,0),0)</f>
        <v>120000</v>
      </c>
      <c r="FB85" s="365">
        <f>IF($AE85="ACTI",IF($U85="ЖП",EX85,0),0)</f>
        <v>147000</v>
      </c>
      <c r="FC85" s="365">
        <f>IF($AE85="ACTI",IF($U85="ЖП",0,EW85),0)</f>
        <v>0</v>
      </c>
      <c r="FD85" s="365">
        <f>IF($AE85="ACTI",IF($U85="ЖП",0,EX85),0)</f>
        <v>0</v>
      </c>
      <c r="FE85" s="358"/>
      <c r="FF85" s="358"/>
      <c r="FG85" s="276">
        <f>FA85*IF(LEN($BP85)=0,0,$BP85)/1000</f>
        <v>654</v>
      </c>
      <c r="FH85" s="276">
        <f>IF(LEN($BQ85)=0,0,FG85)</f>
        <v>654</v>
      </c>
      <c r="FI85" s="276">
        <f>FB85*IF(LEN($BQ85)=0,0,$BQ85)/1000</f>
        <v>814.38</v>
      </c>
      <c r="FJ85" s="276">
        <f>FA85*IF(LEN($BQ85)=0,0,$BQ85)/1000</f>
        <v>664.8</v>
      </c>
      <c r="FK85" s="280"/>
      <c r="FL85" s="276">
        <f>FC85*IF(LEN($BP85)=0,0,$BP85)/1000</f>
        <v>0</v>
      </c>
      <c r="FM85" s="276">
        <f>IF(LEN($BQ85)=0,0,FL85)</f>
        <v>0</v>
      </c>
      <c r="FN85" s="276">
        <f>FD85*IF(LEN($BQ85)=0,0,$BQ85)/1000</f>
        <v>0</v>
      </c>
      <c r="FO85" s="276">
        <f>FC85*IF(LEN($BQ85)=0,0,$BQ85)/1000</f>
        <v>0</v>
      </c>
      <c r="FP85" s="280"/>
      <c r="FQ85" s="276">
        <f>SUM(FG85,FL85)</f>
        <v>654</v>
      </c>
      <c r="FR85" s="276">
        <f>SUM(FH85,FM85)</f>
        <v>654</v>
      </c>
      <c r="FS85" s="276">
        <f>SUM(FI85,FN85)</f>
        <v>814.38</v>
      </c>
      <c r="FT85" s="276">
        <f>SUM(FJ85,FO85)</f>
        <v>664.8</v>
      </c>
      <c r="FU85" s="280"/>
      <c r="FV85" s="366"/>
      <c r="FW85" s="366"/>
      <c r="FX85" s="366"/>
      <c r="FY85" s="366"/>
      <c r="FZ85" s="366"/>
      <c r="GA85" s="366"/>
      <c r="GB85" s="366"/>
      <c r="GC85" s="366"/>
      <c r="GD85" s="366"/>
      <c r="GE85" s="366"/>
      <c r="GF85" s="366"/>
      <c r="GG85" s="366"/>
      <c r="GH85" s="366"/>
      <c r="GI85" s="366"/>
      <c r="GJ85" s="366"/>
      <c r="GK85" s="366"/>
      <c r="GL85" s="366"/>
      <c r="GM85" s="366"/>
      <c r="GN85" s="366"/>
      <c r="GO85" s="993"/>
      <c r="GP85" s="993"/>
      <c r="GQ85" s="993"/>
      <c r="GR85" s="993"/>
      <c r="GS85" s="993"/>
      <c r="GT85" s="993"/>
      <c r="GU85" s="993"/>
      <c r="GV85" s="993"/>
      <c r="GW85" s="993"/>
      <c r="GX85" s="993"/>
      <c r="GY85" s="993"/>
      <c r="GZ85" s="92"/>
      <c r="HA85" s="422"/>
      <c r="HB85" s="422"/>
      <c r="HC85" s="422"/>
      <c r="HD85" s="422"/>
      <c r="HE85" s="422"/>
      <c r="HF85" s="422"/>
      <c r="HG85" s="422"/>
      <c r="HH85" s="422"/>
      <c r="HI85" s="422"/>
      <c r="HJ85" s="422"/>
      <c r="HK85" s="422"/>
      <c r="HL85" s="422"/>
      <c r="HM85" s="365">
        <f>CW85*IF($LC85="да",$LF85,1)</f>
        <v>12</v>
      </c>
      <c r="HN85" s="365">
        <f>CX85*IF($LD85="да",$LF85,1)</f>
        <v>14.7</v>
      </c>
      <c r="HO85" s="365">
        <f>CY85*IF($LC85="да",$LF85,1)</f>
        <v>0</v>
      </c>
      <c r="HP85" s="365">
        <f>CZ85*IF($LD85="да",$LF85,1)</f>
        <v>0</v>
      </c>
      <c r="HQ85" s="422"/>
      <c r="HR85" s="422"/>
      <c r="HS85" s="422"/>
      <c r="HT85" s="422"/>
      <c r="HU85" s="422"/>
      <c r="HV85" s="422"/>
      <c r="HW85" s="422"/>
      <c r="HX85" s="422"/>
      <c r="HY85" s="422"/>
      <c r="HZ85" s="422"/>
      <c r="IA85" s="422"/>
      <c r="IB85" s="422"/>
      <c r="IC85" s="365">
        <f>FA85*IF($LC85="да",$LF85,1)</f>
        <v>120</v>
      </c>
      <c r="ID85" s="365">
        <f>FB85*IF($LD85="да",$LF85,1)</f>
        <v>147</v>
      </c>
      <c r="IE85" s="365">
        <f>FC85*IF($LC85="да",$LF85,1)</f>
        <v>0</v>
      </c>
      <c r="IF85" s="365">
        <f>FD85*IF($LD85="да",$LF85,1)</f>
        <v>0</v>
      </c>
      <c r="IG85" s="92"/>
      <c r="IH85" s="92"/>
      <c r="II85" s="92"/>
      <c r="IJ85" s="92"/>
      <c r="IK85" s="993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422"/>
      <c r="JS85" s="422"/>
      <c r="JT85" s="422"/>
      <c r="JU85" s="422"/>
      <c r="JV85" s="422"/>
      <c r="JW85" s="422"/>
      <c r="JX85" s="422"/>
      <c r="JY85" s="422"/>
      <c r="JZ85" s="92"/>
      <c r="KA85" s="92"/>
      <c r="KB85" s="92"/>
      <c r="KC85" s="92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422"/>
      <c r="KU85" s="422"/>
      <c r="KV85" s="422"/>
      <c r="KW85" s="422"/>
      <c r="KX85" s="422"/>
      <c r="KY85" s="422"/>
      <c r="KZ85" s="422"/>
      <c r="LA85" s="422"/>
      <c r="LB85" s="422"/>
      <c r="LC85" s="379" t="str">
        <f>IF(OR(LEN($BU85)=0,$BU85="м3"),"нет","да")</f>
        <v>да</v>
      </c>
      <c r="LD85" s="379" t="str">
        <f>IF(OR(LEN($BV85)=0,$BV85="м3"),"нет","да")</f>
        <v>да</v>
      </c>
      <c r="LE85" s="380"/>
      <c r="LF85" s="379">
        <v>0.001</v>
      </c>
      <c r="LG85" s="422"/>
      <c r="LH85" s="422"/>
      <c r="LI85" s="422"/>
      <c r="LJ85" s="422"/>
      <c r="LK85" s="422"/>
      <c r="LL85" s="422"/>
      <c r="LM85" s="422"/>
    </row>
    <row customHeight="1" ht="12">
      <c r="C86" s="161"/>
      <c r="D86" s="704"/>
      <c r="E86" s="690"/>
      <c r="F86" s="536"/>
      <c r="G86" s="536"/>
      <c r="H86" s="536"/>
      <c r="I86" s="536"/>
      <c r="J86" s="536"/>
      <c r="K86" s="184"/>
      <c r="L86" s="184"/>
      <c r="M86" s="184"/>
      <c r="N86" s="189" t="s">
        <v>1604</v>
      </c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4"/>
      <c r="AD86" s="184"/>
      <c r="AE86" s="184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4"/>
      <c r="BI86" s="184"/>
      <c r="BJ86" s="184"/>
      <c r="BK86" s="184"/>
      <c r="BL86" s="184"/>
      <c r="BM86" s="184"/>
      <c r="BN86" s="184"/>
      <c r="BO86" s="184"/>
      <c r="BP86" s="257"/>
      <c r="BQ86" s="257"/>
      <c r="BR86" s="257"/>
      <c r="BS86" s="257"/>
      <c r="BT86" s="257"/>
      <c r="BU86" s="257"/>
      <c r="BV86" s="257"/>
      <c r="BW86" s="257"/>
      <c r="BX86" s="184"/>
      <c r="BY86" s="184"/>
      <c r="BZ86" s="257"/>
      <c r="CA86" s="257"/>
      <c r="CB86" s="257"/>
      <c r="CC86" s="257"/>
      <c r="CD86" s="257"/>
      <c r="CE86" s="257"/>
      <c r="CF86" s="257"/>
      <c r="CG86" s="257"/>
      <c r="CH86" s="257"/>
      <c r="CI86" s="257"/>
      <c r="CJ86" s="257"/>
      <c r="CK86" s="257"/>
      <c r="CL86" s="257"/>
      <c r="CM86" s="257"/>
      <c r="CN86" s="257"/>
      <c r="CO86" s="257"/>
      <c r="CP86" s="257"/>
      <c r="CQ86" s="257"/>
      <c r="CR86" s="257"/>
      <c r="CS86" s="257"/>
      <c r="CT86" s="257"/>
      <c r="CU86" s="257"/>
      <c r="CV86" s="257"/>
      <c r="CW86" s="257"/>
      <c r="CX86" s="257"/>
      <c r="CY86" s="257"/>
      <c r="CZ86" s="257"/>
      <c r="DA86" s="257"/>
      <c r="DB86" s="257"/>
      <c r="DC86" s="257"/>
      <c r="DD86" s="257"/>
      <c r="DE86" s="257"/>
      <c r="DF86" s="257"/>
      <c r="DG86" s="257"/>
      <c r="DH86" s="257"/>
      <c r="DI86" s="257"/>
      <c r="DJ86" s="257"/>
      <c r="DK86" s="257"/>
      <c r="DL86" s="257"/>
      <c r="DM86" s="257"/>
      <c r="DN86" s="257"/>
      <c r="DO86" s="257"/>
      <c r="DP86" s="257"/>
      <c r="DQ86" s="257"/>
      <c r="DR86" s="257"/>
      <c r="DS86" s="257"/>
      <c r="DT86" s="257"/>
      <c r="DU86" s="257"/>
      <c r="DV86" s="257"/>
      <c r="DW86" s="257"/>
      <c r="DX86" s="257"/>
      <c r="DY86" s="257"/>
      <c r="DZ86" s="257"/>
      <c r="EA86" s="257"/>
      <c r="EB86" s="257"/>
      <c r="EC86" s="257"/>
      <c r="ED86" s="257"/>
      <c r="EE86" s="257"/>
      <c r="EF86" s="257"/>
      <c r="EG86" s="257"/>
      <c r="EH86" s="257"/>
      <c r="EI86" s="184"/>
      <c r="EJ86" s="185"/>
      <c r="EM86" s="258"/>
      <c r="EP86" s="259"/>
      <c r="EQ86" s="257"/>
      <c r="ER86" s="257"/>
      <c r="ES86" s="257"/>
      <c r="ET86" s="257"/>
      <c r="EU86" s="257"/>
      <c r="EV86" s="257"/>
      <c r="EW86" s="257"/>
      <c r="EX86" s="257"/>
      <c r="EY86" s="257"/>
      <c r="EZ86" s="257"/>
      <c r="FA86" s="257"/>
      <c r="FB86" s="257"/>
      <c r="FC86" s="257"/>
      <c r="FD86" s="257"/>
      <c r="FE86" s="257"/>
      <c r="FF86" s="257"/>
      <c r="FG86" s="257"/>
      <c r="FH86" s="257"/>
      <c r="FI86" s="257"/>
      <c r="FJ86" s="257"/>
      <c r="FK86" s="257"/>
      <c r="FL86" s="257"/>
      <c r="FM86" s="257"/>
      <c r="FN86" s="257"/>
      <c r="FO86" s="257"/>
      <c r="FP86" s="257"/>
      <c r="FQ86" s="257"/>
      <c r="FR86" s="257"/>
      <c r="FS86" s="257"/>
      <c r="FT86" s="257"/>
      <c r="FU86" s="257"/>
      <c r="FV86" s="257"/>
      <c r="FW86" s="257"/>
      <c r="FX86" s="257"/>
      <c r="FY86" s="257"/>
      <c r="FZ86" s="257"/>
      <c r="GA86" s="257"/>
      <c r="GB86" s="257"/>
      <c r="GC86" s="257"/>
      <c r="GD86" s="257"/>
      <c r="GE86" s="257"/>
      <c r="GF86" s="257"/>
      <c r="GG86" s="257"/>
      <c r="GH86" s="257"/>
      <c r="GI86" s="257"/>
      <c r="GJ86" s="257"/>
      <c r="GK86" s="257"/>
      <c r="GL86" s="257"/>
      <c r="GM86" s="257"/>
      <c r="GN86" s="260"/>
      <c r="HA86" s="259"/>
      <c r="HB86" s="257"/>
      <c r="HC86" s="257"/>
      <c r="HD86" s="257"/>
      <c r="HE86" s="257"/>
      <c r="HF86" s="257"/>
      <c r="HG86" s="257"/>
      <c r="HH86" s="257"/>
      <c r="HI86" s="257"/>
      <c r="HJ86" s="257"/>
      <c r="HK86" s="257"/>
      <c r="HL86" s="257"/>
      <c r="HM86" s="257"/>
      <c r="HN86" s="257"/>
      <c r="HO86" s="257"/>
      <c r="HP86" s="257"/>
      <c r="HQ86" s="257"/>
      <c r="HR86" s="257"/>
      <c r="HS86" s="257"/>
      <c r="HT86" s="257"/>
      <c r="HU86" s="257"/>
      <c r="HV86" s="257"/>
      <c r="HW86" s="257"/>
      <c r="HX86" s="257"/>
      <c r="HY86" s="257"/>
      <c r="HZ86" s="257"/>
      <c r="IA86" s="257"/>
      <c r="IB86" s="257"/>
      <c r="IC86" s="257"/>
      <c r="ID86" s="257"/>
      <c r="IE86" s="257"/>
      <c r="IF86" s="260"/>
      <c r="LC86" s="259"/>
      <c r="LD86" s="257"/>
      <c r="LE86" s="257"/>
      <c r="LF86" s="260"/>
    </row>
    <row customHeight="1" ht="12" hidden="1">
      <c r="C87" s="161"/>
      <c r="E87" s="158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57"/>
      <c r="EI87" s="184"/>
      <c r="EJ87" s="185"/>
      <c r="EM87" s="258"/>
      <c r="EP87" s="259"/>
      <c r="EQ87" s="257"/>
      <c r="ER87" s="257"/>
      <c r="ES87" s="257"/>
      <c r="ET87" s="257"/>
      <c r="EU87" s="257"/>
      <c r="EV87" s="257"/>
      <c r="EW87" s="257"/>
      <c r="EX87" s="257"/>
      <c r="EY87" s="257"/>
      <c r="EZ87" s="257"/>
      <c r="FA87" s="257"/>
      <c r="FB87" s="257"/>
      <c r="FC87" s="257"/>
      <c r="FD87" s="257"/>
      <c r="FE87" s="257"/>
      <c r="FF87" s="257"/>
      <c r="FG87" s="257"/>
      <c r="FH87" s="257"/>
      <c r="FI87" s="257"/>
      <c r="FJ87" s="257"/>
      <c r="FK87" s="257"/>
      <c r="FL87" s="257"/>
      <c r="FM87" s="257"/>
      <c r="FN87" s="257"/>
      <c r="FO87" s="257"/>
      <c r="FP87" s="257"/>
      <c r="FQ87" s="257"/>
      <c r="FR87" s="257"/>
      <c r="FS87" s="257"/>
      <c r="FT87" s="257"/>
      <c r="FU87" s="257"/>
      <c r="FV87" s="257"/>
      <c r="FW87" s="257"/>
      <c r="FX87" s="257"/>
      <c r="FY87" s="257"/>
      <c r="FZ87" s="257"/>
      <c r="GA87" s="257"/>
      <c r="GB87" s="257"/>
      <c r="GC87" s="257"/>
      <c r="GD87" s="257"/>
      <c r="GE87" s="257"/>
      <c r="GF87" s="257"/>
      <c r="GG87" s="257"/>
      <c r="GH87" s="257"/>
      <c r="GI87" s="257"/>
      <c r="GJ87" s="257"/>
      <c r="GK87" s="257"/>
      <c r="GL87" s="257"/>
      <c r="GM87" s="257"/>
      <c r="GN87" s="260"/>
      <c r="HA87" s="259"/>
      <c r="HB87" s="257"/>
      <c r="HC87" s="257"/>
      <c r="HD87" s="257"/>
      <c r="HE87" s="257"/>
      <c r="HF87" s="257"/>
      <c r="HG87" s="257"/>
      <c r="HH87" s="257"/>
      <c r="HI87" s="257"/>
      <c r="HJ87" s="257"/>
      <c r="HK87" s="257"/>
      <c r="HL87" s="257"/>
      <c r="HM87" s="257"/>
      <c r="HN87" s="257"/>
      <c r="HO87" s="257"/>
      <c r="HP87" s="257"/>
      <c r="HQ87" s="257"/>
      <c r="HR87" s="257"/>
      <c r="HS87" s="257"/>
      <c r="HT87" s="257"/>
      <c r="HU87" s="257"/>
      <c r="HV87" s="257"/>
      <c r="HW87" s="257"/>
      <c r="HX87" s="257"/>
      <c r="HY87" s="257"/>
      <c r="HZ87" s="257"/>
      <c r="IA87" s="257"/>
      <c r="IB87" s="257"/>
      <c r="IC87" s="257"/>
      <c r="ID87" s="257"/>
      <c r="IE87" s="257"/>
      <c r="IF87" s="260"/>
      <c r="LC87" s="259"/>
      <c r="LD87" s="257"/>
      <c r="LE87" s="257"/>
      <c r="LF87" s="260"/>
    </row>
    <row customHeight="1" ht="12">
      <c r="C88" s="161"/>
      <c r="F88" s="545"/>
      <c r="G88" s="545"/>
      <c r="H88" s="545"/>
      <c r="I88" s="545"/>
      <c r="J88" s="545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255"/>
      <c r="BQ88" s="255"/>
      <c r="BR88" s="255"/>
      <c r="BS88" s="255"/>
      <c r="BT88" s="255"/>
      <c r="BU88" s="255"/>
      <c r="BV88" s="255"/>
      <c r="BW88" s="255"/>
      <c r="BX88" s="193"/>
      <c r="BY88" s="193"/>
      <c r="BZ88" s="277"/>
      <c r="CA88" s="277"/>
      <c r="CB88" s="255"/>
      <c r="CC88" s="255"/>
      <c r="CD88" s="255"/>
      <c r="CE88" s="255"/>
      <c r="CF88" s="255"/>
      <c r="CG88" s="255"/>
      <c r="CH88" s="255"/>
      <c r="CI88" s="255"/>
      <c r="CJ88" s="255"/>
      <c r="CK88" s="255"/>
      <c r="CL88" s="255"/>
      <c r="CM88" s="255"/>
      <c r="CN88" s="255"/>
      <c r="CO88" s="255"/>
      <c r="CP88" s="255"/>
      <c r="CQ88" s="255"/>
      <c r="CR88" s="255"/>
      <c r="CS88" s="255"/>
      <c r="CT88" s="255"/>
      <c r="CU88" s="255"/>
      <c r="CV88" s="255"/>
      <c r="CW88" s="255"/>
      <c r="CX88" s="255"/>
      <c r="CY88" s="255"/>
      <c r="CZ88" s="255"/>
      <c r="DA88" s="255"/>
      <c r="DB88" s="255"/>
      <c r="DC88" s="255"/>
      <c r="DD88" s="255"/>
      <c r="DE88" s="255"/>
      <c r="DF88" s="255"/>
      <c r="DG88" s="255"/>
      <c r="DH88" s="255"/>
      <c r="DI88" s="255"/>
      <c r="DJ88" s="255"/>
      <c r="DK88" s="255"/>
      <c r="DL88" s="255"/>
      <c r="DM88" s="255"/>
      <c r="DN88" s="255"/>
      <c r="DO88" s="255"/>
      <c r="DP88" s="255"/>
      <c r="DQ88" s="255"/>
      <c r="DR88" s="255"/>
      <c r="DS88" s="255"/>
      <c r="DT88" s="255"/>
      <c r="DU88" s="255"/>
      <c r="DV88" s="255"/>
      <c r="DW88" s="255"/>
      <c r="DX88" s="255"/>
      <c r="DY88" s="255"/>
      <c r="DZ88" s="255"/>
      <c r="EA88" s="255"/>
      <c r="EB88" s="255"/>
      <c r="EC88" s="255"/>
      <c r="ED88" s="255"/>
      <c r="EE88" s="255"/>
      <c r="EF88" s="255"/>
      <c r="EG88" s="255"/>
      <c r="EH88" s="255"/>
      <c r="EI88" s="194"/>
      <c r="EJ88" s="278"/>
      <c r="EM88" s="258"/>
      <c r="EP88" s="279"/>
      <c r="EQ88" s="255"/>
      <c r="ER88" s="255"/>
      <c r="ES88" s="255"/>
      <c r="ET88" s="255"/>
      <c r="EU88" s="255"/>
      <c r="EV88" s="255"/>
      <c r="EW88" s="255"/>
      <c r="EX88" s="255"/>
      <c r="EY88" s="255"/>
      <c r="EZ88" s="255"/>
      <c r="FA88" s="255"/>
      <c r="FB88" s="255"/>
      <c r="FC88" s="255"/>
      <c r="FD88" s="255"/>
      <c r="FE88" s="255"/>
      <c r="FF88" s="255"/>
      <c r="FG88" s="255"/>
      <c r="FH88" s="255"/>
      <c r="FI88" s="255"/>
      <c r="FJ88" s="255"/>
      <c r="FK88" s="255"/>
      <c r="FL88" s="255"/>
      <c r="FM88" s="255"/>
      <c r="FN88" s="255"/>
      <c r="FO88" s="255"/>
      <c r="FP88" s="255"/>
      <c r="FQ88" s="255"/>
      <c r="FR88" s="255"/>
      <c r="FS88" s="255"/>
      <c r="FT88" s="255"/>
      <c r="FU88" s="255"/>
      <c r="FV88" s="255"/>
      <c r="FW88" s="255"/>
      <c r="FX88" s="255"/>
      <c r="FY88" s="255"/>
      <c r="FZ88" s="255"/>
      <c r="GA88" s="255"/>
      <c r="GB88" s="255"/>
      <c r="GC88" s="255"/>
      <c r="GD88" s="255"/>
      <c r="GE88" s="255"/>
      <c r="GF88" s="255"/>
      <c r="GG88" s="255"/>
      <c r="GH88" s="255"/>
      <c r="GI88" s="255"/>
      <c r="GJ88" s="255"/>
      <c r="GK88" s="255"/>
      <c r="GL88" s="255"/>
      <c r="GM88" s="255"/>
      <c r="GN88" s="256"/>
      <c r="HA88" s="279"/>
      <c r="HB88" s="255"/>
      <c r="HC88" s="255"/>
      <c r="HD88" s="255"/>
      <c r="HE88" s="255"/>
      <c r="HF88" s="255"/>
      <c r="HG88" s="255"/>
      <c r="HH88" s="255"/>
      <c r="HI88" s="255"/>
      <c r="HJ88" s="255"/>
      <c r="HK88" s="255"/>
      <c r="HL88" s="255"/>
      <c r="HM88" s="255"/>
      <c r="HN88" s="255"/>
      <c r="HO88" s="255"/>
      <c r="HP88" s="255"/>
      <c r="HQ88" s="255"/>
      <c r="HR88" s="255"/>
      <c r="HS88" s="255"/>
      <c r="HT88" s="255"/>
      <c r="HU88" s="255"/>
      <c r="HV88" s="255"/>
      <c r="HW88" s="255"/>
      <c r="HX88" s="255"/>
      <c r="HY88" s="255"/>
      <c r="HZ88" s="255"/>
      <c r="IA88" s="255"/>
      <c r="IB88" s="255"/>
      <c r="IC88" s="255"/>
      <c r="ID88" s="255"/>
      <c r="IE88" s="255"/>
      <c r="IF88" s="256"/>
      <c r="LC88" s="279"/>
      <c r="LD88" s="255"/>
      <c r="LE88" s="255"/>
      <c r="LF88" s="256"/>
    </row>
    <row customHeight="1" ht="12" hidden="1">
      <c r="C89" s="132"/>
      <c r="D89" s="222"/>
      <c r="F89" s="545"/>
      <c r="G89" s="545"/>
      <c r="H89" s="545"/>
      <c r="I89" s="545"/>
      <c r="J89" s="545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257"/>
      <c r="BQ89" s="257"/>
      <c r="BR89" s="257"/>
      <c r="BS89" s="257"/>
      <c r="BT89" s="257"/>
      <c r="BU89" s="257"/>
      <c r="BV89" s="257"/>
      <c r="BW89" s="257"/>
      <c r="BX89" s="184"/>
      <c r="BY89" s="184"/>
      <c r="BZ89" s="257"/>
      <c r="CA89" s="257"/>
      <c r="CB89" s="257"/>
      <c r="CC89" s="257"/>
      <c r="CD89" s="257"/>
      <c r="CE89" s="257"/>
      <c r="CF89" s="257"/>
      <c r="CG89" s="257"/>
      <c r="CH89" s="257"/>
      <c r="CI89" s="257"/>
      <c r="CJ89" s="257"/>
      <c r="CK89" s="257"/>
      <c r="CL89" s="257"/>
      <c r="CM89" s="257"/>
      <c r="CN89" s="257"/>
      <c r="CO89" s="257"/>
      <c r="CP89" s="257"/>
      <c r="CQ89" s="257"/>
      <c r="CR89" s="257"/>
      <c r="CS89" s="257"/>
      <c r="CT89" s="257"/>
      <c r="CU89" s="257"/>
      <c r="CV89" s="257"/>
      <c r="CW89" s="257"/>
      <c r="CX89" s="257"/>
      <c r="CY89" s="257"/>
      <c r="CZ89" s="257"/>
      <c r="DA89" s="257"/>
      <c r="DB89" s="257"/>
      <c r="DC89" s="257"/>
      <c r="DD89" s="257"/>
      <c r="DE89" s="257"/>
      <c r="DF89" s="257"/>
      <c r="DG89" s="257"/>
      <c r="DH89" s="257"/>
      <c r="DI89" s="257"/>
      <c r="DJ89" s="257"/>
      <c r="DK89" s="257"/>
      <c r="DL89" s="257"/>
      <c r="DM89" s="257"/>
      <c r="DN89" s="257"/>
      <c r="DO89" s="257"/>
      <c r="DP89" s="257"/>
      <c r="DQ89" s="257"/>
      <c r="DR89" s="257"/>
      <c r="DS89" s="257"/>
      <c r="DT89" s="257"/>
      <c r="DU89" s="257"/>
      <c r="DV89" s="257"/>
      <c r="DW89" s="257"/>
      <c r="DX89" s="257"/>
      <c r="DY89" s="257"/>
      <c r="DZ89" s="257"/>
      <c r="EA89" s="257"/>
      <c r="EB89" s="257"/>
      <c r="EC89" s="257"/>
      <c r="ED89" s="257"/>
      <c r="EE89" s="257"/>
      <c r="EF89" s="257"/>
      <c r="EG89" s="257"/>
      <c r="EH89" s="257"/>
      <c r="EI89" s="184"/>
      <c r="EJ89" s="185"/>
      <c r="EM89" s="258"/>
      <c r="EP89" s="259"/>
      <c r="EQ89" s="257"/>
      <c r="ER89" s="257"/>
      <c r="ES89" s="257"/>
      <c r="ET89" s="257"/>
      <c r="EU89" s="257"/>
      <c r="EV89" s="257"/>
      <c r="EW89" s="257"/>
      <c r="EX89" s="257"/>
      <c r="EY89" s="257"/>
      <c r="EZ89" s="257"/>
      <c r="FA89" s="257"/>
      <c r="FB89" s="257"/>
      <c r="FC89" s="257"/>
      <c r="FD89" s="257"/>
      <c r="FE89" s="257"/>
      <c r="FF89" s="257"/>
      <c r="FG89" s="257"/>
      <c r="FH89" s="257"/>
      <c r="FI89" s="257"/>
      <c r="FJ89" s="257"/>
      <c r="FK89" s="257"/>
      <c r="FL89" s="257"/>
      <c r="FM89" s="257"/>
      <c r="FN89" s="257"/>
      <c r="FO89" s="257"/>
      <c r="FP89" s="257"/>
      <c r="FQ89" s="257"/>
      <c r="FR89" s="257"/>
      <c r="FS89" s="257"/>
      <c r="FT89" s="257"/>
      <c r="FU89" s="257"/>
      <c r="FV89" s="257"/>
      <c r="FW89" s="257"/>
      <c r="FX89" s="257"/>
      <c r="FY89" s="257"/>
      <c r="FZ89" s="257"/>
      <c r="GA89" s="257"/>
      <c r="GB89" s="257"/>
      <c r="GC89" s="257"/>
      <c r="GD89" s="257"/>
      <c r="GE89" s="257"/>
      <c r="GF89" s="257"/>
      <c r="GG89" s="257"/>
      <c r="GH89" s="257"/>
      <c r="GI89" s="257"/>
      <c r="GJ89" s="257"/>
      <c r="GK89" s="257"/>
      <c r="GL89" s="257"/>
      <c r="GM89" s="257"/>
      <c r="GN89" s="260"/>
      <c r="HA89" s="259"/>
      <c r="HB89" s="257"/>
      <c r="HC89" s="257"/>
      <c r="HD89" s="257"/>
      <c r="HE89" s="257"/>
      <c r="HF89" s="257"/>
      <c r="HG89" s="257"/>
      <c r="HH89" s="257"/>
      <c r="HI89" s="257"/>
      <c r="HJ89" s="257"/>
      <c r="HK89" s="257"/>
      <c r="HL89" s="257"/>
      <c r="HM89" s="257"/>
      <c r="HN89" s="257"/>
      <c r="HO89" s="257"/>
      <c r="HP89" s="257"/>
      <c r="HQ89" s="257"/>
      <c r="HR89" s="257"/>
      <c r="HS89" s="257"/>
      <c r="HT89" s="257"/>
      <c r="HU89" s="257"/>
      <c r="HV89" s="257"/>
      <c r="HW89" s="257"/>
      <c r="HX89" s="257"/>
      <c r="HY89" s="257"/>
      <c r="HZ89" s="257"/>
      <c r="IA89" s="257"/>
      <c r="IB89" s="257"/>
      <c r="IC89" s="257"/>
      <c r="ID89" s="257"/>
      <c r="IE89" s="257"/>
      <c r="IF89" s="260"/>
      <c r="LC89" s="259"/>
      <c r="LD89" s="257"/>
      <c r="LE89" s="257"/>
      <c r="LF89" s="260"/>
    </row>
    <row customHeight="1" ht="12">
      <c r="C90" s="161"/>
      <c r="D90" s="671" t="s">
        <v>189</v>
      </c>
      <c r="E90" s="689" t="s">
        <v>189</v>
      </c>
      <c r="F90" s="536"/>
      <c r="G90" s="536"/>
      <c r="H90" s="536"/>
      <c r="I90" s="536"/>
      <c r="J90" s="536"/>
      <c r="K90" s="536"/>
      <c r="L90" s="261"/>
      <c r="M90" s="261" t="s">
        <v>1156</v>
      </c>
      <c r="N90" s="709" t="s">
        <v>1605</v>
      </c>
      <c r="O90" s="710"/>
      <c r="P90" s="710"/>
      <c r="Q90" s="710"/>
      <c r="R90" s="710"/>
      <c r="S90" s="710"/>
      <c r="T90" s="710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0"/>
      <c r="AF90" s="710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0"/>
      <c r="AZ90" s="710"/>
      <c r="BA90" s="710"/>
      <c r="BB90" s="710"/>
      <c r="BC90" s="710"/>
      <c r="BD90" s="710"/>
      <c r="BE90" s="710"/>
      <c r="BF90" s="710"/>
      <c r="BG90" s="710"/>
      <c r="BH90" s="710"/>
      <c r="BI90" s="710"/>
      <c r="BJ90" s="710"/>
      <c r="BK90" s="710"/>
      <c r="BL90" s="710"/>
      <c r="BM90" s="710"/>
      <c r="BN90" s="710"/>
      <c r="BO90" s="710"/>
      <c r="BP90" s="262">
        <f>IF(CS90=0,"",DM90/CS90*1000)</f>
        <v>711.28</v>
      </c>
      <c r="BQ90" s="262">
        <f>IF(CT90=0,"",DO90/CT90*1000)</f>
        <v>723.13</v>
      </c>
      <c r="BR90" s="263"/>
      <c r="BS90" s="263"/>
      <c r="BT90" s="263"/>
      <c r="BU90" s="263"/>
      <c r="BV90" s="263"/>
      <c r="BW90" s="263"/>
      <c r="BX90" s="263"/>
      <c r="BY90" s="263"/>
      <c r="BZ90" s="263"/>
      <c r="CA90" s="263"/>
      <c r="CB90" s="263"/>
      <c r="CC90" s="263"/>
      <c r="CD90" s="263"/>
      <c r="CE90" s="263"/>
      <c r="CF90" s="263"/>
      <c r="CG90" s="263"/>
      <c r="CH90" s="263"/>
      <c r="CI90" s="263"/>
      <c r="CJ90" s="263"/>
      <c r="CK90" s="263"/>
      <c r="CL90" s="263"/>
      <c r="CM90" s="263"/>
      <c r="CN90" s="263"/>
      <c r="CO90" s="263"/>
      <c r="CP90" s="263"/>
      <c r="CQ90" s="263"/>
      <c r="CR90" s="263"/>
      <c r="CS90" s="264">
        <f>SUM(HM90,HO90)</f>
        <v>119.866666708</v>
      </c>
      <c r="CT90" s="264">
        <f>SUM(HN90,HP90)</f>
        <v>122.6700000423</v>
      </c>
      <c r="CU90" s="265"/>
      <c r="CV90" s="265"/>
      <c r="CW90" s="266"/>
      <c r="CX90" s="266"/>
      <c r="CY90" s="266"/>
      <c r="CZ90" s="266"/>
      <c r="DA90" s="265"/>
      <c r="DB90" s="265"/>
      <c r="DC90" s="264">
        <f>SUM(DC91:DC93)</f>
        <v>85.2587626960662</v>
      </c>
      <c r="DD90" s="264">
        <f>SUM(DD91:DD93)</f>
        <v>85.2587626960658</v>
      </c>
      <c r="DE90" s="264">
        <f>SUM(DE91:DE93)</f>
        <v>88.7063571305884</v>
      </c>
      <c r="DF90" s="264">
        <f>SUM(DF91:DF93)</f>
        <v>86.679182696556</v>
      </c>
      <c r="DG90" s="266"/>
      <c r="DH90" s="264">
        <f>SUM(DH91:DH93)</f>
        <v>0</v>
      </c>
      <c r="DI90" s="264">
        <f>SUM(DI91:DI93)</f>
        <v>0</v>
      </c>
      <c r="DJ90" s="264">
        <f>SUM(DJ91:DJ93)</f>
        <v>0</v>
      </c>
      <c r="DK90" s="264">
        <f>SUM(DK91:DK93)</f>
        <v>0</v>
      </c>
      <c r="DL90" s="266"/>
      <c r="DM90" s="264">
        <f>SUM(DC90,DH90)</f>
        <v>85.2587626960662</v>
      </c>
      <c r="DN90" s="264">
        <f>SUM(DD90,DI90)</f>
        <v>85.2587626960658</v>
      </c>
      <c r="DO90" s="264">
        <f>SUM(DE90,DJ90)</f>
        <v>88.7063571305884</v>
      </c>
      <c r="DP90" s="264">
        <f>SUM(DF90,DK90)</f>
        <v>86.679182696556</v>
      </c>
      <c r="DQ90" s="266"/>
      <c r="DR90" s="267"/>
      <c r="DS90" s="267"/>
      <c r="DT90" s="267"/>
      <c r="DU90" s="268">
        <f>'СУБС ПИ'!$J$25</f>
        <v>0</v>
      </c>
      <c r="DV90" s="268">
        <f>'СУБС ПИ'!$L$25</f>
        <v>0</v>
      </c>
      <c r="DW90" s="267"/>
      <c r="DX90" s="267"/>
      <c r="DY90" s="267"/>
      <c r="DZ90" s="264">
        <f>IF(DD90=0,0,DF90/DD90*100)</f>
        <v>101.66601057249</v>
      </c>
      <c r="EA90" s="264">
        <f>IF(DI90=0,0,DK90/DI90*100)</f>
        <v>0</v>
      </c>
      <c r="EB90" s="264">
        <f>IF(DN90=0,0,DP90/DN90*100)</f>
        <v>101.66601057249</v>
      </c>
      <c r="EC90" s="266"/>
      <c r="ED90" s="266"/>
      <c r="EE90" s="266"/>
      <c r="EF90" s="266"/>
      <c r="EG90" s="266"/>
      <c r="EH90" s="266"/>
      <c r="EI90" s="177"/>
      <c r="EJ90" s="269"/>
      <c r="EM90" s="258"/>
      <c r="EP90" s="270"/>
      <c r="EQ90" s="263"/>
      <c r="ER90" s="263"/>
      <c r="ES90" s="263"/>
      <c r="ET90" s="263"/>
      <c r="EU90" s="263"/>
      <c r="EV90" s="263"/>
      <c r="EW90" s="264">
        <f>SUM(IC90,IE90)</f>
        <v>1438.400000496</v>
      </c>
      <c r="EX90" s="264">
        <f>SUM(ID90,IF90)</f>
        <v>1472.0400005076</v>
      </c>
      <c r="EY90" s="265"/>
      <c r="EZ90" s="265"/>
      <c r="FA90" s="266"/>
      <c r="FB90" s="266"/>
      <c r="FC90" s="266"/>
      <c r="FD90" s="266"/>
      <c r="FE90" s="265"/>
      <c r="FF90" s="265"/>
      <c r="FG90" s="264">
        <f>SUM(FG91:FG93)</f>
        <v>1023.10515235279</v>
      </c>
      <c r="FH90" s="264">
        <f>SUM(FH91:FH93)</f>
        <v>1023.10515235279</v>
      </c>
      <c r="FI90" s="264">
        <f>SUM(FI91:FI93)</f>
        <v>1064.47628556706</v>
      </c>
      <c r="FJ90" s="264">
        <f>SUM(FJ91:FJ93)</f>
        <v>1040.15019235867</v>
      </c>
      <c r="FK90" s="266"/>
      <c r="FL90" s="264">
        <f>SUM(FL91:FL93)</f>
        <v>0</v>
      </c>
      <c r="FM90" s="264">
        <f>SUM(FM91:FM93)</f>
        <v>0</v>
      </c>
      <c r="FN90" s="264">
        <f>SUM(FN91:FN93)</f>
        <v>0</v>
      </c>
      <c r="FO90" s="264">
        <f>SUM(FO91:FO93)</f>
        <v>0</v>
      </c>
      <c r="FP90" s="266"/>
      <c r="FQ90" s="264">
        <f>SUM(FG90,FL90)</f>
        <v>1023.10515235279</v>
      </c>
      <c r="FR90" s="264">
        <f>SUM(FH90,FM90)</f>
        <v>1023.10515235279</v>
      </c>
      <c r="FS90" s="264">
        <f>SUM(FI90,FN90)</f>
        <v>1064.47628556706</v>
      </c>
      <c r="FT90" s="264">
        <f>SUM(FJ90,FO90)</f>
        <v>1040.15019235867</v>
      </c>
      <c r="FU90" s="266"/>
      <c r="FV90" s="267"/>
      <c r="FW90" s="267"/>
      <c r="FX90" s="267"/>
      <c r="FY90" s="268">
        <f>'СУБС ПИ'!$N$25</f>
        <v>0</v>
      </c>
      <c r="FZ90" s="268">
        <f>'СУБС ПИ'!$P$25</f>
        <v>0</v>
      </c>
      <c r="GA90" s="267"/>
      <c r="GB90" s="267"/>
      <c r="GC90" s="267"/>
      <c r="GD90" s="264">
        <f>IF(FH90=0,0,FJ90/FH90*100)</f>
        <v>101.666010572489</v>
      </c>
      <c r="GE90" s="264">
        <f>IF(FM90=0,0,FO90/FM90*100)</f>
        <v>0</v>
      </c>
      <c r="GF90" s="264">
        <f>IF(FR90=0,0,FT90/FR90*100)</f>
        <v>101.666010572489</v>
      </c>
      <c r="GG90" s="266"/>
      <c r="GH90" s="266"/>
      <c r="GI90" s="266"/>
      <c r="GJ90" s="266"/>
      <c r="GK90" s="266"/>
      <c r="GL90" s="266"/>
      <c r="GM90" s="265"/>
      <c r="GN90" s="271"/>
      <c r="HA90" s="290">
        <f>IF(SUM(KD91:KD93)=0,"",SUM(KH91:KH93)/SUM(KD91:KD93))</f>
        <v>0.0966666667</v>
      </c>
      <c r="HB90" s="290">
        <f>IF(SUM(KE91:KE93)=0,"",SUM(KI91:KI93)/SUM(KE91:KE93))</f>
        <v>0.0966666667</v>
      </c>
      <c r="HC90" s="262" t="str">
        <f>IF(SUM(KL91:KL93)=0,"",SUM(KP91:KP93)/SUM(KL91:KL93))</f>
        <v/>
      </c>
      <c r="HD90" s="262" t="str">
        <f>IF(SUM(KM91:KM93)=0,"",SUM(KQ91:KQ93)/SUM(KM91:KM93))</f>
        <v/>
      </c>
      <c r="HE90" s="272"/>
      <c r="HF90" s="272"/>
      <c r="HG90" s="272"/>
      <c r="HH90" s="272"/>
      <c r="HI90" s="273">
        <v>1240</v>
      </c>
      <c r="HJ90" s="273">
        <v>1269</v>
      </c>
      <c r="HK90" s="273"/>
      <c r="HL90" s="273"/>
      <c r="HM90" s="264">
        <f>SUM(HM91:HM93)</f>
        <v>119.866666708</v>
      </c>
      <c r="HN90" s="264">
        <f>SUM(HN91:HN93)</f>
        <v>122.6700000423</v>
      </c>
      <c r="HO90" s="264">
        <f>SUM(HO91:HO93)</f>
        <v>0</v>
      </c>
      <c r="HP90" s="264">
        <f>SUM(HP91:HP93)</f>
        <v>0</v>
      </c>
      <c r="HQ90" s="290">
        <f>IF(SUM(KF91:KF93)=0,"",SUM(KJ91:KJ93)/SUM(KF91:KF93))</f>
        <v>0.0966666667</v>
      </c>
      <c r="HR90" s="290">
        <f>IF(SUM(KG91:KG93)=0,"",SUM(KK91:KK93)/SUM(KG91:KG93))</f>
        <v>0.0966666667</v>
      </c>
      <c r="HS90" s="262" t="str">
        <f>IF(SUM(KN91:KN93)=0,"",SUM(KR91:KR93)/SUM(KN91:KN93))</f>
        <v/>
      </c>
      <c r="HT90" s="262" t="str">
        <f>IF(SUM(KO91:KO93)=0,"",SUM(KS91:KS93)/SUM(KO91:KO93))</f>
        <v/>
      </c>
      <c r="HU90" s="264" t="str">
        <f>IF(LEN(HE90)=0,"",HE90)</f>
        <v/>
      </c>
      <c r="HV90" s="264" t="str">
        <f>IF(LEN(HF90)=0,"",HF90)</f>
        <v/>
      </c>
      <c r="HW90" s="264" t="str">
        <f>IF(LEN(HG90)=0,"",HG90)</f>
        <v/>
      </c>
      <c r="HX90" s="264" t="str">
        <f>IF(LEN(HH90)=0,"",HH90)</f>
        <v/>
      </c>
      <c r="HY90" s="274">
        <f>IF(LEN(HI90)=0,"",HI90)</f>
        <v>1240</v>
      </c>
      <c r="HZ90" s="274">
        <f>IF(LEN(HJ90)=0,"",HJ90)</f>
        <v>1269</v>
      </c>
      <c r="IA90" s="274" t="str">
        <f>IF(LEN(HK90)=0,"",HK90)</f>
        <v/>
      </c>
      <c r="IB90" s="274" t="str">
        <f>IF(LEN(HL90)=0,"",HL90)</f>
        <v/>
      </c>
      <c r="IC90" s="294">
        <f>SUM(IC91:IC93)</f>
        <v>1438.400000496</v>
      </c>
      <c r="ID90" s="294">
        <f>SUM(ID91:ID93)</f>
        <v>1472.0400005076</v>
      </c>
      <c r="IE90" s="294">
        <f>SUM(IE91:IE93)</f>
        <v>0</v>
      </c>
      <c r="IF90" s="144">
        <f>SUM(IF91:IF93)</f>
        <v>0</v>
      </c>
      <c r="JR90" s="276">
        <f>SUM(JR91:JR93)</f>
        <v>0</v>
      </c>
      <c r="JS90" s="276">
        <f>SUM(JS91:JS93)</f>
        <v>0</v>
      </c>
      <c r="JT90" s="276">
        <f>SUM(JT91:JT93)</f>
        <v>1240</v>
      </c>
      <c r="JU90" s="276">
        <f>SUM(JU91:JU93)</f>
        <v>1269</v>
      </c>
      <c r="JV90" s="276">
        <f>SUM(JV91:JV93)</f>
        <v>0</v>
      </c>
      <c r="JW90" s="276">
        <f>SUM(JW91:JW93)</f>
        <v>0</v>
      </c>
      <c r="JX90" s="276">
        <f>SUM(JX91:JX93)</f>
        <v>0</v>
      </c>
      <c r="JY90" s="276">
        <f>SUM(JY91:JY93)</f>
        <v>0</v>
      </c>
      <c r="LC90" s="406"/>
      <c r="LD90" s="407"/>
      <c r="LE90" s="407"/>
      <c r="LF90" s="408"/>
    </row>
    <row customHeight="1" ht="12" hidden="1">
      <c r="C91" s="161"/>
      <c r="D91" s="672"/>
      <c r="E91" s="690"/>
      <c r="F91" s="536"/>
      <c r="G91" s="536"/>
      <c r="H91" s="536"/>
      <c r="I91" s="536"/>
      <c r="J91" s="536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257"/>
      <c r="BQ91" s="257"/>
      <c r="BR91" s="257"/>
      <c r="BS91" s="257"/>
      <c r="BT91" s="257"/>
      <c r="BU91" s="257"/>
      <c r="BV91" s="257"/>
      <c r="BW91" s="257"/>
      <c r="BX91" s="184"/>
      <c r="BY91" s="184"/>
      <c r="BZ91" s="257"/>
      <c r="CA91" s="257"/>
      <c r="CB91" s="257"/>
      <c r="CC91" s="257"/>
      <c r="CD91" s="257"/>
      <c r="CE91" s="257"/>
      <c r="CF91" s="257"/>
      <c r="CG91" s="257"/>
      <c r="CH91" s="257"/>
      <c r="CI91" s="257"/>
      <c r="CJ91" s="257"/>
      <c r="CK91" s="257"/>
      <c r="CL91" s="257"/>
      <c r="CM91" s="257"/>
      <c r="CN91" s="257"/>
      <c r="CO91" s="257"/>
      <c r="CP91" s="257"/>
      <c r="CQ91" s="257"/>
      <c r="CR91" s="257"/>
      <c r="CS91" s="257"/>
      <c r="CT91" s="257"/>
      <c r="CU91" s="257"/>
      <c r="CV91" s="257"/>
      <c r="CW91" s="257"/>
      <c r="CX91" s="257"/>
      <c r="CY91" s="257"/>
      <c r="CZ91" s="257"/>
      <c r="DA91" s="257"/>
      <c r="DB91" s="257"/>
      <c r="DC91" s="257"/>
      <c r="DD91" s="257"/>
      <c r="DE91" s="257"/>
      <c r="DF91" s="257"/>
      <c r="DG91" s="257"/>
      <c r="DH91" s="257"/>
      <c r="DI91" s="257"/>
      <c r="DJ91" s="257"/>
      <c r="DK91" s="257"/>
      <c r="DL91" s="257"/>
      <c r="DM91" s="257"/>
      <c r="DN91" s="257"/>
      <c r="DO91" s="257"/>
      <c r="DP91" s="257"/>
      <c r="DQ91" s="257"/>
      <c r="DR91" s="257"/>
      <c r="DS91" s="257"/>
      <c r="DT91" s="257"/>
      <c r="DU91" s="257"/>
      <c r="DV91" s="257"/>
      <c r="DW91" s="257"/>
      <c r="DX91" s="257"/>
      <c r="DY91" s="257"/>
      <c r="DZ91" s="257"/>
      <c r="EA91" s="257"/>
      <c r="EB91" s="257"/>
      <c r="EC91" s="257"/>
      <c r="ED91" s="257"/>
      <c r="EE91" s="257"/>
      <c r="EF91" s="257"/>
      <c r="EG91" s="257"/>
      <c r="EH91" s="257"/>
      <c r="EI91" s="184"/>
      <c r="EJ91" s="185"/>
      <c r="EM91" s="258"/>
      <c r="EP91" s="259"/>
      <c r="EQ91" s="257"/>
      <c r="ER91" s="257"/>
      <c r="ES91" s="257"/>
      <c r="ET91" s="257"/>
      <c r="EU91" s="257"/>
      <c r="EV91" s="257"/>
      <c r="EW91" s="257"/>
      <c r="EX91" s="257"/>
      <c r="EY91" s="257"/>
      <c r="EZ91" s="257"/>
      <c r="FA91" s="257"/>
      <c r="FB91" s="257"/>
      <c r="FC91" s="257"/>
      <c r="FD91" s="257"/>
      <c r="FE91" s="257"/>
      <c r="FF91" s="257"/>
      <c r="FG91" s="257"/>
      <c r="FH91" s="257"/>
      <c r="FI91" s="257"/>
      <c r="FJ91" s="257"/>
      <c r="FK91" s="257"/>
      <c r="FL91" s="257"/>
      <c r="FM91" s="257"/>
      <c r="FN91" s="257"/>
      <c r="FO91" s="257"/>
      <c r="FP91" s="257"/>
      <c r="FQ91" s="257"/>
      <c r="FR91" s="257"/>
      <c r="FS91" s="257"/>
      <c r="FT91" s="257"/>
      <c r="FU91" s="257"/>
      <c r="FV91" s="257"/>
      <c r="FW91" s="257"/>
      <c r="FX91" s="257"/>
      <c r="FY91" s="257"/>
      <c r="FZ91" s="257"/>
      <c r="GA91" s="257"/>
      <c r="GB91" s="257"/>
      <c r="GC91" s="257"/>
      <c r="GD91" s="257"/>
      <c r="GE91" s="257"/>
      <c r="GF91" s="257"/>
      <c r="GG91" s="257"/>
      <c r="GH91" s="257"/>
      <c r="GI91" s="257"/>
      <c r="GJ91" s="257"/>
      <c r="GK91" s="257"/>
      <c r="GL91" s="257"/>
      <c r="GM91" s="257"/>
      <c r="GN91" s="260"/>
      <c r="HA91" s="259"/>
      <c r="HB91" s="257"/>
      <c r="HC91" s="257"/>
      <c r="HD91" s="257"/>
      <c r="HE91" s="257"/>
      <c r="HF91" s="257"/>
      <c r="HG91" s="257"/>
      <c r="HH91" s="257"/>
      <c r="HI91" s="257"/>
      <c r="HJ91" s="257"/>
      <c r="HK91" s="257"/>
      <c r="HL91" s="257"/>
      <c r="HM91" s="257"/>
      <c r="HN91" s="257"/>
      <c r="HO91" s="257"/>
      <c r="HP91" s="257"/>
      <c r="HQ91" s="257"/>
      <c r="HR91" s="257"/>
      <c r="HS91" s="257"/>
      <c r="HT91" s="257"/>
      <c r="HU91" s="257"/>
      <c r="HV91" s="257"/>
      <c r="HW91" s="257"/>
      <c r="HX91" s="257"/>
      <c r="HY91" s="257"/>
      <c r="HZ91" s="257"/>
      <c r="IA91" s="257"/>
      <c r="IB91" s="257"/>
      <c r="IC91" s="257"/>
      <c r="ID91" s="257"/>
      <c r="IE91" s="257"/>
      <c r="IF91" s="260"/>
      <c r="LC91" s="259"/>
      <c r="LD91" s="257"/>
      <c r="LE91" s="257"/>
      <c r="LF91" s="260"/>
    </row>
    <row customHeight="1" ht="24">
      <c r="A92" s="614" t="s">
        <v>1156</v>
      </c>
      <c r="B92" s="614" t="s">
        <v>1372</v>
      </c>
      <c r="C92" s="503" t="s">
        <v>1281</v>
      </c>
      <c r="D92" s="418"/>
      <c r="E92" s="418"/>
      <c r="F92" s="244"/>
      <c r="G92" s="793">
        <f>ROW('НМ 1'!$A$21)</f>
        <v>21</v>
      </c>
      <c r="H92" s="793">
        <f>ROW('ТФ 1'!$A$68)</f>
        <v>68</v>
      </c>
      <c r="I92" s="244"/>
      <c r="J92" s="244"/>
      <c r="K92" s="794" t="s">
        <v>34</v>
      </c>
      <c r="L92" s="794"/>
      <c r="M92" s="357" t="str">
        <f>IF('НМ 1'!$M$21="","",'НМ 1'!$M$21)</f>
        <v>8</v>
      </c>
      <c r="N92" s="797" t="str">
        <f>IF('НМ 1'!$N$21="","",'НМ 1'!$N$21)</f>
        <v>Обращение с твёрдыми коммунальными отходами</v>
      </c>
      <c r="O92" s="358"/>
      <c r="P92" s="358"/>
      <c r="Q92" s="797" t="str">
        <f>IF('НМ 1'!$Q$21="","",'НМ 1'!$Q$21)</f>
        <v>Население, проживающее в сельских населённых пунктах</v>
      </c>
      <c r="R92" s="358"/>
      <c r="S92" s="358"/>
      <c r="T92" s="795" t="str">
        <f>IF('НМ 1'!$T$21="","",'НМ 1'!$T$21)</f>
        <v>ЧД</v>
      </c>
      <c r="U92" s="795" t="str">
        <f>IF('НМ 1'!$U$21="","",'НМ 1'!$U$21)</f>
        <v>ЖП</v>
      </c>
      <c r="V92" s="358"/>
      <c r="W92" s="358"/>
      <c r="X92" s="796"/>
      <c r="Y92" s="358"/>
      <c r="Z92" s="358"/>
      <c r="AA92" s="358"/>
      <c r="AB92" s="358"/>
      <c r="AC92" s="799" t="s">
        <v>1333</v>
      </c>
      <c r="AD92" s="799" t="str">
        <f>BL92&amp;"::"&amp;AE92</f>
        <v>да::ACTI</v>
      </c>
      <c r="AE92" s="799" t="s">
        <v>1293</v>
      </c>
      <c r="AF92" s="358"/>
      <c r="AG92" s="358"/>
      <c r="AH92" s="358"/>
      <c r="AI92" s="358"/>
      <c r="AJ92" s="358"/>
      <c r="AK92" s="358"/>
      <c r="AL92" s="358"/>
      <c r="AM92" s="358"/>
      <c r="AN92" s="357" t="str">
        <f>IF('ТФ 1'!$N$68="","",'ТФ 1'!$N$68)</f>
        <v>8.1</v>
      </c>
      <c r="AO92" s="797" t="str">
        <f>IF('ТФ 1'!$O$68="","",'ТФ 1'!$O$68)</f>
        <v>МП ЗР "Севержилкомсервис"</v>
      </c>
      <c r="AP92" s="359"/>
      <c r="AQ92" s="797" t="str">
        <f>IF('ТФ 1'!$Q$68="","",'ТФ 1'!$Q$68)</f>
        <v>8300010685</v>
      </c>
      <c r="AR92" s="797" t="str">
        <f>IF('ТФ 1'!$R$68="","",'ТФ 1'!$R$68)</f>
        <v>298301001</v>
      </c>
      <c r="AS92" s="797" t="str">
        <f>IF('ТФ 1'!$S$68="","",'ТФ 1'!$S$68)</f>
        <v>да</v>
      </c>
      <c r="AT92" s="797" t="str">
        <f>IF('ТФ 1'!$T$68="","",'ТФ 1'!$T$68)</f>
        <v/>
      </c>
      <c r="AU92" s="797" t="str">
        <f>IF('ТФ 1'!$U$68="","",'ТФ 1'!$U$68)</f>
        <v>Региональный оператор</v>
      </c>
      <c r="AV92" s="797" t="str">
        <f>IF('ТФ 1'!$V$68="","",'ТФ 1'!$V$68)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92" s="797"/>
      <c r="AX92" s="797"/>
      <c r="AY92" s="358"/>
      <c r="AZ92" s="792"/>
      <c r="BA92" s="792"/>
      <c r="BB92" s="792"/>
      <c r="BC92" s="797"/>
      <c r="BD92" s="797"/>
      <c r="BE92" s="797"/>
      <c r="BF92" s="792"/>
      <c r="BG92" s="358"/>
      <c r="BH92" s="799"/>
      <c r="BI92" s="358"/>
      <c r="BJ92" s="358"/>
      <c r="BK92" s="358"/>
      <c r="BL92" s="801" t="s">
        <v>34</v>
      </c>
      <c r="BM92" s="802"/>
      <c r="BN92" s="358"/>
      <c r="BO92" s="358"/>
      <c r="BP92" s="332">
        <f>IF('ТФ 1'!$BQ$68="","",'ТФ 1'!$BQ$68)</f>
        <v>711.28</v>
      </c>
      <c r="BQ92" s="332">
        <f>IF('ТФ 1'!$BS$68="","",'ТФ 1'!$BS$68)</f>
        <v>723.13</v>
      </c>
      <c r="BR92" s="332">
        <f>IF('ТФ 1'!$BP$68="","",'ТФ 1'!$BP$68)</f>
        <v>15441.36</v>
      </c>
      <c r="BS92" s="332">
        <f>IF('ТФ 1'!$BR$68="","",'ТФ 1'!$BR$68)</f>
        <v>15698.72</v>
      </c>
      <c r="BT92" s="358"/>
      <c r="BU92" s="379" t="str">
        <f>IF('ТФ 1'!$AS$68="","",'ТФ 1'!$AS$68)</f>
        <v>м3</v>
      </c>
      <c r="BV92" s="379" t="str">
        <f>IF('ТФ 1'!$Y$68="","",'ТФ 1'!$Y$68)</f>
        <v>м3</v>
      </c>
      <c r="BW92" s="358"/>
      <c r="BX92" s="369" t="s">
        <v>49</v>
      </c>
      <c r="BY92" s="369" t="s">
        <v>49</v>
      </c>
      <c r="BZ92" s="347">
        <f>IF('НМ 1'!$AJ$21="","",'НМ 1'!$AJ$21)</f>
        <v>12</v>
      </c>
      <c r="CA92" s="347">
        <f>IF('НМ 1'!$AI$21="","",'НМ 1'!$AI$21)</f>
        <v>12</v>
      </c>
      <c r="CB92" s="358"/>
      <c r="CC92" s="358"/>
      <c r="CD92" s="358"/>
      <c r="CE92" s="379" t="str">
        <f>IF('НМ 1'!$AF$21="","",'НМ 1'!$AF$21)</f>
        <v>чел</v>
      </c>
      <c r="CF92" s="379" t="str">
        <f>IF('НМ 1'!$AE$21="","",'НМ 1'!$AE$21)</f>
        <v>чел</v>
      </c>
      <c r="CG92" s="358"/>
      <c r="CH92" s="358"/>
      <c r="CI92" s="358"/>
      <c r="CJ92" s="358"/>
      <c r="CK92" s="358"/>
      <c r="CL92" s="370">
        <f>IF('НМ 1'!$BL$21="","",'НМ 1'!$BL$21)</f>
        <v>0.0966666667</v>
      </c>
      <c r="CM92" s="370">
        <f>IF(LEN('НМ 1'!$BX$21)=0,IF('НМ 1'!$BM$21="","",'НМ 1'!$BM$21),'НМ 1'!$BX$21)</f>
        <v>0.0966666667</v>
      </c>
      <c r="CN92" s="358"/>
      <c r="CO92" s="364"/>
      <c r="CP92" s="364"/>
      <c r="CQ92" s="371">
        <v>1240</v>
      </c>
      <c r="CR92" s="371">
        <v>1269</v>
      </c>
      <c r="CS92" s="280"/>
      <c r="CT92" s="280"/>
      <c r="CU92" s="358"/>
      <c r="CV92" s="358"/>
      <c r="CW92" s="372" cm="1" t="str">
        <f t="array" ref="CW92:CW92">IF($AD92="да::ACTI",IF($U92="ЖП",IF(LEN(CL92)=0,0,CL92)*IF($CE92="м2",IF(LEN(CO92)=0,0,CO92),IF(LEN(CQ92)=0,0,CQ92)),0),0)</f>
        <v>119.866666708</v>
      </c>
      <c r="CX92" s="372" cm="1" t="str">
        <f t="array" ref="CX92:CX92">IF($AD92="да::ACTI",IF($U92="ЖП",IF(LEN(CM92)=0,0,CM92)*IF($CF92="м2",IF(LEN(CP92)=0,0,CP92),IF(LEN(CR92)=0,0,CR92)),0),0)</f>
        <v>122.6700000423</v>
      </c>
      <c r="CY92" s="372">
        <f>IF($AD92="да::ACTI",IF($U92="ЖП",0,IF(LEN(CL92)=0,0,CL92)*IF($CE92="м2",IF(LEN(CO92)=0,0,CO92),IF(LEN(CQ92)=0,0,CQ92))),0)</f>
        <v>0</v>
      </c>
      <c r="CZ92" s="372">
        <f>IF($AD92="да::ACTI",IF($U92="ЖП",0,IF(LEN(CM92)=0,0,CM92)*IF($CF92="м2",IF(LEN(CP92)=0,0,CP92),IF(LEN(CR92)=0,0,CR92))),0)</f>
        <v>0</v>
      </c>
      <c r="DA92" s="358"/>
      <c r="DB92" s="358"/>
      <c r="DC92" s="276">
        <f>CW92*IF(LEN($BP92)=0,0,$BP92)/1000</f>
        <v>85.2587626960662</v>
      </c>
      <c r="DD92" s="276">
        <f>IF(OR($CA92=0,LEN($CA92)=0,$BZ92=0,LEN($BZ92)=0),DC92,DC92*$BZ92/$CA92)</f>
        <v>85.2587626960658</v>
      </c>
      <c r="DE92" s="276">
        <f>CX92*IF(LEN($BQ92)=0,0,$BQ92)/1000</f>
        <v>88.7063571305884</v>
      </c>
      <c r="DF92" s="276">
        <f>CW92*IF(LEN($BQ92)=0,0,$BQ92)*IF(OR(LEN($CL92)=0,$CL92=0),0,IF($CE92=$CF92,$CM92/$CL92,1))/1000*IF($LC92=$LD92,1,IF($LC92="да",$LF92,IF($LD92="да",IF($LF92=0,0,1/$LF92),1)))</f>
        <v>86.679182696556</v>
      </c>
      <c r="DG92" s="280"/>
      <c r="DH92" s="276">
        <f>CY92*IF(LEN($BP92)=0,0,$BP92)/1000</f>
        <v>0</v>
      </c>
      <c r="DI92" s="276">
        <f>IF(OR($CA92=0,LEN($CA92)=0,$BZ92=0,LEN($BZ92)=0),DH92,DH92*$BZ92/$CA92)</f>
        <v>0</v>
      </c>
      <c r="DJ92" s="276">
        <f>CZ92*IF(LEN($BQ92)=0,0,$BQ92)/1000</f>
        <v>0</v>
      </c>
      <c r="DK92" s="276">
        <f>CY92*IF(LEN($BQ92)=0,0,$BQ92)*IF(OR(LEN($CL92)=0,$CL92=0),0,IF($CE92=$CF92,$CM92/$CL92,1))/1000*IF($LC92=$LD92,1,IF($LC92="да",$LF92,IF($LD92="да",IF($LF92=0,0,1/$LF92),1)))</f>
        <v>0</v>
      </c>
      <c r="DL92" s="280"/>
      <c r="DM92" s="276">
        <f>SUM(DC92,DH92)</f>
        <v>85.2587626960662</v>
      </c>
      <c r="DN92" s="276">
        <f>SUM(DD92,DI92)</f>
        <v>85.2587626960658</v>
      </c>
      <c r="DO92" s="276">
        <f>SUM(DE92,DJ92)</f>
        <v>88.7063571305884</v>
      </c>
      <c r="DP92" s="276">
        <f>SUM(DF92,DK92)</f>
        <v>86.679182696556</v>
      </c>
      <c r="DQ92" s="280"/>
      <c r="DR92" s="366"/>
      <c r="DS92" s="366"/>
      <c r="DT92" s="366"/>
      <c r="DU92" s="366"/>
      <c r="DV92" s="366"/>
      <c r="DW92" s="366"/>
      <c r="DX92" s="366"/>
      <c r="DY92" s="366"/>
      <c r="DZ92" s="366"/>
      <c r="EA92" s="366"/>
      <c r="EB92" s="366"/>
      <c r="EC92" s="366"/>
      <c r="ED92" s="366"/>
      <c r="EE92" s="366"/>
      <c r="EF92" s="366"/>
      <c r="EG92" s="366"/>
      <c r="EH92" s="366"/>
      <c r="EI92" s="366"/>
      <c r="EJ92" s="366"/>
      <c r="EK92" s="367"/>
      <c r="EL92" s="367"/>
      <c r="EM92" s="244"/>
      <c r="EN92" s="367"/>
      <c r="EO92" s="367"/>
      <c r="EP92" s="370">
        <f>IF('НМ 1'!$BL$21="","",'НМ 1'!$BL$21)</f>
        <v>0.0966666667</v>
      </c>
      <c r="EQ92" s="370">
        <f>IF('НМ 1'!$BM$21="","",'НМ 1'!$BM$21)</f>
        <v>0.0966666667</v>
      </c>
      <c r="ER92" s="367"/>
      <c r="ES92" s="276" t="str">
        <f>IF(LEN(CO92)=0,"",CO92)</f>
        <v/>
      </c>
      <c r="ET92" s="276" t="str">
        <f>IF(LEN(CP92)=0,"",CP92)</f>
        <v/>
      </c>
      <c r="EU92" s="373">
        <f>IF(LEN(CQ92)=0,"",CQ92)</f>
        <v>1240</v>
      </c>
      <c r="EV92" s="373">
        <f>IF(LEN(CR92)=0,"",CR92)</f>
        <v>1269</v>
      </c>
      <c r="EW92" s="280"/>
      <c r="EX92" s="280"/>
      <c r="EY92" s="367"/>
      <c r="EZ92" s="367"/>
      <c r="FA92" s="372" t="str">
        <f t="array" ref="FA92:FA92">IF($AE92="ACTI",IF($U92="ЖП",IF(LEN(EP92)=0,0,EP92)*IF($CE92="м2",IF(LEN(ES92)=0,0,ES92),IF(LEN(EU92)=0,0,EU92))*IF(LEN($BZ92)=0,0,$BZ92),0),0)</f>
        <v>1438.400000496</v>
      </c>
      <c r="FB92" s="372" t="str">
        <f t="array" ref="FB92:FB92">IF($AE92="ACTI",IF($U92="ЖП",IF(LEN(EQ92)=0,0,EQ92)*IF($CF92="м2",IF(LEN(ET92)=0,0,ET92),IF(LEN(EV92)=0,0,EV92))*IF(LEN($CA92)=0,0,$CA92),0),0)</f>
        <v>1472.0400005076</v>
      </c>
      <c r="FC92" s="372">
        <f>IF($AE92="ACTI",IF($U92="ЖП",0,IF(LEN(EP92)=0,0,EP92)*IF($CE92="м2",IF(LEN(ES92)=0,0,ES92),IF(LEN(EU92)=0,0,EU92))*IF(LEN($BZ92)=0,0,$BZ92)),0)</f>
        <v>0</v>
      </c>
      <c r="FD92" s="372">
        <f>IF($AE92="ACTI",IF($U92="ЖП",0,IF(LEN(EQ92)=0,0,EQ92)*IF($CF92="м2",IF(LEN(ET92)=0,0,ET92),IF(LEN(EV92)=0,0,EV92))*IF(LEN($CA92)=0,0,$CA92)),0)</f>
        <v>0</v>
      </c>
      <c r="FE92" s="367"/>
      <c r="FF92" s="367"/>
      <c r="FG92" s="276">
        <f>FA92*IF(LEN($BP92)=0,0,$BP92)/1000</f>
        <v>1023.10515235279</v>
      </c>
      <c r="FH92" s="276">
        <f>IF(OR($CA92=0,LEN($CA92)=0,$BZ92=0,LEN($BZ92)=0),FG92,FG92*$BZ92/$CA92)</f>
        <v>1023.10515235279</v>
      </c>
      <c r="FI92" s="276">
        <f>FB92*IF(LEN($BQ92)=0,0,$BQ92)/1000</f>
        <v>1064.47628556706</v>
      </c>
      <c r="FJ92" s="276">
        <f>FA92*IF(LEN($BQ92)=0,0,$BQ92)*IF(OR(LEN($EP92)=0,$EP92=0),0,IF($CE92=$CF92,$EQ92/$EP92,1))/1000*IF($LC92=$LD92,1,IF($LC92="да",$LF92,IF($LD92="да",IF($LF92=0,0,1/$LF92),1)))</f>
        <v>1040.15019235867</v>
      </c>
      <c r="FK92" s="280"/>
      <c r="FL92" s="276">
        <f>FC92*IF(LEN($BP92)=0,0,$BP92)/1000</f>
        <v>0</v>
      </c>
      <c r="FM92" s="276">
        <f>IF(OR($CA92=0,LEN($CA92)=0,$BZ92=0,LEN($BZ92)=0),FL92,FL92*$BZ92/$CA92)</f>
        <v>0</v>
      </c>
      <c r="FN92" s="276">
        <f>FD92*IF(LEN($BQ92)=0,0,$BQ92)/1000</f>
        <v>0</v>
      </c>
      <c r="FO92" s="276">
        <f>FC92*IF(LEN($BQ92)=0,0,$BQ92)*IF(OR(LEN($EP92)=0,$EP92=0),0,IF($CE92=$CF92,$EQ92/$EP92,1))/1000*IF($LC92=$LD92,1,IF($LC92="да",$LF92,IF($LD92="да",IF($LF92=0,0,1/$LF92),1)))</f>
        <v>0</v>
      </c>
      <c r="FP92" s="280"/>
      <c r="FQ92" s="276">
        <f>SUM(FG92,FL92)</f>
        <v>1023.10515235279</v>
      </c>
      <c r="FR92" s="276">
        <f>SUM(FH92,FM92)</f>
        <v>1023.10515235279</v>
      </c>
      <c r="FS92" s="276">
        <f>SUM(FI92,FN92)</f>
        <v>1064.47628556706</v>
      </c>
      <c r="FT92" s="276">
        <f>SUM(FJ92,FO92)</f>
        <v>1040.15019235867</v>
      </c>
      <c r="FU92" s="280"/>
      <c r="FV92" s="361"/>
      <c r="FW92" s="361"/>
      <c r="FX92" s="361"/>
      <c r="FY92" s="366"/>
      <c r="FZ92" s="366"/>
      <c r="GA92" s="361"/>
      <c r="GB92" s="361"/>
      <c r="GC92" s="366"/>
      <c r="GD92" s="366"/>
      <c r="GE92" s="366"/>
      <c r="GF92" s="366"/>
      <c r="GG92" s="366"/>
      <c r="GH92" s="366"/>
      <c r="GI92" s="366"/>
      <c r="GJ92" s="366"/>
      <c r="GK92" s="366"/>
      <c r="GL92" s="366"/>
      <c r="GM92" s="366"/>
      <c r="GN92" s="366"/>
      <c r="GO92" s="993"/>
      <c r="GP92" s="993"/>
      <c r="GQ92" s="993"/>
      <c r="GR92" s="993"/>
      <c r="GS92" s="993"/>
      <c r="GT92" s="993"/>
      <c r="GU92" s="993"/>
      <c r="GV92" s="993"/>
      <c r="GW92" s="993"/>
      <c r="GX92" s="993"/>
      <c r="GY92" s="993"/>
      <c r="GZ92" s="92"/>
      <c r="HA92" s="422"/>
      <c r="HB92" s="422"/>
      <c r="HC92" s="422"/>
      <c r="HD92" s="422"/>
      <c r="HE92" s="422"/>
      <c r="HF92" s="422"/>
      <c r="HG92" s="422"/>
      <c r="HH92" s="422"/>
      <c r="HI92" s="422"/>
      <c r="HJ92" s="422"/>
      <c r="HK92" s="422"/>
      <c r="HL92" s="423"/>
      <c r="HM92" s="372">
        <f>CW92*IF($LC92="да",$LF92,1)</f>
        <v>119.866666708</v>
      </c>
      <c r="HN92" s="372">
        <f>CX92*IF($LD92="да",$LF92,1)</f>
        <v>122.6700000423</v>
      </c>
      <c r="HO92" s="372">
        <f>CY92*IF($LC92="да",$LF92,1)</f>
        <v>0</v>
      </c>
      <c r="HP92" s="372">
        <f>CZ92*IF($LD92="да",$LF92,1)</f>
        <v>0</v>
      </c>
      <c r="HQ92" s="424"/>
      <c r="HR92" s="422"/>
      <c r="HS92" s="422"/>
      <c r="HT92" s="422"/>
      <c r="HU92" s="422"/>
      <c r="HV92" s="422"/>
      <c r="HW92" s="422"/>
      <c r="HX92" s="422"/>
      <c r="HY92" s="422"/>
      <c r="HZ92" s="422"/>
      <c r="IA92" s="422"/>
      <c r="IB92" s="422"/>
      <c r="IC92" s="372">
        <f>FA92*IF($LC92="да",$LF92,1)</f>
        <v>1438.400000496</v>
      </c>
      <c r="ID92" s="372">
        <f>FB92*IF($LD92="да",$LF92,1)</f>
        <v>1472.0400005076</v>
      </c>
      <c r="IE92" s="372">
        <f>FC92*IF($LC92="да",$LF92,1)</f>
        <v>0</v>
      </c>
      <c r="IF92" s="372">
        <f>FD92*IF($LD92="да",$LF92,1)</f>
        <v>0</v>
      </c>
      <c r="IG92" s="92"/>
      <c r="IH92" s="92"/>
      <c r="II92" s="92"/>
      <c r="IJ92" s="92"/>
      <c r="IK92" s="993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  <c r="IW92" s="92"/>
      <c r="IX92" s="92"/>
      <c r="IY92" s="92"/>
      <c r="IZ92" s="92"/>
      <c r="JA92" s="92"/>
      <c r="JB92" s="92"/>
      <c r="JC92" s="92"/>
      <c r="JD92" s="92"/>
      <c r="JE92" s="92"/>
      <c r="JF92" s="92"/>
      <c r="JG92" s="92"/>
      <c r="JH92" s="92"/>
      <c r="JI92" s="92"/>
      <c r="JJ92" s="92"/>
      <c r="JK92" s="92"/>
      <c r="JL92" s="92"/>
      <c r="JM92" s="92"/>
      <c r="JN92" s="92"/>
      <c r="JO92" s="92"/>
      <c r="JP92" s="92"/>
      <c r="JQ92" s="92"/>
      <c r="JR92" s="374">
        <f>IF(AND($U92="ЖП",$AE92="ACTI"),IF($CE92="м2",ES92,0),0)</f>
        <v>0</v>
      </c>
      <c r="JS92" s="374">
        <f>IF(AND($U92="ЖП",$AE92="ACTI"),IF($CF92="м2",ET92,0),0)</f>
        <v>0</v>
      </c>
      <c r="JT92" s="374">
        <f>IF(AND($U92="ЖП",$AE92="ACTI"),IF(AND(LEN($CE92)&gt;0,NOT($CE92="м2")),EU92,0),0)</f>
        <v>1240</v>
      </c>
      <c r="JU92" s="374">
        <f>IF(AND($U92="ЖП",$AE92="ACTI"),IF(AND(LEN($CF92)&gt;0,NOT($CF92="м2")),EV92,0),0)</f>
        <v>1269</v>
      </c>
      <c r="JV92" s="374">
        <f>IF(AND(NOT($U92="ЖП"),$AE92="ACTI"),IF($CE92="м2",ES92,0),0)</f>
        <v>0</v>
      </c>
      <c r="JW92" s="374">
        <f>IF(AND(NOT($U92="ЖП"),$AE92="ACTI"),IF($CF92="м2",ET92,0),0)</f>
        <v>0</v>
      </c>
      <c r="JX92" s="374">
        <f>IF(AND(NOT($U92="ЖП"),$AE92="ACTI"),IF(AND(LEN($CE92)&gt;0,NOT($CE92="м2")),EU92,0),0)</f>
        <v>0</v>
      </c>
      <c r="JY92" s="374">
        <f>IF(AND(NOT($U92="ЖП"),$AE92="ACTI"),IF(AND(LEN($CF92)&gt;0,NOT($CF92="м2")),EV92,0),0)</f>
        <v>0</v>
      </c>
      <c r="JZ92" s="92"/>
      <c r="KA92" s="92"/>
      <c r="KB92" s="92"/>
      <c r="KC92" s="92"/>
      <c r="KD92" s="374">
        <f>IF(AND($U92="ЖП",$AD92="да::ACTI"),IF($CE92="м2",CO92,CQ92),0)</f>
        <v>1240</v>
      </c>
      <c r="KE92" s="374">
        <f>IF(AND($U92="ЖП",$AD92="да::ACTI"),IF($CF92="м2",CP92,CR92),0)</f>
        <v>1269</v>
      </c>
      <c r="KF92" s="374">
        <f>IF(AND($U92="ЖП",$AE92="ACTI"),IF($CE92="м2",ES92,EU92),0)</f>
        <v>1240</v>
      </c>
      <c r="KG92" s="374">
        <f>IF(AND($U92="ЖП",$AE92="ACTI"),IF($CF92="м2",ET92,EV92),0)</f>
        <v>1269</v>
      </c>
      <c r="KH92" s="374">
        <f>IF(OR(LEN(CL92)=0,LEN(KD92)=0),0,CL92*KD92)</f>
        <v>119.866666708</v>
      </c>
      <c r="KI92" s="374">
        <f>IF(OR(LEN(CM92)=0,LEN(KE92)=0),0,CM92*KE92)</f>
        <v>122.6700000423</v>
      </c>
      <c r="KJ92" s="374">
        <f>IF(OR(LEN(EP92)=0,LEN(KF92)=0),0,EP92*KF92)</f>
        <v>119.866666708</v>
      </c>
      <c r="KK92" s="374">
        <f>IF(OR(LEN(EQ92)=0,LEN(KG92)=0),0,EQ92*KG92)</f>
        <v>122.6700000423</v>
      </c>
      <c r="KL92" s="374">
        <f>IF(AND(NOT($U92="ЖП"),$AD92="да::ACTI"),IF($CE92="м2",CO92,CQ92),0)</f>
        <v>0</v>
      </c>
      <c r="KM92" s="374">
        <f>IF(AND(NOT($U92="ЖП"),$AD92="да::ACTI"),IF($CF92="м2",CP92,CR92),0)</f>
        <v>0</v>
      </c>
      <c r="KN92" s="374">
        <f>IF(AND(NOT($U92="ЖП"),$AE92="ACTI"),IF($CE92="м2",ES92,EU92),0)</f>
        <v>0</v>
      </c>
      <c r="KO92" s="374">
        <f>IF(AND(NOT($U92="ЖП"),$AE92="ACTI"),IF($CF92="м2",ET92,EV92),0)</f>
        <v>0</v>
      </c>
      <c r="KP92" s="374">
        <f>IF(OR(LEN(CL92)=0,LEN(KL92)=0),0,CL92*KL92)</f>
        <v>0</v>
      </c>
      <c r="KQ92" s="374">
        <f>IF(OR(LEN(CM92)=0,LEN(KM92)=0),0,CM92*KM92)</f>
        <v>0</v>
      </c>
      <c r="KR92" s="374">
        <f>IF(OR(LEN(EP92)=0,LEN(KN92)=0),0,EP92*KN92)</f>
        <v>0</v>
      </c>
      <c r="KS92" s="374">
        <f>IF(OR(LEN(EQ92)=0,LEN(KO92)=0),0,EQ92*KO92)</f>
        <v>0</v>
      </c>
      <c r="KT92" s="422"/>
      <c r="KU92" s="422"/>
      <c r="KV92" s="422"/>
      <c r="KW92" s="422"/>
      <c r="KX92" s="422"/>
      <c r="KY92" s="422"/>
      <c r="KZ92" s="422"/>
      <c r="LA92" s="422"/>
      <c r="LB92" s="422"/>
      <c r="LC92" s="379" t="str">
        <f>IF(OR(LEN($BU92)=0,$BU92="м3"),"нет","да")</f>
        <v>нет</v>
      </c>
      <c r="LD92" s="379" t="str">
        <f>IF(OR(LEN($BV92)=0,$BV92="м3"),"нет","да")</f>
        <v>нет</v>
      </c>
      <c r="LE92" s="358"/>
      <c r="LF92" s="379">
        <v>1</v>
      </c>
      <c r="LG92" s="422"/>
      <c r="LH92" s="422"/>
      <c r="LI92" s="422"/>
      <c r="LJ92" s="422"/>
      <c r="LK92" s="422"/>
      <c r="LL92" s="422"/>
      <c r="LM92" s="422"/>
    </row>
    <row customHeight="1" ht="12">
      <c r="C93" s="161"/>
      <c r="D93" s="704"/>
      <c r="E93" s="690"/>
      <c r="F93" s="536"/>
      <c r="G93" s="536"/>
      <c r="H93" s="536"/>
      <c r="I93" s="536"/>
      <c r="J93" s="536"/>
      <c r="K93" s="184"/>
      <c r="L93" s="184"/>
      <c r="M93" s="184"/>
      <c r="N93" s="189" t="s">
        <v>1606</v>
      </c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4"/>
      <c r="AD93" s="184"/>
      <c r="AE93" s="184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4"/>
      <c r="BI93" s="184"/>
      <c r="BJ93" s="184"/>
      <c r="BK93" s="184"/>
      <c r="BL93" s="184"/>
      <c r="BM93" s="184"/>
      <c r="BN93" s="184"/>
      <c r="BO93" s="184"/>
      <c r="BP93" s="257"/>
      <c r="BQ93" s="257"/>
      <c r="BR93" s="257"/>
      <c r="BS93" s="257"/>
      <c r="BT93" s="257"/>
      <c r="BU93" s="257"/>
      <c r="BV93" s="257"/>
      <c r="BW93" s="257"/>
      <c r="BX93" s="184"/>
      <c r="BY93" s="184"/>
      <c r="BZ93" s="257"/>
      <c r="CA93" s="257"/>
      <c r="CB93" s="257"/>
      <c r="CC93" s="257"/>
      <c r="CD93" s="257"/>
      <c r="CE93" s="257"/>
      <c r="CF93" s="257"/>
      <c r="CG93" s="257"/>
      <c r="CH93" s="257"/>
      <c r="CI93" s="257"/>
      <c r="CJ93" s="257"/>
      <c r="CK93" s="257"/>
      <c r="CL93" s="257"/>
      <c r="CM93" s="257"/>
      <c r="CN93" s="257"/>
      <c r="CO93" s="257"/>
      <c r="CP93" s="257"/>
      <c r="CQ93" s="257"/>
      <c r="CR93" s="257"/>
      <c r="CS93" s="257"/>
      <c r="CT93" s="257"/>
      <c r="CU93" s="257"/>
      <c r="CV93" s="257"/>
      <c r="CW93" s="257"/>
      <c r="CX93" s="257"/>
      <c r="CY93" s="257"/>
      <c r="CZ93" s="257"/>
      <c r="DA93" s="257"/>
      <c r="DB93" s="257"/>
      <c r="DC93" s="257"/>
      <c r="DD93" s="257"/>
      <c r="DE93" s="257"/>
      <c r="DF93" s="257"/>
      <c r="DG93" s="257"/>
      <c r="DH93" s="257"/>
      <c r="DI93" s="257"/>
      <c r="DJ93" s="257"/>
      <c r="DK93" s="257"/>
      <c r="DL93" s="257"/>
      <c r="DM93" s="257"/>
      <c r="DN93" s="257"/>
      <c r="DO93" s="257"/>
      <c r="DP93" s="257"/>
      <c r="DQ93" s="257"/>
      <c r="DR93" s="257"/>
      <c r="DS93" s="257"/>
      <c r="DT93" s="257"/>
      <c r="DU93" s="257"/>
      <c r="DV93" s="257"/>
      <c r="DW93" s="257"/>
      <c r="DX93" s="257"/>
      <c r="DY93" s="257"/>
      <c r="DZ93" s="257"/>
      <c r="EA93" s="257"/>
      <c r="EB93" s="257"/>
      <c r="EC93" s="257"/>
      <c r="ED93" s="257"/>
      <c r="EE93" s="257"/>
      <c r="EF93" s="257"/>
      <c r="EG93" s="257"/>
      <c r="EH93" s="257"/>
      <c r="EI93" s="184"/>
      <c r="EJ93" s="185"/>
      <c r="EM93" s="258"/>
      <c r="EP93" s="259"/>
      <c r="EQ93" s="257"/>
      <c r="ER93" s="257"/>
      <c r="ES93" s="257"/>
      <c r="ET93" s="257"/>
      <c r="EU93" s="257"/>
      <c r="EV93" s="257"/>
      <c r="EW93" s="257"/>
      <c r="EX93" s="257"/>
      <c r="EY93" s="257"/>
      <c r="EZ93" s="257"/>
      <c r="FA93" s="257"/>
      <c r="FB93" s="257"/>
      <c r="FC93" s="257"/>
      <c r="FD93" s="257"/>
      <c r="FE93" s="257"/>
      <c r="FF93" s="257"/>
      <c r="FG93" s="257"/>
      <c r="FH93" s="257"/>
      <c r="FI93" s="257"/>
      <c r="FJ93" s="257"/>
      <c r="FK93" s="257"/>
      <c r="FL93" s="257"/>
      <c r="FM93" s="257"/>
      <c r="FN93" s="257"/>
      <c r="FO93" s="257"/>
      <c r="FP93" s="257"/>
      <c r="FQ93" s="257"/>
      <c r="FR93" s="257"/>
      <c r="FS93" s="257"/>
      <c r="FT93" s="257"/>
      <c r="FU93" s="257"/>
      <c r="FV93" s="257"/>
      <c r="FW93" s="257"/>
      <c r="FX93" s="257"/>
      <c r="FY93" s="257"/>
      <c r="FZ93" s="257"/>
      <c r="GA93" s="257"/>
      <c r="GB93" s="257"/>
      <c r="GC93" s="257"/>
      <c r="GD93" s="257"/>
      <c r="GE93" s="257"/>
      <c r="GF93" s="257"/>
      <c r="GG93" s="257"/>
      <c r="GH93" s="257"/>
      <c r="GI93" s="257"/>
      <c r="GJ93" s="257"/>
      <c r="GK93" s="257"/>
      <c r="GL93" s="257"/>
      <c r="GM93" s="257"/>
      <c r="GN93" s="260"/>
      <c r="HA93" s="259"/>
      <c r="HB93" s="257"/>
      <c r="HC93" s="257"/>
      <c r="HD93" s="257"/>
      <c r="HE93" s="257"/>
      <c r="HF93" s="257"/>
      <c r="HG93" s="257"/>
      <c r="HH93" s="257"/>
      <c r="HI93" s="257"/>
      <c r="HJ93" s="257"/>
      <c r="HK93" s="257"/>
      <c r="HL93" s="257"/>
      <c r="HM93" s="257"/>
      <c r="HN93" s="257"/>
      <c r="HO93" s="257"/>
      <c r="HP93" s="257"/>
      <c r="HQ93" s="257"/>
      <c r="HR93" s="257"/>
      <c r="HS93" s="257"/>
      <c r="HT93" s="257"/>
      <c r="HU93" s="257"/>
      <c r="HV93" s="257"/>
      <c r="HW93" s="257"/>
      <c r="HX93" s="257"/>
      <c r="HY93" s="257"/>
      <c r="HZ93" s="257"/>
      <c r="IA93" s="257"/>
      <c r="IB93" s="257"/>
      <c r="IC93" s="257"/>
      <c r="ID93" s="257"/>
      <c r="IE93" s="257"/>
      <c r="IF93" s="260"/>
      <c r="LC93" s="259"/>
      <c r="LD93" s="257"/>
      <c r="LE93" s="257"/>
      <c r="LF93" s="260"/>
    </row>
    <row customHeight="1" ht="11.25" hidden="1">
      <c r="C94" s="161"/>
      <c r="E94" s="158"/>
      <c r="F94" s="545"/>
      <c r="G94" s="545"/>
      <c r="H94" s="545"/>
      <c r="I94" s="545"/>
      <c r="J94" s="545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257"/>
      <c r="BQ94" s="257"/>
      <c r="BR94" s="257"/>
      <c r="BS94" s="257"/>
      <c r="BT94" s="257"/>
      <c r="BU94" s="257"/>
      <c r="BV94" s="257"/>
      <c r="BW94" s="257"/>
      <c r="BX94" s="184"/>
      <c r="BY94" s="184"/>
      <c r="BZ94" s="257"/>
      <c r="CA94" s="257"/>
      <c r="CB94" s="257"/>
      <c r="CC94" s="257"/>
      <c r="CD94" s="257"/>
      <c r="CE94" s="257"/>
      <c r="CF94" s="257"/>
      <c r="CG94" s="257"/>
      <c r="CH94" s="257"/>
      <c r="CI94" s="257"/>
      <c r="CJ94" s="257"/>
      <c r="CK94" s="257"/>
      <c r="CL94" s="257"/>
      <c r="CM94" s="257"/>
      <c r="CN94" s="257"/>
      <c r="CO94" s="257"/>
      <c r="CP94" s="257"/>
      <c r="CQ94" s="257"/>
      <c r="CR94" s="257"/>
      <c r="CS94" s="257"/>
      <c r="CT94" s="257"/>
      <c r="CU94" s="257"/>
      <c r="CV94" s="257"/>
      <c r="CW94" s="257"/>
      <c r="CX94" s="257"/>
      <c r="CY94" s="257"/>
      <c r="CZ94" s="257"/>
      <c r="DA94" s="257"/>
      <c r="DB94" s="257"/>
      <c r="DC94" s="257"/>
      <c r="DD94" s="257"/>
      <c r="DE94" s="257"/>
      <c r="DF94" s="257"/>
      <c r="DG94" s="257"/>
      <c r="DH94" s="257"/>
      <c r="DI94" s="257"/>
      <c r="DJ94" s="257"/>
      <c r="DK94" s="257"/>
      <c r="DL94" s="257"/>
      <c r="DM94" s="257"/>
      <c r="DN94" s="257"/>
      <c r="DO94" s="257"/>
      <c r="DP94" s="257"/>
      <c r="DQ94" s="257"/>
      <c r="DR94" s="257"/>
      <c r="DS94" s="257"/>
      <c r="DT94" s="257"/>
      <c r="DU94" s="257"/>
      <c r="DV94" s="257"/>
      <c r="DW94" s="257"/>
      <c r="DX94" s="257"/>
      <c r="DY94" s="257"/>
      <c r="DZ94" s="257"/>
      <c r="EA94" s="257"/>
      <c r="EB94" s="257"/>
      <c r="EC94" s="257"/>
      <c r="ED94" s="257"/>
      <c r="EE94" s="257"/>
      <c r="EF94" s="257"/>
      <c r="EG94" s="257"/>
      <c r="EH94" s="257"/>
      <c r="EI94" s="184"/>
      <c r="EJ94" s="185"/>
      <c r="EM94" s="258"/>
      <c r="EP94" s="259"/>
      <c r="EQ94" s="257"/>
      <c r="ER94" s="257"/>
      <c r="ES94" s="257"/>
      <c r="ET94" s="257"/>
      <c r="EU94" s="257"/>
      <c r="EV94" s="257"/>
      <c r="EW94" s="257"/>
      <c r="EX94" s="257"/>
      <c r="EY94" s="257"/>
      <c r="EZ94" s="257"/>
      <c r="FA94" s="257"/>
      <c r="FB94" s="257"/>
      <c r="FC94" s="257"/>
      <c r="FD94" s="257"/>
      <c r="FE94" s="257"/>
      <c r="FF94" s="257"/>
      <c r="FG94" s="257"/>
      <c r="FH94" s="257"/>
      <c r="FI94" s="257"/>
      <c r="FJ94" s="257"/>
      <c r="FK94" s="257"/>
      <c r="FL94" s="257"/>
      <c r="FM94" s="257"/>
      <c r="FN94" s="257"/>
      <c r="FO94" s="257"/>
      <c r="FP94" s="257"/>
      <c r="FQ94" s="257"/>
      <c r="FR94" s="257"/>
      <c r="FS94" s="257"/>
      <c r="FT94" s="257"/>
      <c r="FU94" s="257"/>
      <c r="FV94" s="257"/>
      <c r="FW94" s="257"/>
      <c r="FX94" s="257"/>
      <c r="FY94" s="257"/>
      <c r="FZ94" s="257"/>
      <c r="GA94" s="257"/>
      <c r="GB94" s="257"/>
      <c r="GC94" s="257"/>
      <c r="GD94" s="257"/>
      <c r="GE94" s="257"/>
      <c r="GF94" s="257"/>
      <c r="GG94" s="257"/>
      <c r="GH94" s="257"/>
      <c r="GI94" s="257"/>
      <c r="GJ94" s="257"/>
      <c r="GK94" s="257"/>
      <c r="GL94" s="257"/>
      <c r="GM94" s="257"/>
      <c r="GN94" s="260"/>
      <c r="HA94" s="259"/>
      <c r="HB94" s="257"/>
      <c r="HC94" s="257"/>
      <c r="HD94" s="257"/>
      <c r="HE94" s="257"/>
      <c r="HF94" s="257"/>
      <c r="HG94" s="257"/>
      <c r="HH94" s="257"/>
      <c r="HI94" s="257"/>
      <c r="HJ94" s="257"/>
      <c r="HK94" s="257"/>
      <c r="HL94" s="257"/>
      <c r="HM94" s="257"/>
      <c r="HN94" s="257"/>
      <c r="HO94" s="257"/>
      <c r="HP94" s="257"/>
      <c r="HQ94" s="257"/>
      <c r="HR94" s="257"/>
      <c r="HS94" s="257"/>
      <c r="HT94" s="257"/>
      <c r="HU94" s="257"/>
      <c r="HV94" s="257"/>
      <c r="HW94" s="257"/>
      <c r="HX94" s="257"/>
      <c r="HY94" s="257"/>
      <c r="HZ94" s="257"/>
      <c r="IA94" s="257"/>
      <c r="IB94" s="257"/>
      <c r="IC94" s="257"/>
      <c r="ID94" s="257"/>
      <c r="IE94" s="257"/>
      <c r="IF94" s="260"/>
      <c r="LC94" s="259"/>
      <c r="LD94" s="257"/>
      <c r="LE94" s="257"/>
      <c r="LF94" s="260"/>
    </row>
    <row customHeight="1" ht="12">
      <c r="C95" s="161"/>
      <c r="F95" s="545"/>
      <c r="G95" s="545"/>
      <c r="H95" s="545"/>
      <c r="I95" s="545"/>
      <c r="J95" s="545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255"/>
      <c r="BQ95" s="255"/>
      <c r="BR95" s="255"/>
      <c r="BS95" s="255"/>
      <c r="BT95" s="255"/>
      <c r="BU95" s="255"/>
      <c r="BV95" s="255"/>
      <c r="BW95" s="255"/>
      <c r="BX95" s="193"/>
      <c r="BY95" s="193"/>
      <c r="BZ95" s="277"/>
      <c r="CA95" s="277"/>
      <c r="CB95" s="255"/>
      <c r="CC95" s="255"/>
      <c r="CD95" s="255"/>
      <c r="CE95" s="255"/>
      <c r="CF95" s="255"/>
      <c r="CG95" s="255"/>
      <c r="CH95" s="255"/>
      <c r="CI95" s="255"/>
      <c r="CJ95" s="255"/>
      <c r="CK95" s="255"/>
      <c r="CL95" s="255"/>
      <c r="CM95" s="255"/>
      <c r="CN95" s="255"/>
      <c r="CO95" s="255"/>
      <c r="CP95" s="255"/>
      <c r="CQ95" s="255"/>
      <c r="CR95" s="255"/>
      <c r="CS95" s="255"/>
      <c r="CT95" s="255"/>
      <c r="CU95" s="255"/>
      <c r="CV95" s="255"/>
      <c r="CW95" s="255"/>
      <c r="CX95" s="255"/>
      <c r="CY95" s="255"/>
      <c r="CZ95" s="255"/>
      <c r="DA95" s="255"/>
      <c r="DB95" s="255"/>
      <c r="DC95" s="255"/>
      <c r="DD95" s="255"/>
      <c r="DE95" s="255"/>
      <c r="DF95" s="255"/>
      <c r="DG95" s="255"/>
      <c r="DH95" s="255"/>
      <c r="DI95" s="255"/>
      <c r="DJ95" s="255"/>
      <c r="DK95" s="255"/>
      <c r="DL95" s="255"/>
      <c r="DM95" s="255"/>
      <c r="DN95" s="255"/>
      <c r="DO95" s="255"/>
      <c r="DP95" s="255"/>
      <c r="DQ95" s="255"/>
      <c r="DR95" s="255"/>
      <c r="DS95" s="255"/>
      <c r="DT95" s="255"/>
      <c r="DU95" s="255"/>
      <c r="DV95" s="255"/>
      <c r="DW95" s="255"/>
      <c r="DX95" s="255"/>
      <c r="DY95" s="255"/>
      <c r="DZ95" s="255"/>
      <c r="EA95" s="255"/>
      <c r="EB95" s="255"/>
      <c r="EC95" s="255"/>
      <c r="ED95" s="255"/>
      <c r="EE95" s="255"/>
      <c r="EF95" s="255"/>
      <c r="EG95" s="255"/>
      <c r="EH95" s="255"/>
      <c r="EI95" s="194"/>
      <c r="EJ95" s="278"/>
      <c r="EM95" s="258"/>
      <c r="EP95" s="279"/>
      <c r="EQ95" s="255"/>
      <c r="ER95" s="255"/>
      <c r="ES95" s="255"/>
      <c r="ET95" s="255"/>
      <c r="EU95" s="255"/>
      <c r="EV95" s="255"/>
      <c r="EW95" s="255"/>
      <c r="EX95" s="255"/>
      <c r="EY95" s="255"/>
      <c r="EZ95" s="255"/>
      <c r="FA95" s="255"/>
      <c r="FB95" s="255"/>
      <c r="FC95" s="255"/>
      <c r="FD95" s="255"/>
      <c r="FE95" s="255"/>
      <c r="FF95" s="255"/>
      <c r="FG95" s="255"/>
      <c r="FH95" s="255"/>
      <c r="FI95" s="255"/>
      <c r="FJ95" s="255"/>
      <c r="FK95" s="255"/>
      <c r="FL95" s="255"/>
      <c r="FM95" s="255"/>
      <c r="FN95" s="255"/>
      <c r="FO95" s="255"/>
      <c r="FP95" s="255"/>
      <c r="FQ95" s="255"/>
      <c r="FR95" s="255"/>
      <c r="FS95" s="255"/>
      <c r="FT95" s="255"/>
      <c r="FU95" s="255"/>
      <c r="FV95" s="255"/>
      <c r="FW95" s="255"/>
      <c r="FX95" s="255"/>
      <c r="FY95" s="255"/>
      <c r="FZ95" s="255"/>
      <c r="GA95" s="255"/>
      <c r="GB95" s="255"/>
      <c r="GC95" s="255"/>
      <c r="GD95" s="255"/>
      <c r="GE95" s="255"/>
      <c r="GF95" s="255"/>
      <c r="GG95" s="255"/>
      <c r="GH95" s="255"/>
      <c r="GI95" s="255"/>
      <c r="GJ95" s="255"/>
      <c r="GK95" s="255"/>
      <c r="GL95" s="255"/>
      <c r="GM95" s="255"/>
      <c r="GN95" s="256"/>
      <c r="HA95" s="279"/>
      <c r="HB95" s="255"/>
      <c r="HC95" s="255"/>
      <c r="HD95" s="255"/>
      <c r="HE95" s="255"/>
      <c r="HF95" s="255"/>
      <c r="HG95" s="255"/>
      <c r="HH95" s="255"/>
      <c r="HI95" s="255"/>
      <c r="HJ95" s="255"/>
      <c r="HK95" s="255"/>
      <c r="HL95" s="255"/>
      <c r="HM95" s="255"/>
      <c r="HN95" s="255"/>
      <c r="HO95" s="255"/>
      <c r="HP95" s="255"/>
      <c r="HQ95" s="255"/>
      <c r="HR95" s="255"/>
      <c r="HS95" s="255"/>
      <c r="HT95" s="255"/>
      <c r="HU95" s="255"/>
      <c r="HV95" s="255"/>
      <c r="HW95" s="255"/>
      <c r="HX95" s="255"/>
      <c r="HY95" s="255"/>
      <c r="HZ95" s="255"/>
      <c r="IA95" s="255"/>
      <c r="IB95" s="255"/>
      <c r="IC95" s="255"/>
      <c r="ID95" s="255"/>
      <c r="IE95" s="255"/>
      <c r="IF95" s="256"/>
      <c r="LC95" s="279"/>
      <c r="LD95" s="255"/>
      <c r="LE95" s="255"/>
      <c r="LF95" s="256"/>
    </row>
    <row customHeight="1" ht="12" hidden="1">
      <c r="C96" s="161"/>
      <c r="F96" s="545"/>
      <c r="G96" s="545"/>
      <c r="H96" s="545"/>
      <c r="I96" s="545"/>
      <c r="J96" s="545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257"/>
      <c r="BQ96" s="257"/>
      <c r="BR96" s="257"/>
      <c r="BS96" s="257"/>
      <c r="BT96" s="257"/>
      <c r="BU96" s="257"/>
      <c r="BV96" s="257"/>
      <c r="BW96" s="257"/>
      <c r="BX96" s="184"/>
      <c r="BY96" s="184"/>
      <c r="BZ96" s="257"/>
      <c r="CA96" s="257"/>
      <c r="CB96" s="257"/>
      <c r="CC96" s="257"/>
      <c r="CD96" s="257"/>
      <c r="CE96" s="257"/>
      <c r="CF96" s="257"/>
      <c r="CG96" s="257"/>
      <c r="CH96" s="257"/>
      <c r="CI96" s="257"/>
      <c r="CJ96" s="257"/>
      <c r="CK96" s="257"/>
      <c r="CL96" s="257"/>
      <c r="CM96" s="257"/>
      <c r="CN96" s="257"/>
      <c r="CO96" s="257"/>
      <c r="CP96" s="257"/>
      <c r="CQ96" s="257"/>
      <c r="CR96" s="257"/>
      <c r="CS96" s="257"/>
      <c r="CT96" s="257"/>
      <c r="CU96" s="257"/>
      <c r="CV96" s="257"/>
      <c r="CW96" s="257"/>
      <c r="CX96" s="257"/>
      <c r="CY96" s="257"/>
      <c r="CZ96" s="257"/>
      <c r="DA96" s="257"/>
      <c r="DB96" s="257"/>
      <c r="DC96" s="257"/>
      <c r="DD96" s="257"/>
      <c r="DE96" s="257"/>
      <c r="DF96" s="257"/>
      <c r="DG96" s="257"/>
      <c r="DH96" s="257"/>
      <c r="DI96" s="257"/>
      <c r="DJ96" s="257"/>
      <c r="DK96" s="257"/>
      <c r="DL96" s="257"/>
      <c r="DM96" s="257"/>
      <c r="DN96" s="257"/>
      <c r="DO96" s="257"/>
      <c r="DP96" s="257"/>
      <c r="DQ96" s="257"/>
      <c r="DR96" s="257"/>
      <c r="DS96" s="257"/>
      <c r="DT96" s="257"/>
      <c r="DU96" s="257"/>
      <c r="DV96" s="257"/>
      <c r="DW96" s="257"/>
      <c r="DX96" s="257"/>
      <c r="DY96" s="257"/>
      <c r="DZ96" s="257"/>
      <c r="EA96" s="257"/>
      <c r="EB96" s="257"/>
      <c r="EC96" s="257"/>
      <c r="ED96" s="257"/>
      <c r="EE96" s="257"/>
      <c r="EF96" s="257"/>
      <c r="EG96" s="257"/>
      <c r="EH96" s="289"/>
      <c r="EI96" s="182"/>
      <c r="EJ96" s="295"/>
      <c r="EM96" s="258"/>
      <c r="EP96" s="259"/>
      <c r="EQ96" s="257"/>
      <c r="ER96" s="257"/>
      <c r="ES96" s="257"/>
      <c r="ET96" s="257"/>
      <c r="EU96" s="257"/>
      <c r="EV96" s="257"/>
      <c r="EW96" s="257"/>
      <c r="EX96" s="257"/>
      <c r="EY96" s="257"/>
      <c r="EZ96" s="257"/>
      <c r="FA96" s="257"/>
      <c r="FB96" s="257"/>
      <c r="FC96" s="257"/>
      <c r="FD96" s="257"/>
      <c r="FE96" s="257"/>
      <c r="FF96" s="257"/>
      <c r="FG96" s="257"/>
      <c r="FH96" s="257"/>
      <c r="FI96" s="257"/>
      <c r="FJ96" s="257"/>
      <c r="FK96" s="257"/>
      <c r="FL96" s="257"/>
      <c r="FM96" s="257"/>
      <c r="FN96" s="257"/>
      <c r="FO96" s="257"/>
      <c r="FP96" s="257"/>
      <c r="FQ96" s="257"/>
      <c r="FR96" s="257"/>
      <c r="FS96" s="257"/>
      <c r="FT96" s="257"/>
      <c r="FU96" s="257"/>
      <c r="FV96" s="257"/>
      <c r="FW96" s="257"/>
      <c r="FX96" s="257"/>
      <c r="FY96" s="257"/>
      <c r="FZ96" s="257"/>
      <c r="GA96" s="257"/>
      <c r="GB96" s="257"/>
      <c r="GC96" s="257"/>
      <c r="GD96" s="257"/>
      <c r="GE96" s="257"/>
      <c r="GF96" s="257"/>
      <c r="GG96" s="257"/>
      <c r="GH96" s="257"/>
      <c r="GI96" s="257"/>
      <c r="GJ96" s="257"/>
      <c r="GK96" s="257"/>
      <c r="GL96" s="257"/>
      <c r="GM96" s="257"/>
      <c r="GN96" s="260"/>
      <c r="HA96" s="259"/>
      <c r="HB96" s="257"/>
      <c r="HC96" s="257"/>
      <c r="HD96" s="257"/>
      <c r="HE96" s="257"/>
      <c r="HF96" s="257"/>
      <c r="HG96" s="257"/>
      <c r="HH96" s="257"/>
      <c r="HI96" s="257"/>
      <c r="HJ96" s="257"/>
      <c r="HK96" s="257"/>
      <c r="HL96" s="257"/>
      <c r="HM96" s="257"/>
      <c r="HN96" s="257"/>
      <c r="HO96" s="257"/>
      <c r="HP96" s="257"/>
      <c r="HQ96" s="257"/>
      <c r="HR96" s="257"/>
      <c r="HS96" s="257"/>
      <c r="HT96" s="257"/>
      <c r="HU96" s="257"/>
      <c r="HV96" s="257"/>
      <c r="HW96" s="257"/>
      <c r="HX96" s="257"/>
      <c r="HY96" s="257"/>
      <c r="HZ96" s="257"/>
      <c r="IA96" s="257"/>
      <c r="IB96" s="257"/>
      <c r="IC96" s="257"/>
      <c r="ID96" s="257"/>
      <c r="IE96" s="257"/>
      <c r="IF96" s="260"/>
      <c r="LC96" s="259"/>
      <c r="LD96" s="257"/>
      <c r="LE96" s="257"/>
      <c r="LF96" s="260"/>
    </row>
    <row customHeight="1" ht="12">
      <c r="C97" s="161"/>
      <c r="F97" s="545"/>
      <c r="G97" s="545"/>
      <c r="H97" s="545"/>
      <c r="I97" s="545"/>
      <c r="J97" s="545"/>
      <c r="K97" s="261"/>
      <c r="L97" s="261"/>
      <c r="M97" s="261" t="s">
        <v>1157</v>
      </c>
      <c r="N97" s="790" t="s">
        <v>1607</v>
      </c>
      <c r="O97" s="791"/>
      <c r="P97" s="791"/>
      <c r="Q97" s="791"/>
      <c r="R97" s="791"/>
      <c r="S97" s="791"/>
      <c r="T97" s="791"/>
      <c r="U97" s="791"/>
      <c r="V97" s="791"/>
      <c r="W97" s="791"/>
      <c r="X97" s="791"/>
      <c r="Y97" s="791"/>
      <c r="Z97" s="791"/>
      <c r="AA97" s="791"/>
      <c r="AB97" s="791"/>
      <c r="AC97" s="791"/>
      <c r="AD97" s="791"/>
      <c r="AE97" s="791"/>
      <c r="AF97" s="791"/>
      <c r="AG97" s="791"/>
      <c r="AH97" s="791"/>
      <c r="AI97" s="791"/>
      <c r="AJ97" s="791"/>
      <c r="AK97" s="791"/>
      <c r="AL97" s="791"/>
      <c r="AM97" s="791"/>
      <c r="AN97" s="791"/>
      <c r="AO97" s="791"/>
      <c r="AP97" s="791"/>
      <c r="AQ97" s="791"/>
      <c r="AR97" s="791"/>
      <c r="AS97" s="791"/>
      <c r="AT97" s="791"/>
      <c r="AU97" s="791"/>
      <c r="AV97" s="791"/>
      <c r="AW97" s="791"/>
      <c r="AX97" s="791"/>
      <c r="AY97" s="791"/>
      <c r="AZ97" s="791"/>
      <c r="BA97" s="791"/>
      <c r="BB97" s="791"/>
      <c r="BC97" s="791"/>
      <c r="BD97" s="791"/>
      <c r="BE97" s="791"/>
      <c r="BF97" s="791"/>
      <c r="BG97" s="791"/>
      <c r="BH97" s="791"/>
      <c r="BI97" s="791"/>
      <c r="BJ97" s="791"/>
      <c r="BK97" s="791"/>
      <c r="BL97" s="791"/>
      <c r="BM97" s="791"/>
      <c r="BN97" s="791"/>
      <c r="BO97" s="791"/>
      <c r="BP97" s="265"/>
      <c r="BQ97" s="265"/>
      <c r="BR97" s="265"/>
      <c r="BS97" s="265"/>
      <c r="BT97" s="265"/>
      <c r="BU97" s="265"/>
      <c r="BV97" s="265"/>
      <c r="BW97" s="265"/>
      <c r="BX97" s="197"/>
      <c r="BY97" s="197"/>
      <c r="BZ97" s="263"/>
      <c r="CA97" s="263"/>
      <c r="CB97" s="265"/>
      <c r="CC97" s="265"/>
      <c r="CD97" s="265"/>
      <c r="CE97" s="265"/>
      <c r="CF97" s="265"/>
      <c r="CG97" s="265"/>
      <c r="CH97" s="265"/>
      <c r="CI97" s="265"/>
      <c r="CJ97" s="265"/>
      <c r="CK97" s="265"/>
      <c r="CL97" s="265"/>
      <c r="CM97" s="265"/>
      <c r="CN97" s="265"/>
      <c r="CO97" s="265"/>
      <c r="CP97" s="265"/>
      <c r="CQ97" s="265"/>
      <c r="CR97" s="265"/>
      <c r="CS97" s="265"/>
      <c r="CT97" s="265"/>
      <c r="CU97" s="265"/>
      <c r="CV97" s="265"/>
      <c r="CW97" s="265"/>
      <c r="CX97" s="265"/>
      <c r="CY97" s="265"/>
      <c r="CZ97" s="265"/>
      <c r="DA97" s="265"/>
      <c r="DB97" s="265"/>
      <c r="DC97" s="264">
        <f>SUM(DC15,DC22,DC28,DC44,DC56,DC69,DC81)</f>
        <v>1799.071868663</v>
      </c>
      <c r="DD97" s="264">
        <f>SUM(DD15,DD22,DD28,DD44,DD56,DD69,DD81)</f>
        <v>1799.071868663</v>
      </c>
      <c r="DE97" s="264">
        <f>SUM(DE15,DE22,DE28,DE44,DE56,DE69,DE81)</f>
        <v>1709.972979007</v>
      </c>
      <c r="DF97" s="264">
        <f>SUM(DF15,DF22,DF28,DF44,DF56,DF69,DF81)</f>
        <v>1829.003969361</v>
      </c>
      <c r="DG97" s="266"/>
      <c r="DH97" s="264">
        <f>SUM(DH15,DH22,DH28,DH44,DH56,DH69,DH81)</f>
        <v>0</v>
      </c>
      <c r="DI97" s="264">
        <f>SUM(DI15,DI22,DI28,DI44,DI56,DI69,DI81)</f>
        <v>0</v>
      </c>
      <c r="DJ97" s="264">
        <f>SUM(DJ15,DJ22,DJ28,DJ44,DJ56,DJ69,DJ81)</f>
        <v>0</v>
      </c>
      <c r="DK97" s="264">
        <f>SUM(DK15,DK22,DK28,DK44,DK56,DK69,DK81)</f>
        <v>0</v>
      </c>
      <c r="DL97" s="266"/>
      <c r="DM97" s="264">
        <f>SUM(DC97,DH97)</f>
        <v>1799.071868663</v>
      </c>
      <c r="DN97" s="264">
        <f>SUM(DD97,DI97)</f>
        <v>1799.071868663</v>
      </c>
      <c r="DO97" s="264">
        <f>SUM(DE97,DJ97)</f>
        <v>1709.972979007</v>
      </c>
      <c r="DP97" s="264">
        <f>SUM(DF97,DK97)</f>
        <v>1829.003969361</v>
      </c>
      <c r="DQ97" s="296">
        <f>IF(DP97&gt;DP97-SUMIF($BH13:$BH86,"OMSU",DP13:DP86)+SUMIF($BH13:$BH86,"OMSU",DQ13:DQ86)*(1+REGION_IDX_LIMIT_MIRROR/100)-SUMIF($BH13:$BH86,"CA",DP13:DP86)+SUMIF($BH13:$BH86,"CA",DQ13:DQ86)*(1+REGION_IDX_VALUE_MIRROR/100)-SUMIF($BH13:$BH86,"IP",DP13:DP86)+SUMIF($BH13:$BH86,"IP",DQ13:DQ86)*(1+REGION_IDX_VALUE_MIRROR/100)-SUMIF($BH13:$BH86,"PH",DP13:DP86)+SUMIF($BH13:$BH86,"PH",DQ13:DQ86)*(1+REGION_IDX_VALUE_MIRROR/100),DP97-SUMIF($BH13:$BH86,"OMSU",DP13:DP86)+SUMIF($BH13:$BH86,"OMSU",DQ13:DQ86)*(1+REGION_IDX_LIMIT_MIRROR/100)-SUMIF($BH13:$BH86,"CA",DP13:DP86)+SUMIF($BH13:$BH86,"CA",DQ13:DQ86)*(1+REGION_IDX_VALUE_MIRROR/100)-SUMIF($BH13:$BH86,"IP",DP13:DP86)+SUMIF($BH13:$BH86,"IP",DQ13:DQ86)*(1+REGION_IDX_VALUE_MIRROR/100)-SUMIF($BH13:$BH86,"PH",DP13:DP86)+SUMIF($BH13:$BH86,"PH",DQ13:DQ86)*(1+REGION_IDX_VALUE_MIRROR/100),DP97)</f>
        <v>1829.003969361</v>
      </c>
      <c r="DR97" s="267"/>
      <c r="DS97" s="267"/>
      <c r="DT97" s="267"/>
      <c r="DU97" s="264">
        <f>SUM(DU15,DU22,DU28,DU44,DU56,DU69,DU81)</f>
        <v>0</v>
      </c>
      <c r="DV97" s="264">
        <f>SUM(DV15,DV22,DV28,DV44,DV56,DV69,DV81)</f>
        <v>0</v>
      </c>
      <c r="DW97" s="267"/>
      <c r="DX97" s="267"/>
      <c r="DY97" s="267"/>
      <c r="DZ97" s="264">
        <f>IF(DD97=0,0,DF97/DD97*100)</f>
        <v>101.663752361391</v>
      </c>
      <c r="EA97" s="264">
        <f>IF(DI97=0,0,DK97/DI97*100)</f>
        <v>0</v>
      </c>
      <c r="EB97" s="264">
        <f>IF(DN97=0,0,DP97/DN97*100)</f>
        <v>101.663752361391</v>
      </c>
      <c r="EC97" s="296">
        <f>IF(DN97=0,0,DQ97/DN97*100)</f>
        <v>101.663752361391</v>
      </c>
      <c r="ED97" s="266"/>
      <c r="EE97" s="266"/>
      <c r="EF97" s="266"/>
      <c r="EG97" s="264">
        <f>IF((DN97-DU97)=0,0,(DP97-DV97)/(DN97-DU97)*100)</f>
        <v>101.663752361391</v>
      </c>
      <c r="EH97" s="297">
        <f>IF(EB97&gt;EG97,EG97,EB97)</f>
        <v>101.663752361391</v>
      </c>
      <c r="EI97" s="146">
        <f>IF((DN97-DU97)=0,0,(DQ97-DV97)/(DN97-DU97)*100)</f>
        <v>101.663752361391</v>
      </c>
      <c r="EJ97" s="298">
        <f>IF(EC97&gt;EI97,EI97,EC97)</f>
        <v>101.663752361391</v>
      </c>
      <c r="EM97" s="258"/>
      <c r="EP97" s="266"/>
      <c r="EQ97" s="265"/>
      <c r="ER97" s="265"/>
      <c r="ES97" s="265"/>
      <c r="ET97" s="265"/>
      <c r="EU97" s="265"/>
      <c r="EV97" s="265"/>
      <c r="EW97" s="265"/>
      <c r="EX97" s="265"/>
      <c r="EY97" s="265"/>
      <c r="EZ97" s="265"/>
      <c r="FA97" s="265"/>
      <c r="FB97" s="265"/>
      <c r="FC97" s="265"/>
      <c r="FD97" s="265"/>
      <c r="FE97" s="265"/>
      <c r="FF97" s="265"/>
      <c r="FG97" s="264">
        <f>SUM(FG15,FG22,FG28,FG44,FG56,FG69,FG81)</f>
        <v>19610.8919956156</v>
      </c>
      <c r="FH97" s="264">
        <f>SUM(FH15,FH22,FH28,FH44,FH56,FH69,FH81)</f>
        <v>19610.8919956156</v>
      </c>
      <c r="FI97" s="264">
        <f>SUM(FI15,FI22,FI28,FI44,FI56,FI69,FI81)</f>
        <v>17515.943556967</v>
      </c>
      <c r="FJ97" s="264">
        <f>SUM(FJ15,FJ22,FJ28,FJ44,FJ56,FJ69,FJ81)</f>
        <v>19936.9204791972</v>
      </c>
      <c r="FK97" s="266"/>
      <c r="FL97" s="264">
        <f>SUM(FL15,FL22,FL28,FL44,FL56,FL69,FL81)</f>
        <v>0</v>
      </c>
      <c r="FM97" s="264">
        <f>SUM(FM15,FM22,FM28,FM44,FM56,FM69,FM81)</f>
        <v>0</v>
      </c>
      <c r="FN97" s="264">
        <f>SUM(FN15,FN22,FN28,FN44,FN56,FN69,FN81)</f>
        <v>0</v>
      </c>
      <c r="FO97" s="264">
        <f>SUM(FO15,FO22,FO28,FO44,FO56,FO69,FO81)</f>
        <v>0</v>
      </c>
      <c r="FP97" s="266"/>
      <c r="FQ97" s="264">
        <f>SUM(FG97,FL97)</f>
        <v>19610.8919956156</v>
      </c>
      <c r="FR97" s="264">
        <f>SUM(FH97,FM97)</f>
        <v>19610.8919956156</v>
      </c>
      <c r="FS97" s="264">
        <f>SUM(FI97,FN97)</f>
        <v>17515.943556967</v>
      </c>
      <c r="FT97" s="264">
        <f>SUM(FJ97,FO97)</f>
        <v>19936.9204791972</v>
      </c>
      <c r="FU97" s="266"/>
      <c r="FV97" s="267"/>
      <c r="FW97" s="267"/>
      <c r="FX97" s="267"/>
      <c r="FY97" s="264">
        <f>SUM(FY15,FY22,FY28,FY44,FY56,FY69,FY81)</f>
        <v>0</v>
      </c>
      <c r="FZ97" s="264">
        <f>SUM(FZ15,FZ22,FZ28,FZ44,FZ56,FZ69,FZ81)</f>
        <v>0</v>
      </c>
      <c r="GA97" s="267"/>
      <c r="GB97" s="267"/>
      <c r="GC97" s="267"/>
      <c r="GD97" s="264">
        <f>IF(FH97=0,0,FJ97/FH97*100)</f>
        <v>101.662486763246</v>
      </c>
      <c r="GE97" s="264">
        <f>IF(FM97=0,0,FO97/FM97*100)</f>
        <v>0</v>
      </c>
      <c r="GF97" s="264">
        <f>IF(FR97=0,0,FT97/FR97*100)</f>
        <v>101.662486763246</v>
      </c>
      <c r="GG97" s="266"/>
      <c r="GH97" s="266"/>
      <c r="GI97" s="266"/>
      <c r="GJ97" s="266"/>
      <c r="GK97" s="264">
        <f>IF((FR97-FY97)=0,0,(FT97-FZ97)/(FR97-FY97)*100)</f>
        <v>101.662486763246</v>
      </c>
      <c r="GL97" s="299">
        <f>IF(GF97&gt;GK97,GK97,GF97)</f>
        <v>101.662486763246</v>
      </c>
      <c r="GM97" s="265"/>
      <c r="GN97" s="271"/>
      <c r="HA97" s="409"/>
      <c r="HB97" s="410"/>
      <c r="HC97" s="410"/>
      <c r="HD97" s="410"/>
      <c r="HE97" s="410"/>
      <c r="HF97" s="410"/>
      <c r="HG97" s="410"/>
      <c r="HH97" s="410"/>
      <c r="HI97" s="410"/>
      <c r="HJ97" s="410"/>
      <c r="HK97" s="410"/>
      <c r="HL97" s="410"/>
      <c r="HM97" s="410"/>
      <c r="HN97" s="410"/>
      <c r="HO97" s="410"/>
      <c r="HP97" s="410"/>
      <c r="HQ97" s="410"/>
      <c r="HR97" s="410"/>
      <c r="HS97" s="410"/>
      <c r="HT97" s="410"/>
      <c r="HU97" s="410"/>
      <c r="HV97" s="410"/>
      <c r="HW97" s="410"/>
      <c r="HX97" s="410"/>
      <c r="HY97" s="410"/>
      <c r="HZ97" s="410"/>
      <c r="IA97" s="410"/>
      <c r="IB97" s="410"/>
      <c r="IC97" s="410"/>
      <c r="ID97" s="410"/>
      <c r="IE97" s="410"/>
      <c r="IF97" s="415"/>
      <c r="LC97" s="409"/>
      <c r="LD97" s="410"/>
      <c r="LE97" s="410"/>
      <c r="LF97" s="415"/>
    </row>
    <row customHeight="1" ht="12">
      <c r="C98" s="161"/>
      <c r="F98" s="545"/>
      <c r="G98" s="545"/>
      <c r="H98" s="545"/>
      <c r="I98" s="545"/>
      <c r="J98" s="545"/>
      <c r="K98" s="261"/>
      <c r="L98" s="261"/>
      <c r="M98" s="261" t="s">
        <v>1158</v>
      </c>
      <c r="N98" s="790" t="s">
        <v>1608</v>
      </c>
      <c r="O98" s="791"/>
      <c r="P98" s="791"/>
      <c r="Q98" s="791"/>
      <c r="R98" s="791"/>
      <c r="S98" s="791"/>
      <c r="T98" s="791"/>
      <c r="U98" s="791"/>
      <c r="V98" s="791"/>
      <c r="W98" s="791"/>
      <c r="X98" s="791"/>
      <c r="Y98" s="791"/>
      <c r="Z98" s="791"/>
      <c r="AA98" s="791"/>
      <c r="AB98" s="791"/>
      <c r="AC98" s="791"/>
      <c r="AD98" s="791"/>
      <c r="AE98" s="791"/>
      <c r="AF98" s="791"/>
      <c r="AG98" s="791"/>
      <c r="AH98" s="791"/>
      <c r="AI98" s="791"/>
      <c r="AJ98" s="791"/>
      <c r="AK98" s="791"/>
      <c r="AL98" s="791"/>
      <c r="AM98" s="791"/>
      <c r="AN98" s="791"/>
      <c r="AO98" s="791"/>
      <c r="AP98" s="791"/>
      <c r="AQ98" s="791"/>
      <c r="AR98" s="791"/>
      <c r="AS98" s="791"/>
      <c r="AT98" s="791"/>
      <c r="AU98" s="791"/>
      <c r="AV98" s="791"/>
      <c r="AW98" s="791"/>
      <c r="AX98" s="791"/>
      <c r="AY98" s="791"/>
      <c r="AZ98" s="791"/>
      <c r="BA98" s="791"/>
      <c r="BB98" s="791"/>
      <c r="BC98" s="791"/>
      <c r="BD98" s="791"/>
      <c r="BE98" s="791"/>
      <c r="BF98" s="791"/>
      <c r="BG98" s="791"/>
      <c r="BH98" s="791"/>
      <c r="BI98" s="791"/>
      <c r="BJ98" s="791"/>
      <c r="BK98" s="791"/>
      <c r="BL98" s="791"/>
      <c r="BM98" s="791"/>
      <c r="BN98" s="791"/>
      <c r="BO98" s="791"/>
      <c r="BP98" s="265"/>
      <c r="BQ98" s="265"/>
      <c r="BR98" s="265"/>
      <c r="BS98" s="265"/>
      <c r="BT98" s="265"/>
      <c r="BU98" s="265"/>
      <c r="BV98" s="265"/>
      <c r="BW98" s="265"/>
      <c r="BX98" s="197"/>
      <c r="BY98" s="197"/>
      <c r="BZ98" s="263"/>
      <c r="CA98" s="263"/>
      <c r="CB98" s="265"/>
      <c r="CC98" s="265"/>
      <c r="CD98" s="265"/>
      <c r="CE98" s="265"/>
      <c r="CF98" s="265"/>
      <c r="CG98" s="265"/>
      <c r="CH98" s="265"/>
      <c r="CI98" s="265"/>
      <c r="CJ98" s="265"/>
      <c r="CK98" s="265"/>
      <c r="CL98" s="265"/>
      <c r="CM98" s="265"/>
      <c r="CN98" s="265"/>
      <c r="CO98" s="265"/>
      <c r="CP98" s="265"/>
      <c r="CQ98" s="265"/>
      <c r="CR98" s="265"/>
      <c r="CS98" s="265"/>
      <c r="CT98" s="265"/>
      <c r="CU98" s="265"/>
      <c r="CV98" s="265"/>
      <c r="CW98" s="265"/>
      <c r="CX98" s="265"/>
      <c r="CY98" s="265"/>
      <c r="CZ98" s="265"/>
      <c r="DA98" s="265"/>
      <c r="DB98" s="265"/>
      <c r="DC98" s="264">
        <f>SUM(DC97,DC90)</f>
        <v>1884.33063135907</v>
      </c>
      <c r="DD98" s="264">
        <f>SUM(DD97,DD90)</f>
        <v>1884.33063135907</v>
      </c>
      <c r="DE98" s="264">
        <f>SUM(DE97,DE90)</f>
        <v>1798.67933613759</v>
      </c>
      <c r="DF98" s="264">
        <f>SUM(DF97,DF90)</f>
        <v>1915.68315205756</v>
      </c>
      <c r="DG98" s="266"/>
      <c r="DH98" s="264">
        <f>SUM(DH97,DH90)</f>
        <v>0</v>
      </c>
      <c r="DI98" s="264">
        <f>SUM(DI97,DI90)</f>
        <v>0</v>
      </c>
      <c r="DJ98" s="264">
        <f>SUM(DJ97,DJ90)</f>
        <v>0</v>
      </c>
      <c r="DK98" s="264">
        <f>SUM(DK97,DK90)</f>
        <v>0</v>
      </c>
      <c r="DL98" s="266"/>
      <c r="DM98" s="264">
        <f>SUM(DC98,DH98)</f>
        <v>1884.33063135907</v>
      </c>
      <c r="DN98" s="264">
        <f>SUM(DD98,DI98)</f>
        <v>1884.33063135907</v>
      </c>
      <c r="DO98" s="264">
        <f>SUM(DE98,DJ98)</f>
        <v>1798.67933613759</v>
      </c>
      <c r="DP98" s="264">
        <f>SUM(DF98,DK98)</f>
        <v>1915.68315205756</v>
      </c>
      <c r="DQ98" s="296">
        <f>IF(DP98&gt;DP98-SUMIF($BH13:$BH93,"OMSU",DP13:DP93)+SUMIF($BH13:$BH93,"OMSU",DQ13:DQ93)*(1+REGION_IDX_LIMIT_MIRROR/100)-SUMIF($BH13:$BH93,"CA",DP13:DP93)+SUMIF($BH13:$BH93,"CA",DQ13:DQ93)*(1+REGION_IDX_VALUE_MIRROR/100)-SUMIF($BH13:$BH93,"IP",DP13:DP93)+SUMIF($BH13:$BH93,"IP",DQ13:DQ93)*(1+REGION_IDX_VALUE_MIRROR/100)-SUMIF($BH13:$BH93,"PH",DP13:DP93)+SUMIF($BH13:$BH93,"PH",DQ13:DQ93)*(1+REGION_IDX_VALUE_MIRROR/100),DP98-SUMIF($BH13:$BH93,"OMSU",DP13:DP93)+SUMIF($BH13:$BH93,"OMSU",DQ13:DQ93)*(1+REGION_IDX_LIMIT_MIRROR/100)-SUMIF($BH13:$BH93,"CA",DP13:DP93)+SUMIF($BH13:$BH93,"CA",DQ13:DQ93)*(1+REGION_IDX_VALUE_MIRROR/100)-SUMIF($BH13:$BH93,"IP",DP13:DP93)+SUMIF($BH13:$BH93,"IP",DQ13:DQ93)*(1+REGION_IDX_VALUE_MIRROR/100)-SUMIF($BH13:$BH93,"PH",DP13:DP93)+SUMIF($BH13:$BH93,"PH",DQ13:DQ93)*(1+REGION_IDX_VALUE_MIRROR/100),DP98)</f>
        <v>1915.68315205756</v>
      </c>
      <c r="DR98" s="267"/>
      <c r="DS98" s="267"/>
      <c r="DT98" s="267"/>
      <c r="DU98" s="264">
        <f>SUM(DU97,DU90)</f>
        <v>0</v>
      </c>
      <c r="DV98" s="264">
        <f>SUM(DV97,DV90)</f>
        <v>0</v>
      </c>
      <c r="DW98" s="267"/>
      <c r="DX98" s="267"/>
      <c r="DY98" s="267"/>
      <c r="DZ98" s="264">
        <f>IF(DD98=0,0,DF98/DD98*100)</f>
        <v>101.663854536816</v>
      </c>
      <c r="EA98" s="264">
        <f>IF(DI98=0,0,DK98/DI98*100)</f>
        <v>0</v>
      </c>
      <c r="EB98" s="264">
        <f>IF(DN98=0,0,DP98/DN98*100)</f>
        <v>101.663854536816</v>
      </c>
      <c r="EC98" s="296">
        <f>IF(DN98=0,0,DQ98/DN98*100)</f>
        <v>101.663854536816</v>
      </c>
      <c r="ED98" s="266"/>
      <c r="EE98" s="266"/>
      <c r="EF98" s="266"/>
      <c r="EG98" s="264">
        <f>IF((DN98-DU98)=0,0,(DP98-DV98)/(DN98-DU98)*100)</f>
        <v>101.663854536816</v>
      </c>
      <c r="EH98" s="297">
        <f>IF(EB98&gt;EG98,EG98,EB98)</f>
        <v>101.663854536816</v>
      </c>
      <c r="EI98" s="146">
        <f>IF((DN98-DU98)=0,0,(DQ98-DV98)/(DN98-DU98)*100)</f>
        <v>101.663854536816</v>
      </c>
      <c r="EJ98" s="298">
        <f>IF(EC98&gt;EI98,EI98,EC98)</f>
        <v>101.663854536816</v>
      </c>
      <c r="EM98" s="258"/>
      <c r="EP98" s="266"/>
      <c r="EQ98" s="265"/>
      <c r="ER98" s="265"/>
      <c r="ES98" s="265"/>
      <c r="ET98" s="265"/>
      <c r="EU98" s="265"/>
      <c r="EV98" s="265"/>
      <c r="EW98" s="265"/>
      <c r="EX98" s="265"/>
      <c r="EY98" s="265"/>
      <c r="EZ98" s="265"/>
      <c r="FA98" s="265"/>
      <c r="FB98" s="265"/>
      <c r="FC98" s="265"/>
      <c r="FD98" s="265"/>
      <c r="FE98" s="265"/>
      <c r="FF98" s="265"/>
      <c r="FG98" s="264">
        <f>SUM(FG97,FG90)</f>
        <v>20633.9971479684</v>
      </c>
      <c r="FH98" s="264">
        <f>SUM(FH97,FH90)</f>
        <v>20633.9971479684</v>
      </c>
      <c r="FI98" s="264">
        <f>SUM(FI97,FI90)</f>
        <v>18580.4198425341</v>
      </c>
      <c r="FJ98" s="264">
        <f>SUM(FJ97,FJ90)</f>
        <v>20977.0706715559</v>
      </c>
      <c r="FK98" s="266"/>
      <c r="FL98" s="264">
        <f>SUM(FL97,FL90)</f>
        <v>0</v>
      </c>
      <c r="FM98" s="264">
        <f>SUM(FM97,FM90)</f>
        <v>0</v>
      </c>
      <c r="FN98" s="264">
        <f>SUM(FN97,FN90)</f>
        <v>0</v>
      </c>
      <c r="FO98" s="264">
        <f>SUM(FO97,FO90)</f>
        <v>0</v>
      </c>
      <c r="FP98" s="266"/>
      <c r="FQ98" s="264">
        <f>SUM(FG98,FL98)</f>
        <v>20633.9971479684</v>
      </c>
      <c r="FR98" s="264">
        <f>SUM(FH98,FM98)</f>
        <v>20633.9971479684</v>
      </c>
      <c r="FS98" s="264">
        <f>SUM(FI98,FN98)</f>
        <v>18580.4198425341</v>
      </c>
      <c r="FT98" s="264">
        <f>SUM(FJ98,FO98)</f>
        <v>20977.0706715559</v>
      </c>
      <c r="FU98" s="266"/>
      <c r="FV98" s="267"/>
      <c r="FW98" s="267"/>
      <c r="FX98" s="267"/>
      <c r="FY98" s="264">
        <f>SUM(FY97,FY90)</f>
        <v>0</v>
      </c>
      <c r="FZ98" s="264">
        <f>SUM(FZ97,FZ90)</f>
        <v>0</v>
      </c>
      <c r="GA98" s="267"/>
      <c r="GB98" s="267"/>
      <c r="GC98" s="267"/>
      <c r="GD98" s="264">
        <f>IF(FH98=0,0,FJ98/FH98*100)</f>
        <v>101.662661485932</v>
      </c>
      <c r="GE98" s="264">
        <f>IF(FM98=0,0,FO98/FM98*100)</f>
        <v>0</v>
      </c>
      <c r="GF98" s="264">
        <f>IF(FR98=0,0,FT98/FR98*100)</f>
        <v>101.662661485932</v>
      </c>
      <c r="GG98" s="266"/>
      <c r="GH98" s="266"/>
      <c r="GI98" s="266"/>
      <c r="GJ98" s="266"/>
      <c r="GK98" s="264">
        <f>IF((FR98-FY98)=0,0,(FT98-FZ98)/(FR98-FY98)*100)</f>
        <v>101.662661485932</v>
      </c>
      <c r="GL98" s="299">
        <f>IF(GF98&gt;GK98,GK98,GF98)</f>
        <v>101.662661485932</v>
      </c>
      <c r="GM98" s="265"/>
      <c r="GN98" s="271"/>
      <c r="HA98" s="409"/>
      <c r="HB98" s="410"/>
      <c r="HC98" s="410"/>
      <c r="HD98" s="410"/>
      <c r="HE98" s="410"/>
      <c r="HF98" s="410"/>
      <c r="HG98" s="410"/>
      <c r="HH98" s="410"/>
      <c r="HI98" s="410"/>
      <c r="HJ98" s="410"/>
      <c r="HK98" s="410"/>
      <c r="HL98" s="410"/>
      <c r="HM98" s="410"/>
      <c r="HN98" s="410"/>
      <c r="HO98" s="410"/>
      <c r="HP98" s="410"/>
      <c r="HQ98" s="410"/>
      <c r="HR98" s="410"/>
      <c r="HS98" s="410"/>
      <c r="HT98" s="410"/>
      <c r="HU98" s="410"/>
      <c r="HV98" s="410"/>
      <c r="HW98" s="410"/>
      <c r="HX98" s="410"/>
      <c r="HY98" s="410"/>
      <c r="HZ98" s="410"/>
      <c r="IA98" s="410"/>
      <c r="IB98" s="410"/>
      <c r="IC98" s="410"/>
      <c r="ID98" s="410"/>
      <c r="IE98" s="410"/>
      <c r="IF98" s="415"/>
      <c r="LC98" s="409"/>
      <c r="LD98" s="410"/>
      <c r="LE98" s="410"/>
      <c r="LF98" s="415"/>
    </row>
    <row customHeight="1" ht="12" hidden="1">
      <c r="C99" s="161"/>
      <c r="F99" s="545"/>
      <c r="G99" s="545"/>
      <c r="H99" s="545"/>
      <c r="I99" s="545"/>
      <c r="J99" s="545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257"/>
      <c r="BQ99" s="257"/>
      <c r="BR99" s="257"/>
      <c r="BS99" s="257"/>
      <c r="BT99" s="257"/>
      <c r="BU99" s="257"/>
      <c r="BV99" s="257"/>
      <c r="BW99" s="257"/>
      <c r="BX99" s="184"/>
      <c r="BY99" s="184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  <c r="EA99" s="257"/>
      <c r="EB99" s="257"/>
      <c r="EC99" s="257"/>
      <c r="ED99" s="257"/>
      <c r="EE99" s="257"/>
      <c r="EF99" s="257"/>
      <c r="EG99" s="257"/>
      <c r="EH99" s="282"/>
      <c r="EI99" s="187"/>
      <c r="EJ99" s="300"/>
      <c r="EM99" s="258"/>
      <c r="EP99" s="259"/>
      <c r="EQ99" s="257"/>
      <c r="ER99" s="257"/>
      <c r="ES99" s="257"/>
      <c r="ET99" s="257"/>
      <c r="EU99" s="257"/>
      <c r="EV99" s="257"/>
      <c r="EW99" s="257"/>
      <c r="EX99" s="257"/>
      <c r="EY99" s="257"/>
      <c r="EZ99" s="257"/>
      <c r="FA99" s="257"/>
      <c r="FB99" s="257"/>
      <c r="FC99" s="257"/>
      <c r="FD99" s="257"/>
      <c r="FE99" s="257"/>
      <c r="FF99" s="257"/>
      <c r="FG99" s="257"/>
      <c r="FH99" s="257"/>
      <c r="FI99" s="257"/>
      <c r="FJ99" s="257"/>
      <c r="FK99" s="257"/>
      <c r="FL99" s="257"/>
      <c r="FM99" s="257"/>
      <c r="FN99" s="257"/>
      <c r="FO99" s="257"/>
      <c r="FP99" s="257"/>
      <c r="FQ99" s="257"/>
      <c r="FR99" s="257"/>
      <c r="FS99" s="257"/>
      <c r="FT99" s="257"/>
      <c r="FU99" s="257"/>
      <c r="FV99" s="257"/>
      <c r="FW99" s="257"/>
      <c r="FX99" s="257"/>
      <c r="FY99" s="257"/>
      <c r="FZ99" s="257"/>
      <c r="GA99" s="257"/>
      <c r="GB99" s="257"/>
      <c r="GC99" s="257"/>
      <c r="GD99" s="257"/>
      <c r="GE99" s="257"/>
      <c r="GF99" s="257"/>
      <c r="GG99" s="257"/>
      <c r="GH99" s="257"/>
      <c r="GI99" s="257"/>
      <c r="GJ99" s="257"/>
      <c r="GK99" s="257"/>
      <c r="GL99" s="257"/>
      <c r="GM99" s="257"/>
      <c r="GN99" s="260"/>
      <c r="HA99" s="259"/>
      <c r="HB99" s="257"/>
      <c r="HC99" s="257"/>
      <c r="HD99" s="257"/>
      <c r="HE99" s="257"/>
      <c r="HF99" s="257"/>
      <c r="HG99" s="257"/>
      <c r="HH99" s="257"/>
      <c r="HI99" s="257"/>
      <c r="HJ99" s="257"/>
      <c r="HK99" s="257"/>
      <c r="HL99" s="257"/>
      <c r="HM99" s="257"/>
      <c r="HN99" s="257"/>
      <c r="HO99" s="257"/>
      <c r="HP99" s="257"/>
      <c r="HQ99" s="257"/>
      <c r="HR99" s="257"/>
      <c r="HS99" s="257"/>
      <c r="HT99" s="257"/>
      <c r="HU99" s="257"/>
      <c r="HV99" s="257"/>
      <c r="HW99" s="257"/>
      <c r="HX99" s="257"/>
      <c r="HY99" s="257"/>
      <c r="HZ99" s="257"/>
      <c r="IA99" s="257"/>
      <c r="IB99" s="257"/>
      <c r="IC99" s="257"/>
      <c r="ID99" s="257"/>
      <c r="IE99" s="257"/>
      <c r="IF99" s="260"/>
      <c r="LC99" s="259"/>
      <c r="LD99" s="257"/>
      <c r="LE99" s="257"/>
      <c r="LF99" s="260"/>
    </row>
    <row customHeight="1" ht="12">
      <c r="C100" s="161"/>
      <c r="F100" s="545"/>
      <c r="G100" s="545"/>
      <c r="H100" s="545"/>
      <c r="I100" s="545"/>
      <c r="J100" s="545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07"/>
      <c r="BN100" s="207"/>
      <c r="BO100" s="207"/>
      <c r="BP100" s="301"/>
      <c r="BQ100" s="301"/>
      <c r="BR100" s="301"/>
      <c r="BS100" s="301"/>
      <c r="BT100" s="301"/>
      <c r="BU100" s="301"/>
      <c r="BV100" s="301"/>
      <c r="BW100" s="301"/>
      <c r="BX100" s="207"/>
      <c r="BY100" s="207"/>
      <c r="BZ100" s="302"/>
      <c r="CA100" s="302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  <c r="CR100" s="301"/>
      <c r="CS100" s="301"/>
      <c r="CT100" s="301"/>
      <c r="CU100" s="301"/>
      <c r="CV100" s="301"/>
      <c r="CW100" s="301"/>
      <c r="CX100" s="301"/>
      <c r="CY100" s="301"/>
      <c r="CZ100" s="301"/>
      <c r="DA100" s="301"/>
      <c r="DB100" s="301"/>
      <c r="DC100" s="301"/>
      <c r="DD100" s="301"/>
      <c r="DE100" s="301"/>
      <c r="DF100" s="301"/>
      <c r="DG100" s="301"/>
      <c r="DH100" s="301"/>
      <c r="DI100" s="301"/>
      <c r="DJ100" s="301"/>
      <c r="DK100" s="301"/>
      <c r="DL100" s="301"/>
      <c r="DM100" s="301"/>
      <c r="DN100" s="301"/>
      <c r="DO100" s="301"/>
      <c r="DP100" s="301"/>
      <c r="DQ100" s="301"/>
      <c r="DR100" s="301"/>
      <c r="DS100" s="301"/>
      <c r="DT100" s="301"/>
      <c r="DU100" s="301"/>
      <c r="DV100" s="301"/>
      <c r="DW100" s="301"/>
      <c r="DX100" s="301"/>
      <c r="DY100" s="301"/>
      <c r="DZ100" s="301"/>
      <c r="EA100" s="301"/>
      <c r="EB100" s="301"/>
      <c r="EC100" s="301"/>
      <c r="ED100" s="301"/>
      <c r="EE100" s="301"/>
      <c r="EF100" s="301"/>
      <c r="EG100" s="301"/>
      <c r="EH100" s="301"/>
      <c r="EI100" s="208"/>
      <c r="EJ100" s="303"/>
      <c r="EM100" s="99"/>
      <c r="EP100" s="304"/>
      <c r="EQ100" s="301"/>
      <c r="ER100" s="301"/>
      <c r="ES100" s="301"/>
      <c r="ET100" s="301"/>
      <c r="EU100" s="301"/>
      <c r="EV100" s="301"/>
      <c r="EW100" s="301"/>
      <c r="EX100" s="301"/>
      <c r="EY100" s="301"/>
      <c r="EZ100" s="301"/>
      <c r="FA100" s="301"/>
      <c r="FB100" s="301"/>
      <c r="FC100" s="301"/>
      <c r="FD100" s="301"/>
      <c r="FE100" s="301"/>
      <c r="FF100" s="301"/>
      <c r="FG100" s="301"/>
      <c r="FH100" s="301"/>
      <c r="FI100" s="301"/>
      <c r="FJ100" s="301"/>
      <c r="FK100" s="301"/>
      <c r="FL100" s="301"/>
      <c r="FM100" s="301"/>
      <c r="FN100" s="301"/>
      <c r="FO100" s="301"/>
      <c r="FP100" s="301"/>
      <c r="FQ100" s="301"/>
      <c r="FR100" s="301"/>
      <c r="FS100" s="301"/>
      <c r="FT100" s="301"/>
      <c r="FU100" s="301"/>
      <c r="FV100" s="301"/>
      <c r="FW100" s="301"/>
      <c r="FX100" s="301"/>
      <c r="FY100" s="301"/>
      <c r="FZ100" s="301"/>
      <c r="GA100" s="301"/>
      <c r="GB100" s="301"/>
      <c r="GC100" s="301"/>
      <c r="GD100" s="301"/>
      <c r="GE100" s="301"/>
      <c r="GF100" s="301"/>
      <c r="GG100" s="301"/>
      <c r="GH100" s="301"/>
      <c r="GI100" s="301"/>
      <c r="GJ100" s="301"/>
      <c r="GK100" s="301"/>
      <c r="GL100" s="301"/>
      <c r="GM100" s="301"/>
      <c r="GN100" s="305"/>
      <c r="HA100" s="304"/>
      <c r="HB100" s="301"/>
      <c r="HC100" s="301"/>
      <c r="HD100" s="301"/>
      <c r="HE100" s="301"/>
      <c r="HF100" s="301"/>
      <c r="HG100" s="301"/>
      <c r="HH100" s="301"/>
      <c r="HI100" s="301"/>
      <c r="HJ100" s="301"/>
      <c r="HK100" s="301"/>
      <c r="HL100" s="301"/>
      <c r="HM100" s="301"/>
      <c r="HN100" s="301"/>
      <c r="HO100" s="301"/>
      <c r="HP100" s="301"/>
      <c r="HQ100" s="301"/>
      <c r="HR100" s="301"/>
      <c r="HS100" s="301"/>
      <c r="HT100" s="301"/>
      <c r="HU100" s="301"/>
      <c r="HV100" s="301"/>
      <c r="HW100" s="301"/>
      <c r="HX100" s="301"/>
      <c r="HY100" s="301"/>
      <c r="HZ100" s="301"/>
      <c r="IA100" s="301"/>
      <c r="IB100" s="301"/>
      <c r="IC100" s="301"/>
      <c r="ID100" s="301"/>
      <c r="IE100" s="301"/>
      <c r="IF100" s="305"/>
      <c r="LC100" s="304"/>
      <c r="LD100" s="301"/>
      <c r="LE100" s="301"/>
      <c r="LF100" s="305"/>
    </row>
    <row customHeight="1" ht="11.25">
      <c r="C101" s="132"/>
      <c r="D101" s="132"/>
      <c r="E101" s="212"/>
      <c r="F101" s="212"/>
      <c r="G101" s="212"/>
      <c r="H101" s="212"/>
      <c r="I101" s="212"/>
      <c r="J101" s="212"/>
      <c r="K101" s="157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157"/>
      <c r="AD101" s="157"/>
      <c r="AE101" s="157"/>
      <c r="AF101" s="212"/>
      <c r="AG101" s="212"/>
      <c r="AH101" s="212"/>
      <c r="AI101" s="212"/>
      <c r="AJ101" s="212"/>
      <c r="AK101" s="212"/>
      <c r="AL101" s="212"/>
      <c r="AM101" s="212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212"/>
      <c r="AZ101" s="157"/>
      <c r="BA101" s="157"/>
      <c r="BB101" s="157"/>
      <c r="BC101" s="157"/>
      <c r="BD101" s="157"/>
      <c r="BE101" s="157"/>
      <c r="BF101" s="157"/>
      <c r="BG101" s="212"/>
      <c r="BH101" s="157"/>
      <c r="BI101" s="212"/>
      <c r="BJ101" s="212"/>
      <c r="BK101" s="212"/>
      <c r="BL101" s="157"/>
      <c r="BM101" s="157"/>
      <c r="BN101" s="212"/>
      <c r="BO101" s="212"/>
      <c r="BP101" s="546"/>
      <c r="BQ101" s="546"/>
      <c r="BR101" s="546"/>
      <c r="BS101" s="546"/>
      <c r="BT101" s="546"/>
      <c r="BU101" s="546"/>
      <c r="BV101" s="546"/>
      <c r="BW101" s="546"/>
      <c r="BX101" s="157"/>
      <c r="BY101" s="157"/>
      <c r="BZ101" s="157"/>
      <c r="CA101" s="157"/>
      <c r="CB101" s="546"/>
      <c r="CC101" s="546"/>
      <c r="CD101" s="546"/>
      <c r="CE101" s="546"/>
      <c r="CF101" s="546"/>
      <c r="CG101" s="546"/>
      <c r="CH101" s="546"/>
      <c r="CI101" s="546"/>
      <c r="CJ101" s="546"/>
      <c r="CK101" s="546"/>
      <c r="CL101" s="157"/>
      <c r="CM101" s="546"/>
      <c r="CN101" s="546"/>
      <c r="CO101" s="546"/>
      <c r="CP101" s="546"/>
      <c r="CQ101" s="546"/>
      <c r="CR101" s="546"/>
      <c r="CS101" s="546"/>
      <c r="CT101" s="546"/>
      <c r="CU101" s="546"/>
      <c r="CV101" s="546"/>
      <c r="CW101" s="546"/>
      <c r="CX101" s="546"/>
      <c r="CY101" s="546"/>
      <c r="CZ101" s="546"/>
      <c r="DA101" s="546"/>
      <c r="DB101" s="546"/>
      <c r="DC101" s="546"/>
      <c r="DD101" s="546"/>
      <c r="DE101" s="546"/>
      <c r="DF101" s="546"/>
      <c r="DG101" s="546"/>
      <c r="DH101" s="546"/>
      <c r="DI101" s="546"/>
      <c r="DJ101" s="546"/>
      <c r="DK101" s="546"/>
      <c r="DL101" s="546"/>
      <c r="DM101" s="546"/>
      <c r="DN101" s="546"/>
      <c r="DO101" s="546"/>
      <c r="DP101" s="546"/>
      <c r="DQ101" s="546"/>
      <c r="DR101" s="546"/>
      <c r="DS101" s="546"/>
      <c r="DT101" s="546"/>
      <c r="DU101" s="546"/>
      <c r="DV101" s="546"/>
      <c r="DW101" s="546"/>
      <c r="DX101" s="546"/>
      <c r="DY101" s="546"/>
      <c r="DZ101" s="546"/>
      <c r="EA101" s="546"/>
      <c r="EB101" s="546"/>
      <c r="EC101" s="546"/>
      <c r="ED101" s="546"/>
      <c r="EE101" s="546"/>
      <c r="EF101" s="546"/>
      <c r="EG101" s="546"/>
      <c r="EH101" s="546"/>
      <c r="EI101" s="133"/>
      <c r="EJ101" s="133"/>
      <c r="EP101" s="157"/>
      <c r="EQ101" s="546"/>
      <c r="ER101" s="546"/>
      <c r="ES101" s="546"/>
      <c r="ET101" s="546"/>
      <c r="EU101" s="546"/>
      <c r="EV101" s="546"/>
      <c r="EW101" s="546"/>
      <c r="EX101" s="546"/>
      <c r="EY101" s="546"/>
      <c r="EZ101" s="546"/>
      <c r="FA101" s="546"/>
      <c r="FB101" s="546"/>
      <c r="FC101" s="546"/>
      <c r="FD101" s="546"/>
      <c r="FE101" s="546"/>
      <c r="FF101" s="546"/>
      <c r="FG101" s="546"/>
      <c r="FH101" s="546"/>
      <c r="FI101" s="546"/>
      <c r="FJ101" s="546"/>
      <c r="FK101" s="546"/>
      <c r="FL101" s="546"/>
      <c r="FM101" s="546"/>
      <c r="FN101" s="546"/>
      <c r="FO101" s="546"/>
      <c r="FP101" s="546"/>
      <c r="FQ101" s="546"/>
      <c r="FR101" s="546"/>
      <c r="FS101" s="546"/>
      <c r="FT101" s="546"/>
      <c r="FU101" s="546"/>
      <c r="FV101" s="546"/>
      <c r="FW101" s="546"/>
      <c r="FX101" s="546"/>
      <c r="FY101" s="546"/>
      <c r="FZ101" s="546"/>
      <c r="GA101" s="546"/>
      <c r="GB101" s="546"/>
      <c r="GC101" s="546"/>
      <c r="GD101" s="546"/>
      <c r="GE101" s="546"/>
      <c r="GF101" s="546"/>
      <c r="GG101" s="546"/>
      <c r="GH101" s="546"/>
      <c r="GI101" s="546"/>
      <c r="GJ101" s="546"/>
      <c r="GK101" s="546"/>
      <c r="GL101" s="546"/>
      <c r="GM101" s="546"/>
      <c r="GN101" s="546"/>
    </row>
    <row customHeight="1" ht="11.25">
      <c r="N102" s="226" t="s">
        <v>1442</v>
      </c>
    </row>
    <row customHeight="1" ht="11.25">
      <c r="N103" s="227" t="s">
        <v>1443</v>
      </c>
    </row>
    <row customHeight="1" ht="11.25">
      <c r="N104" s="227" t="s">
        <v>1444</v>
      </c>
    </row>
    <row customHeight="1" ht="11.25">
      <c r="N105" s="227" t="s">
        <v>1445</v>
      </c>
    </row>
    <row customHeight="1" ht="11.25">
      <c r="N106" s="227" t="s">
        <v>1446</v>
      </c>
    </row>
    <row customHeight="1" ht="11.25">
      <c r="N107" s="227" t="s">
        <v>1447</v>
      </c>
    </row>
    <row customHeight="1" ht="11.25"/>
    <row customHeight="1" ht="11.25">
      <c r="N109" s="226" t="s">
        <v>1609</v>
      </c>
    </row>
    <row customHeight="1" ht="11.25">
      <c r="N110" s="227" t="s">
        <v>1610</v>
      </c>
    </row>
    <row customHeight="1" ht="11.25">
      <c r="N111" s="227" t="s">
        <v>1611</v>
      </c>
    </row>
    <row customHeight="1" ht="11.25">
      <c r="N112" s="227" t="s">
        <v>1612</v>
      </c>
    </row>
    <row customHeight="1" ht="11.25">
      <c r="N113" s="227" t="s">
        <v>1613</v>
      </c>
    </row>
    <row customHeight="1" ht="11.25">
      <c r="N114" s="227" t="s">
        <v>1614</v>
      </c>
    </row>
    <row customHeight="1" ht="11.25">
      <c r="N115" s="227" t="s">
        <v>1615</v>
      </c>
    </row>
  </sheetData>
  <sheetProtection formatColumns="0" formatRows="0" sort="0" autoFilter="0" insertRows="0" deleteRows="0" deleteColumns="0"/>
  <mergeCells count="375">
    <mergeCell ref="N97:BO97"/>
    <mergeCell ref="N98:BO98"/>
    <mergeCell ref="D81:D86"/>
    <mergeCell ref="E81:E86"/>
    <mergeCell ref="N81:BO81"/>
    <mergeCell ref="D90:D93"/>
    <mergeCell ref="E90:E93"/>
    <mergeCell ref="N90:BO90"/>
    <mergeCell ref="D69:D77"/>
    <mergeCell ref="N69:BO69"/>
    <mergeCell ref="E71:E73"/>
    <mergeCell ref="N71:BO71"/>
    <mergeCell ref="E75:E77"/>
    <mergeCell ref="N75:BO75"/>
    <mergeCell ref="D44:D52"/>
    <mergeCell ref="E44:E52"/>
    <mergeCell ref="N44:BO44"/>
    <mergeCell ref="D56:D65"/>
    <mergeCell ref="N56:BO56"/>
    <mergeCell ref="E58:E61"/>
    <mergeCell ref="N58:BO58"/>
    <mergeCell ref="E63:E65"/>
    <mergeCell ref="N63:BO63"/>
    <mergeCell ref="D28:D40"/>
    <mergeCell ref="N28:BO28"/>
    <mergeCell ref="E30:E32"/>
    <mergeCell ref="N30:BO30"/>
    <mergeCell ref="E34:E36"/>
    <mergeCell ref="N34:BO34"/>
    <mergeCell ref="E38:E40"/>
    <mergeCell ref="N38:BO38"/>
    <mergeCell ref="D15:D18"/>
    <mergeCell ref="E15:E18"/>
    <mergeCell ref="N15:BO15"/>
    <mergeCell ref="D22:D24"/>
    <mergeCell ref="E22:E24"/>
    <mergeCell ref="N22:BO22"/>
    <mergeCell ref="ID7:ID10"/>
    <mergeCell ref="IE7:IE10"/>
    <mergeCell ref="IF7:IF10"/>
    <mergeCell ref="LC7:LC10"/>
    <mergeCell ref="LD7:LD10"/>
    <mergeCell ref="LF7:LF10"/>
    <mergeCell ref="HT7:HT10"/>
    <mergeCell ref="HU7:HU10"/>
    <mergeCell ref="HV7:HV10"/>
    <mergeCell ref="HW7:HW10"/>
    <mergeCell ref="HX7:HX10"/>
    <mergeCell ref="HY7:HY10"/>
    <mergeCell ref="HN7:HN10"/>
    <mergeCell ref="HO7:HO10"/>
    <mergeCell ref="HP7:HP10"/>
    <mergeCell ref="HQ7:HQ10"/>
    <mergeCell ref="HR7:HR10"/>
    <mergeCell ref="HS7:HS10"/>
    <mergeCell ref="HH7:HH10"/>
    <mergeCell ref="HI7:HI10"/>
    <mergeCell ref="HJ7:HJ10"/>
    <mergeCell ref="HK7:HK10"/>
    <mergeCell ref="HL7:HL10"/>
    <mergeCell ref="HM7:HM10"/>
    <mergeCell ref="HB7:HB10"/>
    <mergeCell ref="HC7:HC10"/>
    <mergeCell ref="HD7:HD10"/>
    <mergeCell ref="HE7:HE10"/>
    <mergeCell ref="HF7:HF10"/>
    <mergeCell ref="HG7:HG10"/>
    <mergeCell ref="FR7:FR10"/>
    <mergeCell ref="FS7:FS10"/>
    <mergeCell ref="FT7:FT10"/>
    <mergeCell ref="FU7:FU10"/>
    <mergeCell ref="FY7:FY10"/>
    <mergeCell ref="FZ7:FZ10"/>
    <mergeCell ref="FL7:FL10"/>
    <mergeCell ref="FM7:FM10"/>
    <mergeCell ref="FN7:FN10"/>
    <mergeCell ref="FO7:FO10"/>
    <mergeCell ref="FP7:FP10"/>
    <mergeCell ref="FQ7:FQ10"/>
    <mergeCell ref="FD7:FD10"/>
    <mergeCell ref="FG7:FG10"/>
    <mergeCell ref="FH7:FH10"/>
    <mergeCell ref="FI7:FI10"/>
    <mergeCell ref="FJ7:FJ10"/>
    <mergeCell ref="FK7:FK10"/>
    <mergeCell ref="EP7:EP10"/>
    <mergeCell ref="EQ7:EQ10"/>
    <mergeCell ref="ES7:ES10"/>
    <mergeCell ref="ET7:ET10"/>
    <mergeCell ref="EU7:EU10"/>
    <mergeCell ref="EV7:EV10"/>
    <mergeCell ref="DO7:DO10"/>
    <mergeCell ref="DP7:DP10"/>
    <mergeCell ref="DQ7:DQ10"/>
    <mergeCell ref="DU7:DU10"/>
    <mergeCell ref="DV7:DV10"/>
    <mergeCell ref="DZ7:DZ10"/>
    <mergeCell ref="DE7:DE10"/>
    <mergeCell ref="DF7:DF10"/>
    <mergeCell ref="DG7:DG10"/>
    <mergeCell ref="DH7:DH10"/>
    <mergeCell ref="DI7:DI10"/>
    <mergeCell ref="DJ7:DJ10"/>
    <mergeCell ref="CQ7:CQ10"/>
    <mergeCell ref="CR7:CR10"/>
    <mergeCell ref="CS7:CS10"/>
    <mergeCell ref="CT7:CT10"/>
    <mergeCell ref="CW7:CW10"/>
    <mergeCell ref="CX7:CX10"/>
    <mergeCell ref="LE6:LE10"/>
    <mergeCell ref="BP7:BP10"/>
    <mergeCell ref="BQ7:BQ10"/>
    <mergeCell ref="BR7:BR10"/>
    <mergeCell ref="BS7:BS10"/>
    <mergeCell ref="BU7:BU10"/>
    <mergeCell ref="BV7:BV10"/>
    <mergeCell ref="BX7:BX10"/>
    <mergeCell ref="BY7:BY10"/>
    <mergeCell ref="BZ7:BZ10"/>
    <mergeCell ref="KO6:KO10"/>
    <mergeCell ref="KP6:KP10"/>
    <mergeCell ref="KQ6:KQ10"/>
    <mergeCell ref="KR6:KR10"/>
    <mergeCell ref="KS6:KS10"/>
    <mergeCell ref="LC6:LD6"/>
    <mergeCell ref="KI6:KI10"/>
    <mergeCell ref="KJ6:KJ10"/>
    <mergeCell ref="KK6:KK10"/>
    <mergeCell ref="KL6:KL10"/>
    <mergeCell ref="KM6:KM10"/>
    <mergeCell ref="KN6:KN10"/>
    <mergeCell ref="JY6:JY10"/>
    <mergeCell ref="KD6:KD10"/>
    <mergeCell ref="KE6:KE10"/>
    <mergeCell ref="KF6:KF10"/>
    <mergeCell ref="KG6:KG10"/>
    <mergeCell ref="KH6:KH10"/>
    <mergeCell ref="JS6:JS10"/>
    <mergeCell ref="JT6:JT10"/>
    <mergeCell ref="JU6:JU10"/>
    <mergeCell ref="JV6:JV10"/>
    <mergeCell ref="JW6:JW10"/>
    <mergeCell ref="JX6:JX10"/>
    <mergeCell ref="HU6:HV6"/>
    <mergeCell ref="HW6:HX6"/>
    <mergeCell ref="HY6:HZ6"/>
    <mergeCell ref="IA6:IB6"/>
    <mergeCell ref="IC6:IF6"/>
    <mergeCell ref="JR6:JR10"/>
    <mergeCell ref="HZ7:HZ10"/>
    <mergeCell ref="IA7:IA10"/>
    <mergeCell ref="IB7:IB10"/>
    <mergeCell ref="IC7:IC10"/>
    <mergeCell ref="HE6:HF6"/>
    <mergeCell ref="HG6:HH6"/>
    <mergeCell ref="HI6:HJ6"/>
    <mergeCell ref="HK6:HL6"/>
    <mergeCell ref="HM6:HP6"/>
    <mergeCell ref="HQ6:HT6"/>
    <mergeCell ref="EW6:EX6"/>
    <mergeCell ref="EY6:EY10"/>
    <mergeCell ref="EZ6:EZ10"/>
    <mergeCell ref="FA6:FD6"/>
    <mergeCell ref="FE6:FE10"/>
    <mergeCell ref="FF6:FF10"/>
    <mergeCell ref="EW7:EW10"/>
    <mergeCell ref="EX7:EX10"/>
    <mergeCell ref="FA7:FA10"/>
    <mergeCell ref="FB7:FB10"/>
    <mergeCell ref="DH6:DL6"/>
    <mergeCell ref="DM6:DQ6"/>
    <mergeCell ref="EP6:EQ6"/>
    <mergeCell ref="ER6:ER10"/>
    <mergeCell ref="ES6:ET6"/>
    <mergeCell ref="EU6:EV6"/>
    <mergeCell ref="DK7:DK10"/>
    <mergeCell ref="DL7:DL10"/>
    <mergeCell ref="DM7:DM10"/>
    <mergeCell ref="DN7:DN10"/>
    <mergeCell ref="CU6:CU10"/>
    <mergeCell ref="CV6:CV10"/>
    <mergeCell ref="CW6:CZ6"/>
    <mergeCell ref="DA6:DA10"/>
    <mergeCell ref="DB6:DB10"/>
    <mergeCell ref="DC6:DG6"/>
    <mergeCell ref="CY7:CY10"/>
    <mergeCell ref="CZ7:CZ10"/>
    <mergeCell ref="DC7:DC10"/>
    <mergeCell ref="DD7:DD10"/>
    <mergeCell ref="CK6:CK10"/>
    <mergeCell ref="CL6:CM6"/>
    <mergeCell ref="CN6:CN10"/>
    <mergeCell ref="CO6:CP6"/>
    <mergeCell ref="CQ6:CR6"/>
    <mergeCell ref="CS6:CT6"/>
    <mergeCell ref="CL7:CL10"/>
    <mergeCell ref="CM7:CM10"/>
    <mergeCell ref="CO7:CO10"/>
    <mergeCell ref="CP7:CP10"/>
    <mergeCell ref="CD6:CD10"/>
    <mergeCell ref="CE6:CF6"/>
    <mergeCell ref="CG6:CG10"/>
    <mergeCell ref="CH6:CH10"/>
    <mergeCell ref="CI6:CI10"/>
    <mergeCell ref="CJ6:CJ10"/>
    <mergeCell ref="CE7:CE10"/>
    <mergeCell ref="CF7:CF10"/>
    <mergeCell ref="BU6:BV6"/>
    <mergeCell ref="BW6:BW10"/>
    <mergeCell ref="BX6:BY6"/>
    <mergeCell ref="BZ6:CA6"/>
    <mergeCell ref="CB6:CB10"/>
    <mergeCell ref="CC6:CC10"/>
    <mergeCell ref="CA7:CA10"/>
    <mergeCell ref="BM6:BM10"/>
    <mergeCell ref="BN6:BN10"/>
    <mergeCell ref="BO6:BO10"/>
    <mergeCell ref="BP6:BQ6"/>
    <mergeCell ref="BR6:BS6"/>
    <mergeCell ref="BT6:BT10"/>
    <mergeCell ref="BG6:BG10"/>
    <mergeCell ref="BH6:BH10"/>
    <mergeCell ref="BI6:BI10"/>
    <mergeCell ref="BJ6:BJ10"/>
    <mergeCell ref="BK6:BK10"/>
    <mergeCell ref="BL6:BL10"/>
    <mergeCell ref="AY6:AY10"/>
    <mergeCell ref="AZ6:AZ10"/>
    <mergeCell ref="BA6:BA10"/>
    <mergeCell ref="BB6:BB10"/>
    <mergeCell ref="BC6:BE7"/>
    <mergeCell ref="BF6:BF10"/>
    <mergeCell ref="BC8:BC10"/>
    <mergeCell ref="BD8:BD10"/>
    <mergeCell ref="BE8:BE10"/>
    <mergeCell ref="AS6:AS10"/>
    <mergeCell ref="AT6:AT10"/>
    <mergeCell ref="AU6:AU10"/>
    <mergeCell ref="AV6:AV10"/>
    <mergeCell ref="AW6:AW10"/>
    <mergeCell ref="AX6:AX10"/>
    <mergeCell ref="AM6:AM10"/>
    <mergeCell ref="AN6:AN10"/>
    <mergeCell ref="AO6:AO10"/>
    <mergeCell ref="AP6:AP10"/>
    <mergeCell ref="AQ6:AQ10"/>
    <mergeCell ref="AR6:AR10"/>
    <mergeCell ref="AG6:AG10"/>
    <mergeCell ref="AH6:AH10"/>
    <mergeCell ref="AI6:AI10"/>
    <mergeCell ref="AJ6:AJ10"/>
    <mergeCell ref="AK6:AK10"/>
    <mergeCell ref="AL6:AL10"/>
    <mergeCell ref="AA6:AA10"/>
    <mergeCell ref="AB6:AB10"/>
    <mergeCell ref="AC6:AC10"/>
    <mergeCell ref="AD6:AD10"/>
    <mergeCell ref="AE6:AE10"/>
    <mergeCell ref="AF6:AF10"/>
    <mergeCell ref="U6:U10"/>
    <mergeCell ref="V6:V10"/>
    <mergeCell ref="W6:W10"/>
    <mergeCell ref="X6:X10"/>
    <mergeCell ref="Y6:Y10"/>
    <mergeCell ref="Z6:Z10"/>
    <mergeCell ref="O6:O10"/>
    <mergeCell ref="P6:P10"/>
    <mergeCell ref="Q6:Q10"/>
    <mergeCell ref="R6:R10"/>
    <mergeCell ref="S6:S10"/>
    <mergeCell ref="T6:T10"/>
    <mergeCell ref="LC5:LF5"/>
    <mergeCell ref="F6:F10"/>
    <mergeCell ref="G6:G10"/>
    <mergeCell ref="H6:H10"/>
    <mergeCell ref="I6:I10"/>
    <mergeCell ref="J6:J10"/>
    <mergeCell ref="K6:K10"/>
    <mergeCell ref="L6:L10"/>
    <mergeCell ref="M6:M10"/>
    <mergeCell ref="N6:N10"/>
    <mergeCell ref="IA5:IB5"/>
    <mergeCell ref="IC5:ID5"/>
    <mergeCell ref="IE5:IF5"/>
    <mergeCell ref="JR5:JY5"/>
    <mergeCell ref="KD5:KK5"/>
    <mergeCell ref="KL5:KS5"/>
    <mergeCell ref="HO5:HP5"/>
    <mergeCell ref="HQ5:HR5"/>
    <mergeCell ref="HS5:HT5"/>
    <mergeCell ref="HU5:HV5"/>
    <mergeCell ref="HW5:HX5"/>
    <mergeCell ref="HY5:HZ5"/>
    <mergeCell ref="HC5:HD5"/>
    <mergeCell ref="HE5:HF5"/>
    <mergeCell ref="HG5:HH5"/>
    <mergeCell ref="HI5:HJ5"/>
    <mergeCell ref="HK5:HL5"/>
    <mergeCell ref="HM5:HN5"/>
    <mergeCell ref="GJ5:GJ10"/>
    <mergeCell ref="GK5:GK6"/>
    <mergeCell ref="GL5:GL6"/>
    <mergeCell ref="GM5:GM10"/>
    <mergeCell ref="GN5:GN10"/>
    <mergeCell ref="HA5:HB5"/>
    <mergeCell ref="HA6:HD6"/>
    <mergeCell ref="GK7:GK10"/>
    <mergeCell ref="GL7:GL10"/>
    <mergeCell ref="HA7:HA10"/>
    <mergeCell ref="GD5:GD6"/>
    <mergeCell ref="GE5:GE6"/>
    <mergeCell ref="GF5:GF6"/>
    <mergeCell ref="GG5:GG10"/>
    <mergeCell ref="GH5:GH10"/>
    <mergeCell ref="GI5:GI10"/>
    <mergeCell ref="GD7:GD10"/>
    <mergeCell ref="GE7:GE10"/>
    <mergeCell ref="GF7:GF10"/>
    <mergeCell ref="FW5:FW10"/>
    <mergeCell ref="FX5:FX10"/>
    <mergeCell ref="FY5:FZ6"/>
    <mergeCell ref="GA5:GA10"/>
    <mergeCell ref="GB5:GB10"/>
    <mergeCell ref="GC5:GC10"/>
    <mergeCell ref="FA5:FB5"/>
    <mergeCell ref="FC5:FD5"/>
    <mergeCell ref="FG5:FK5"/>
    <mergeCell ref="FL5:FP5"/>
    <mergeCell ref="FQ5:FU5"/>
    <mergeCell ref="FV5:FV10"/>
    <mergeCell ref="FG6:FK6"/>
    <mergeCell ref="FL6:FP6"/>
    <mergeCell ref="FQ6:FU6"/>
    <mergeCell ref="FC7:FC10"/>
    <mergeCell ref="EF5:EF10"/>
    <mergeCell ref="EG5:EG6"/>
    <mergeCell ref="EH5:EH6"/>
    <mergeCell ref="EI5:EI6"/>
    <mergeCell ref="EJ5:EJ6"/>
    <mergeCell ref="EM5:EM10"/>
    <mergeCell ref="EG7:EG10"/>
    <mergeCell ref="EH7:EH10"/>
    <mergeCell ref="EI7:EI10"/>
    <mergeCell ref="EJ7:EJ10"/>
    <mergeCell ref="DZ5:DZ6"/>
    <mergeCell ref="EA5:EA6"/>
    <mergeCell ref="EB5:EB6"/>
    <mergeCell ref="EC5:EC6"/>
    <mergeCell ref="ED5:ED10"/>
    <mergeCell ref="EE5:EE10"/>
    <mergeCell ref="EA7:EA10"/>
    <mergeCell ref="EB7:EB10"/>
    <mergeCell ref="EC7:EC10"/>
    <mergeCell ref="DS5:DS10"/>
    <mergeCell ref="DT5:DT10"/>
    <mergeCell ref="DU5:DV6"/>
    <mergeCell ref="DW5:DW10"/>
    <mergeCell ref="DX5:DX10"/>
    <mergeCell ref="DY5:DY10"/>
    <mergeCell ref="HQ4:IF4"/>
    <mergeCell ref="M5:AN5"/>
    <mergeCell ref="AQ5:AV5"/>
    <mergeCell ref="AX5:BE5"/>
    <mergeCell ref="CW5:CX5"/>
    <mergeCell ref="CY5:CZ5"/>
    <mergeCell ref="DC5:DG5"/>
    <mergeCell ref="DH5:DL5"/>
    <mergeCell ref="DM5:DQ5"/>
    <mergeCell ref="DR5:DR10"/>
    <mergeCell ref="CO3:DK3"/>
    <mergeCell ref="ES3:FJ3"/>
    <mergeCell ref="D4:BG4"/>
    <mergeCell ref="CL4:EJ4"/>
    <mergeCell ref="EP4:GN4"/>
    <mergeCell ref="HA4:HP4"/>
  </mergeCells>
  <conditionalFormatting sqref="M3">
    <cfRule type="expression" dxfId="0" priority="1" stopIfTrue="1">
      <formula>$N$3=0</formula>
    </cfRule>
  </conditionalFormatting>
  <conditionalFormatting sqref="M3">
    <cfRule type="expression" dxfId="1" priority="2" stopIfTrue="1">
      <formula>$N$3&lt;=(100+REGION_IDX_VALUE_MIRROR)</formula>
    </cfRule>
  </conditionalFormatting>
  <conditionalFormatting sqref="M3">
    <cfRule type="expression" dxfId="2" priority="3" stopIfTrue="1">
      <formula>$N$3&gt;(100+REGION_IDX_VALUE_MIRROR)</formula>
    </cfRule>
  </conditionalFormatting>
  <dataValidations count="12">
    <dataValidation type="list" allowBlank="1" showInputMessage="1" showErrorMessage="1" promptTitle="Внимание" prompt="Пожалуйста, выберите значение из списка" sqref="BL17">
      <formula1>YES_NO</formula1>
    </dataValidation>
    <dataValidation type="list" allowBlank="1" showInputMessage="1" showErrorMessage="1" promptTitle="Внимание" prompt="Пожалуйста, выберите значение из списка" sqref="BL46">
      <formula1>YES_NO</formula1>
    </dataValidation>
    <dataValidation type="list" allowBlank="1" showInputMessage="1" showErrorMessage="1" promptTitle="Внимание" prompt="Пожалуйста, выберите значение из списка" sqref="BL47">
      <formula1>YES_NO</formula1>
    </dataValidation>
    <dataValidation type="list" allowBlank="1" showInputMessage="1" showErrorMessage="1" promptTitle="Внимание" prompt="Пожалуйста, выберите значение из списка" sqref="BL48">
      <formula1>YES_NO</formula1>
    </dataValidation>
    <dataValidation type="list" allowBlank="1" showInputMessage="1" showErrorMessage="1" promptTitle="Внимание" prompt="Пожалуйста, выберите значение из списка" sqref="BL49">
      <formula1>YES_NO</formula1>
    </dataValidation>
    <dataValidation type="list" allowBlank="1" showInputMessage="1" showErrorMessage="1" promptTitle="Внимание" prompt="Пожалуйста, выберите значение из списка" sqref="BL50">
      <formula1>YES_NO</formula1>
    </dataValidation>
    <dataValidation type="list" allowBlank="1" showInputMessage="1" showErrorMessage="1" promptTitle="Внимание" prompt="Пожалуйста, выберите значение из списка" sqref="BL51">
      <formula1>YES_NO</formula1>
    </dataValidation>
    <dataValidation type="list" allowBlank="1" showInputMessage="1" showErrorMessage="1" promptTitle="Внимание" prompt="Пожалуйста, выберите значение из списка" sqref="BL60">
      <formula1>YES_NO</formula1>
    </dataValidation>
    <dataValidation type="list" allowBlank="1" showInputMessage="1" showErrorMessage="1" promptTitle="Внимание" prompt="Пожалуйста, выберите значение из списка" sqref="BL83">
      <formula1>YES_NO</formula1>
    </dataValidation>
    <dataValidation type="list" allowBlank="1" showInputMessage="1" showErrorMessage="1" promptTitle="Внимание" prompt="Пожалуйста, выберите значение из списка" sqref="BL84">
      <formula1>YES_NO</formula1>
    </dataValidation>
    <dataValidation type="list" allowBlank="1" showInputMessage="1" showErrorMessage="1" promptTitle="Внимание" prompt="Пожалуйста, выберите значение из списка" sqref="BL85">
      <formula1>YES_NO</formula1>
    </dataValidation>
    <dataValidation type="list" allowBlank="1" showInputMessage="1" showErrorMessage="1" promptTitle="Внимание" prompt="Пожалуйста, выберите значение из списка" sqref="BL92">
      <formula1>YES_NO</formula1>
    </dataValidation>
  </dataValidations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A919E20A-DF18-79AE-7334-DA3887505918}" mc:Ignorable="x14ac xr xr2 xr3">
  <sheetPr>
    <tabColor rgb="FFFFCC99"/>
  </sheetPr>
  <dimension ref="A1:AD93"/>
  <sheetViews>
    <sheetView topLeftCell="A1" showGridLines="0" zoomScale="80" workbookViewId="0">
      <pane ySplit="1" topLeftCell="A2" activePane="bottomLeft" state="frozen"/>
      <selection pane="bottomLeft" activeCell="A1" sqref="A1"/>
    </sheetView>
  </sheetViews>
  <sheetFormatPr customHeight="1" defaultRowHeight="10.5"/>
  <sheetData>
    <row customHeight="1" ht="10.5">
      <c r="A1" s="0" t="s">
        <v>1984</v>
      </c>
      <c r="B1" s="1376" t="s">
        <v>1985</v>
      </c>
      <c r="C1" s="1376" t="s">
        <v>472</v>
      </c>
      <c r="D1" s="1376" t="s">
        <v>1966</v>
      </c>
      <c r="E1" s="0" t="s">
        <v>1986</v>
      </c>
      <c r="F1" s="0" t="s">
        <v>1987</v>
      </c>
      <c r="G1" s="1376" t="s">
        <v>1060</v>
      </c>
      <c r="H1" s="0" t="s">
        <v>1988</v>
      </c>
      <c r="I1" s="0" t="s">
        <v>1989</v>
      </c>
      <c r="J1" s="0" t="s">
        <v>1990</v>
      </c>
      <c r="K1" s="0" t="s">
        <v>1991</v>
      </c>
      <c r="L1" s="0" t="s">
        <v>1992</v>
      </c>
      <c r="M1" s="1376" t="s">
        <v>1993</v>
      </c>
      <c r="N1" s="0" t="s">
        <v>1994</v>
      </c>
      <c r="O1" s="1376" t="s">
        <v>1995</v>
      </c>
      <c r="P1" s="0" t="s">
        <v>1996</v>
      </c>
      <c r="Q1" s="1376" t="s">
        <v>1997</v>
      </c>
      <c r="R1" s="0" t="s">
        <v>1998</v>
      </c>
      <c r="S1" s="0" t="s">
        <v>1999</v>
      </c>
      <c r="T1" s="0" t="s">
        <v>2000</v>
      </c>
      <c r="U1" s="0" t="s">
        <v>2001</v>
      </c>
      <c r="V1" s="0" t="s">
        <v>2002</v>
      </c>
      <c r="W1" s="0" t="s">
        <v>2003</v>
      </c>
      <c r="X1" s="1376" t="s">
        <v>590</v>
      </c>
      <c r="Y1" s="1376" t="s">
        <v>600</v>
      </c>
      <c r="Z1" s="1376" t="s">
        <v>610</v>
      </c>
      <c r="AA1" s="1376" t="s">
        <v>620</v>
      </c>
      <c r="AB1" s="1376" t="s">
        <v>629</v>
      </c>
    </row>
    <row customHeight="1" ht="10.5">
      <c r="B2" s="0" t="s">
        <v>269</v>
      </c>
      <c r="C2" s="0" t="s">
        <v>322</v>
      </c>
      <c r="D2" s="0" t="s">
        <v>312</v>
      </c>
      <c r="E2" s="0" t="s">
        <v>313</v>
      </c>
      <c r="F2" s="0" t="s">
        <v>321</v>
      </c>
      <c r="G2" s="0" t="s">
        <v>369</v>
      </c>
      <c r="H2" s="0" t="s">
        <v>383</v>
      </c>
      <c r="I2" s="0" t="s">
        <v>398</v>
      </c>
      <c r="J2" s="0" t="s">
        <v>316</v>
      </c>
      <c r="K2" s="0" t="s">
        <v>325</v>
      </c>
      <c r="L2" s="0" t="s">
        <v>332</v>
      </c>
      <c r="M2" s="0" t="s">
        <v>455</v>
      </c>
      <c r="N2" s="0" t="s">
        <v>469</v>
      </c>
      <c r="O2" s="0" t="s">
        <v>482</v>
      </c>
      <c r="P2" s="0" t="s">
        <v>495</v>
      </c>
      <c r="Q2" s="0" t="s">
        <v>508</v>
      </c>
      <c r="R2" s="0" t="s">
        <v>520</v>
      </c>
      <c r="S2" s="0" t="s">
        <v>532</v>
      </c>
      <c r="T2" s="0" t="s">
        <v>544</v>
      </c>
      <c r="U2" s="0" t="s">
        <v>556</v>
      </c>
      <c r="V2" s="0" t="s">
        <v>568</v>
      </c>
      <c r="W2" s="0" t="s">
        <v>2004</v>
      </c>
      <c r="X2" s="0" t="s">
        <v>590</v>
      </c>
      <c r="Y2" s="0" t="s">
        <v>600</v>
      </c>
      <c r="Z2" s="0" t="s">
        <v>610</v>
      </c>
      <c r="AA2" s="0" t="s">
        <v>620</v>
      </c>
      <c r="AB2" s="0" t="s">
        <v>629</v>
      </c>
    </row>
    <row customHeight="1" ht="10.5">
      <c r="B3" s="0" t="s">
        <v>305</v>
      </c>
      <c r="D3" s="0" t="s">
        <v>1065</v>
      </c>
      <c r="E3" s="0" t="s">
        <v>1796</v>
      </c>
      <c r="F3" s="0" t="s">
        <v>1797</v>
      </c>
      <c r="G3" s="0" t="s">
        <v>1660</v>
      </c>
      <c r="H3" s="0">
        <v>8.57</v>
      </c>
      <c r="I3" s="0">
        <v>7.76</v>
      </c>
      <c r="J3" s="0" t="s">
        <v>1830</v>
      </c>
      <c r="K3" s="0" t="s">
        <v>1831</v>
      </c>
      <c r="L3" s="0" t="s">
        <v>1284</v>
      </c>
      <c r="M3" s="0" t="s">
        <v>1290</v>
      </c>
      <c r="S3" s="0" t="s">
        <v>40</v>
      </c>
      <c r="T3" s="0" t="s">
        <v>57</v>
      </c>
      <c r="U3" s="0" t="s">
        <v>75</v>
      </c>
      <c r="V3" s="0" t="s">
        <v>95</v>
      </c>
      <c r="X3" s="0" t="s">
        <v>1334</v>
      </c>
      <c r="Y3" s="0" t="s">
        <v>1335</v>
      </c>
      <c r="Z3" s="0" t="s">
        <v>1297</v>
      </c>
      <c r="AA3" s="0" t="s">
        <v>1336</v>
      </c>
      <c r="AB3" s="0" t="s">
        <v>1337</v>
      </c>
    </row>
    <row customHeight="1" ht="10.5">
      <c r="B4" s="0" t="s">
        <v>305</v>
      </c>
      <c r="D4" s="0" t="s">
        <v>1065</v>
      </c>
      <c r="E4" s="0" t="s">
        <v>1796</v>
      </c>
      <c r="F4" s="0" t="s">
        <v>1797</v>
      </c>
      <c r="G4" s="0" t="s">
        <v>2005</v>
      </c>
      <c r="H4" s="0">
        <v>8.57</v>
      </c>
      <c r="I4" s="0">
        <v>6.05</v>
      </c>
      <c r="J4" s="0" t="s">
        <v>1830</v>
      </c>
      <c r="K4" s="0" t="s">
        <v>1831</v>
      </c>
      <c r="L4" s="0" t="s">
        <v>1284</v>
      </c>
      <c r="M4" s="0" t="s">
        <v>1290</v>
      </c>
      <c r="S4" s="0" t="s">
        <v>40</v>
      </c>
      <c r="T4" s="0" t="s">
        <v>57</v>
      </c>
      <c r="U4" s="0" t="s">
        <v>85</v>
      </c>
      <c r="V4" s="0" t="s">
        <v>95</v>
      </c>
      <c r="X4" s="0" t="s">
        <v>1334</v>
      </c>
      <c r="Y4" s="0" t="s">
        <v>1335</v>
      </c>
      <c r="Z4" s="0" t="s">
        <v>1297</v>
      </c>
      <c r="AA4" s="0" t="s">
        <v>1336</v>
      </c>
      <c r="AB4" s="0" t="s">
        <v>1337</v>
      </c>
    </row>
    <row customHeight="1" ht="10.5">
      <c r="B5" s="0" t="s">
        <v>305</v>
      </c>
      <c r="D5" s="0" t="s">
        <v>1065</v>
      </c>
      <c r="E5" s="0" t="s">
        <v>1798</v>
      </c>
      <c r="F5" s="0" t="s">
        <v>1799</v>
      </c>
      <c r="G5" s="0" t="s">
        <v>1310</v>
      </c>
      <c r="H5" s="0">
        <v>8.57</v>
      </c>
      <c r="I5" s="0">
        <v>5.43</v>
      </c>
      <c r="J5" s="0" t="s">
        <v>1830</v>
      </c>
      <c r="K5" s="0" t="s">
        <v>1831</v>
      </c>
      <c r="L5" s="0" t="s">
        <v>1284</v>
      </c>
      <c r="M5" s="0" t="s">
        <v>1290</v>
      </c>
      <c r="S5" s="0" t="s">
        <v>40</v>
      </c>
      <c r="T5" s="0" t="s">
        <v>64</v>
      </c>
      <c r="U5" s="0" t="s">
        <v>75</v>
      </c>
      <c r="V5" s="0" t="s">
        <v>95</v>
      </c>
      <c r="X5" s="0" t="s">
        <v>1334</v>
      </c>
      <c r="Y5" s="0" t="s">
        <v>1335</v>
      </c>
      <c r="Z5" s="0" t="s">
        <v>1297</v>
      </c>
      <c r="AA5" s="0" t="s">
        <v>1336</v>
      </c>
      <c r="AB5" s="0" t="s">
        <v>1337</v>
      </c>
    </row>
    <row customHeight="1" ht="10.5">
      <c r="B6" s="0" t="s">
        <v>305</v>
      </c>
      <c r="D6" s="0" t="s">
        <v>1065</v>
      </c>
      <c r="E6" s="0" t="s">
        <v>1767</v>
      </c>
      <c r="F6" s="0" t="s">
        <v>1768</v>
      </c>
      <c r="G6" s="0" t="s">
        <v>1314</v>
      </c>
      <c r="H6" s="0">
        <v>8.57</v>
      </c>
      <c r="I6" s="0">
        <v>5.43</v>
      </c>
      <c r="J6" s="0" t="s">
        <v>1830</v>
      </c>
      <c r="K6" s="0" t="s">
        <v>1831</v>
      </c>
      <c r="L6" s="0" t="s">
        <v>1284</v>
      </c>
      <c r="M6" s="0" t="s">
        <v>1290</v>
      </c>
      <c r="S6" s="0" t="s">
        <v>40</v>
      </c>
      <c r="T6" s="0" t="s">
        <v>64</v>
      </c>
      <c r="U6" s="0" t="s">
        <v>75</v>
      </c>
      <c r="V6" s="0" t="s">
        <v>95</v>
      </c>
      <c r="X6" s="0" t="s">
        <v>1334</v>
      </c>
      <c r="Y6" s="0" t="s">
        <v>1335</v>
      </c>
      <c r="Z6" s="0" t="s">
        <v>1297</v>
      </c>
      <c r="AA6" s="0" t="s">
        <v>1336</v>
      </c>
      <c r="AB6" s="0" t="s">
        <v>1337</v>
      </c>
    </row>
    <row customHeight="1" ht="10.5">
      <c r="B7" s="0" t="s">
        <v>305</v>
      </c>
      <c r="D7" s="0" t="s">
        <v>1065</v>
      </c>
      <c r="E7" s="0" t="s">
        <v>1798</v>
      </c>
      <c r="F7" s="0" t="s">
        <v>1799</v>
      </c>
      <c r="G7" s="0" t="s">
        <v>1318</v>
      </c>
      <c r="H7" s="0">
        <v>89.09</v>
      </c>
      <c r="I7" s="0">
        <v>5.43</v>
      </c>
      <c r="J7" s="0" t="s">
        <v>1282</v>
      </c>
      <c r="K7" s="0" t="s">
        <v>1283</v>
      </c>
      <c r="L7" s="0" t="s">
        <v>1284</v>
      </c>
      <c r="M7" s="0" t="s">
        <v>1290</v>
      </c>
      <c r="S7" s="0" t="s">
        <v>40</v>
      </c>
      <c r="T7" s="0" t="s">
        <v>64</v>
      </c>
      <c r="U7" s="0" t="s">
        <v>85</v>
      </c>
      <c r="V7" s="0" t="s">
        <v>95</v>
      </c>
      <c r="X7" s="0" t="s">
        <v>1334</v>
      </c>
      <c r="Y7" s="0" t="s">
        <v>1335</v>
      </c>
      <c r="Z7" s="0" t="s">
        <v>1297</v>
      </c>
      <c r="AA7" s="0" t="s">
        <v>1336</v>
      </c>
      <c r="AB7" s="0" t="s">
        <v>1337</v>
      </c>
    </row>
    <row customHeight="1" ht="10.5">
      <c r="B8" s="0" t="s">
        <v>305</v>
      </c>
      <c r="D8" s="0" t="s">
        <v>1065</v>
      </c>
      <c r="E8" s="0" t="s">
        <v>1748</v>
      </c>
      <c r="F8" s="0" t="s">
        <v>1749</v>
      </c>
      <c r="G8" s="0" t="s">
        <v>1673</v>
      </c>
      <c r="H8" s="0">
        <v>89.09</v>
      </c>
      <c r="I8" s="0">
        <v>5.43</v>
      </c>
      <c r="J8" s="0" t="s">
        <v>1282</v>
      </c>
      <c r="K8" s="0" t="s">
        <v>1283</v>
      </c>
      <c r="L8" s="0" t="s">
        <v>1284</v>
      </c>
      <c r="M8" s="0" t="s">
        <v>1290</v>
      </c>
      <c r="S8" s="0" t="s">
        <v>40</v>
      </c>
      <c r="T8" s="0" t="s">
        <v>64</v>
      </c>
      <c r="U8" s="0" t="s">
        <v>85</v>
      </c>
      <c r="V8" s="0" t="s">
        <v>95</v>
      </c>
      <c r="X8" s="0" t="s">
        <v>1334</v>
      </c>
      <c r="Y8" s="0" t="s">
        <v>1335</v>
      </c>
      <c r="Z8" s="0" t="s">
        <v>1297</v>
      </c>
      <c r="AA8" s="0" t="s">
        <v>1336</v>
      </c>
      <c r="AB8" s="0" t="s">
        <v>1337</v>
      </c>
    </row>
    <row customHeight="1" ht="10.5">
      <c r="B9" s="0" t="s">
        <v>305</v>
      </c>
      <c r="D9" s="0" t="s">
        <v>1065</v>
      </c>
      <c r="E9" s="0" t="s">
        <v>1778</v>
      </c>
      <c r="F9" s="0" t="s">
        <v>1779</v>
      </c>
      <c r="G9" s="0" t="s">
        <v>2006</v>
      </c>
      <c r="H9" s="0">
        <v>89.09</v>
      </c>
      <c r="I9" s="0">
        <v>5.43</v>
      </c>
      <c r="J9" s="0" t="s">
        <v>1282</v>
      </c>
      <c r="K9" s="0" t="s">
        <v>1283</v>
      </c>
      <c r="L9" s="0" t="s">
        <v>1284</v>
      </c>
      <c r="M9" s="0" t="s">
        <v>1290</v>
      </c>
      <c r="S9" s="0" t="s">
        <v>40</v>
      </c>
      <c r="T9" s="0" t="s">
        <v>64</v>
      </c>
      <c r="U9" s="0" t="s">
        <v>85</v>
      </c>
      <c r="V9" s="0" t="s">
        <v>95</v>
      </c>
      <c r="X9" s="0" t="s">
        <v>1334</v>
      </c>
      <c r="Y9" s="0" t="s">
        <v>1335</v>
      </c>
      <c r="Z9" s="0" t="s">
        <v>1297</v>
      </c>
      <c r="AA9" s="0" t="s">
        <v>1336</v>
      </c>
      <c r="AB9" s="0" t="s">
        <v>1337</v>
      </c>
    </row>
    <row customHeight="1" ht="10.5">
      <c r="B10" s="0" t="s">
        <v>305</v>
      </c>
      <c r="D10" s="0" t="s">
        <v>1065</v>
      </c>
      <c r="E10" s="0" t="s">
        <v>1800</v>
      </c>
      <c r="F10" s="0" t="s">
        <v>1801</v>
      </c>
      <c r="G10" s="0" t="s">
        <v>2007</v>
      </c>
      <c r="H10" s="0">
        <v>89.09</v>
      </c>
      <c r="I10" s="0">
        <v>5.43</v>
      </c>
      <c r="J10" s="0" t="s">
        <v>1282</v>
      </c>
      <c r="K10" s="0" t="s">
        <v>1283</v>
      </c>
      <c r="L10" s="0" t="s">
        <v>1284</v>
      </c>
      <c r="M10" s="0" t="s">
        <v>1290</v>
      </c>
      <c r="S10" s="0" t="s">
        <v>40</v>
      </c>
      <c r="T10" s="0" t="s">
        <v>64</v>
      </c>
      <c r="U10" s="0" t="s">
        <v>85</v>
      </c>
      <c r="V10" s="0" t="s">
        <v>95</v>
      </c>
      <c r="X10" s="0" t="s">
        <v>1334</v>
      </c>
      <c r="Y10" s="0" t="s">
        <v>1335</v>
      </c>
      <c r="Z10" s="0" t="s">
        <v>1297</v>
      </c>
      <c r="AA10" s="0" t="s">
        <v>1336</v>
      </c>
      <c r="AB10" s="0" t="s">
        <v>1337</v>
      </c>
    </row>
    <row customHeight="1" ht="10.5">
      <c r="B11" s="0" t="s">
        <v>305</v>
      </c>
      <c r="D11" s="0" t="s">
        <v>1065</v>
      </c>
      <c r="E11" s="0" t="s">
        <v>1802</v>
      </c>
      <c r="F11" s="0" t="s">
        <v>1803</v>
      </c>
      <c r="G11" s="0" t="s">
        <v>2008</v>
      </c>
      <c r="H11" s="0">
        <v>89.09</v>
      </c>
      <c r="I11" s="0">
        <v>5.43</v>
      </c>
      <c r="J11" s="0" t="s">
        <v>1282</v>
      </c>
      <c r="K11" s="0" t="s">
        <v>1283</v>
      </c>
      <c r="L11" s="0" t="s">
        <v>1284</v>
      </c>
      <c r="M11" s="0" t="s">
        <v>1290</v>
      </c>
      <c r="S11" s="0" t="s">
        <v>40</v>
      </c>
      <c r="T11" s="0" t="s">
        <v>64</v>
      </c>
      <c r="U11" s="0" t="s">
        <v>85</v>
      </c>
      <c r="V11" s="0" t="s">
        <v>95</v>
      </c>
      <c r="X11" s="0" t="s">
        <v>1334</v>
      </c>
      <c r="Y11" s="0" t="s">
        <v>1335</v>
      </c>
      <c r="Z11" s="0" t="s">
        <v>1297</v>
      </c>
      <c r="AA11" s="0" t="s">
        <v>1336</v>
      </c>
      <c r="AB11" s="0" t="s">
        <v>1337</v>
      </c>
    </row>
    <row customHeight="1" ht="10.5">
      <c r="B12" s="0" t="s">
        <v>305</v>
      </c>
      <c r="D12" s="0" t="s">
        <v>1065</v>
      </c>
      <c r="E12" s="0" t="s">
        <v>1812</v>
      </c>
      <c r="F12" s="0" t="s">
        <v>1813</v>
      </c>
      <c r="G12" s="0" t="s">
        <v>2009</v>
      </c>
      <c r="H12" s="0">
        <v>89.09</v>
      </c>
      <c r="I12" s="0">
        <v>5.43</v>
      </c>
      <c r="J12" s="0" t="s">
        <v>1282</v>
      </c>
      <c r="K12" s="0" t="s">
        <v>1283</v>
      </c>
      <c r="L12" s="0" t="s">
        <v>1284</v>
      </c>
      <c r="M12" s="0" t="s">
        <v>1290</v>
      </c>
      <c r="S12" s="0" t="s">
        <v>40</v>
      </c>
      <c r="T12" s="0" t="s">
        <v>64</v>
      </c>
      <c r="U12" s="0" t="s">
        <v>85</v>
      </c>
      <c r="V12" s="0" t="s">
        <v>95</v>
      </c>
      <c r="X12" s="0" t="s">
        <v>1334</v>
      </c>
      <c r="Y12" s="0" t="s">
        <v>1335</v>
      </c>
      <c r="Z12" s="0" t="s">
        <v>1297</v>
      </c>
      <c r="AA12" s="0" t="s">
        <v>1336</v>
      </c>
      <c r="AB12" s="0" t="s">
        <v>1337</v>
      </c>
    </row>
    <row customHeight="1" ht="10.5">
      <c r="B13" s="0" t="s">
        <v>305</v>
      </c>
      <c r="D13" s="0" t="s">
        <v>1065</v>
      </c>
      <c r="E13" s="0" t="s">
        <v>1754</v>
      </c>
      <c r="F13" s="0" t="s">
        <v>1755</v>
      </c>
      <c r="G13" s="0" t="s">
        <v>2010</v>
      </c>
      <c r="H13" s="0">
        <v>89.09</v>
      </c>
      <c r="I13" s="0">
        <v>5.43</v>
      </c>
      <c r="J13" s="0" t="s">
        <v>1282</v>
      </c>
      <c r="K13" s="0" t="s">
        <v>1283</v>
      </c>
      <c r="L13" s="0" t="s">
        <v>1284</v>
      </c>
      <c r="M13" s="0" t="s">
        <v>1290</v>
      </c>
      <c r="S13" s="0" t="s">
        <v>40</v>
      </c>
      <c r="T13" s="0" t="s">
        <v>64</v>
      </c>
      <c r="U13" s="0" t="s">
        <v>85</v>
      </c>
      <c r="V13" s="0" t="s">
        <v>95</v>
      </c>
      <c r="X13" s="0" t="s">
        <v>1334</v>
      </c>
      <c r="Y13" s="0" t="s">
        <v>1335</v>
      </c>
      <c r="Z13" s="0" t="s">
        <v>1297</v>
      </c>
      <c r="AA13" s="0" t="s">
        <v>1336</v>
      </c>
      <c r="AB13" s="0" t="s">
        <v>1337</v>
      </c>
    </row>
    <row customHeight="1" ht="10.5">
      <c r="B14" s="0" t="s">
        <v>305</v>
      </c>
      <c r="D14" s="0" t="s">
        <v>1065</v>
      </c>
      <c r="E14" s="0" t="s">
        <v>1767</v>
      </c>
      <c r="F14" s="0" t="s">
        <v>1768</v>
      </c>
      <c r="G14" s="0" t="s">
        <v>2011</v>
      </c>
      <c r="H14" s="0">
        <v>89.09</v>
      </c>
      <c r="I14" s="0">
        <v>5.43</v>
      </c>
      <c r="J14" s="0" t="s">
        <v>1282</v>
      </c>
      <c r="K14" s="0" t="s">
        <v>1283</v>
      </c>
      <c r="L14" s="0" t="s">
        <v>1284</v>
      </c>
      <c r="M14" s="0" t="s">
        <v>1290</v>
      </c>
      <c r="S14" s="0" t="s">
        <v>40</v>
      </c>
      <c r="T14" s="0" t="s">
        <v>64</v>
      </c>
      <c r="U14" s="0" t="s">
        <v>85</v>
      </c>
      <c r="V14" s="0" t="s">
        <v>95</v>
      </c>
      <c r="X14" s="0" t="s">
        <v>1334</v>
      </c>
      <c r="Y14" s="0" t="s">
        <v>1335</v>
      </c>
      <c r="Z14" s="0" t="s">
        <v>1297</v>
      </c>
      <c r="AA14" s="0" t="s">
        <v>1336</v>
      </c>
      <c r="AB14" s="0" t="s">
        <v>1337</v>
      </c>
    </row>
    <row customHeight="1" ht="10.5">
      <c r="B15" s="0" t="s">
        <v>305</v>
      </c>
      <c r="D15" s="0" t="s">
        <v>1065</v>
      </c>
      <c r="E15" s="0" t="s">
        <v>1820</v>
      </c>
      <c r="F15" s="0" t="s">
        <v>1821</v>
      </c>
      <c r="G15" s="0" t="s">
        <v>2012</v>
      </c>
      <c r="H15" s="0">
        <v>89.09</v>
      </c>
      <c r="I15" s="0">
        <v>5.43</v>
      </c>
      <c r="J15" s="0" t="s">
        <v>1282</v>
      </c>
      <c r="K15" s="0" t="s">
        <v>1283</v>
      </c>
      <c r="L15" s="0" t="s">
        <v>1284</v>
      </c>
      <c r="M15" s="0" t="s">
        <v>1290</v>
      </c>
      <c r="S15" s="0" t="s">
        <v>40</v>
      </c>
      <c r="T15" s="0" t="s">
        <v>64</v>
      </c>
      <c r="U15" s="0" t="s">
        <v>85</v>
      </c>
      <c r="V15" s="0" t="s">
        <v>95</v>
      </c>
      <c r="X15" s="0" t="s">
        <v>1334</v>
      </c>
      <c r="Y15" s="0" t="s">
        <v>1335</v>
      </c>
      <c r="Z15" s="0" t="s">
        <v>1297</v>
      </c>
      <c r="AA15" s="0" t="s">
        <v>1336</v>
      </c>
      <c r="AB15" s="0" t="s">
        <v>1337</v>
      </c>
    </row>
    <row customHeight="1" ht="10.5">
      <c r="B16" s="0" t="s">
        <v>305</v>
      </c>
      <c r="D16" s="0" t="s">
        <v>1065</v>
      </c>
      <c r="E16" s="0" t="s">
        <v>1838</v>
      </c>
      <c r="F16" s="0" t="s">
        <v>1839</v>
      </c>
      <c r="G16" s="0" t="s">
        <v>2013</v>
      </c>
      <c r="H16" s="0">
        <v>89.09</v>
      </c>
      <c r="I16" s="0">
        <v>5.43</v>
      </c>
      <c r="J16" s="0" t="s">
        <v>1282</v>
      </c>
      <c r="K16" s="0" t="s">
        <v>1283</v>
      </c>
      <c r="L16" s="0" t="s">
        <v>1284</v>
      </c>
      <c r="M16" s="0" t="s">
        <v>1290</v>
      </c>
      <c r="S16" s="0" t="s">
        <v>40</v>
      </c>
      <c r="T16" s="0" t="s">
        <v>64</v>
      </c>
      <c r="U16" s="0" t="s">
        <v>85</v>
      </c>
      <c r="V16" s="0" t="s">
        <v>95</v>
      </c>
      <c r="X16" s="0" t="s">
        <v>1334</v>
      </c>
      <c r="Y16" s="0" t="s">
        <v>1335</v>
      </c>
      <c r="Z16" s="0" t="s">
        <v>1297</v>
      </c>
      <c r="AA16" s="0" t="s">
        <v>1336</v>
      </c>
      <c r="AB16" s="0" t="s">
        <v>1337</v>
      </c>
    </row>
    <row customHeight="1" ht="10.5">
      <c r="B17" s="0" t="s">
        <v>305</v>
      </c>
      <c r="D17" s="0" t="s">
        <v>1065</v>
      </c>
      <c r="E17" s="0" t="s">
        <v>1783</v>
      </c>
      <c r="F17" s="0" t="s">
        <v>1784</v>
      </c>
      <c r="G17" s="0" t="s">
        <v>2014</v>
      </c>
      <c r="H17" s="0">
        <v>89.09</v>
      </c>
      <c r="I17" s="0">
        <v>5.43</v>
      </c>
      <c r="J17" s="0" t="s">
        <v>1282</v>
      </c>
      <c r="K17" s="0" t="s">
        <v>1283</v>
      </c>
      <c r="L17" s="0" t="s">
        <v>1284</v>
      </c>
      <c r="M17" s="0" t="s">
        <v>1290</v>
      </c>
      <c r="S17" s="0" t="s">
        <v>40</v>
      </c>
      <c r="T17" s="0" t="s">
        <v>64</v>
      </c>
      <c r="U17" s="0" t="s">
        <v>85</v>
      </c>
      <c r="V17" s="0" t="s">
        <v>95</v>
      </c>
      <c r="X17" s="0" t="s">
        <v>1334</v>
      </c>
      <c r="Y17" s="0" t="s">
        <v>1335</v>
      </c>
      <c r="Z17" s="0" t="s">
        <v>1297</v>
      </c>
      <c r="AA17" s="0" t="s">
        <v>1336</v>
      </c>
      <c r="AB17" s="0" t="s">
        <v>1337</v>
      </c>
    </row>
    <row customHeight="1" ht="10.5">
      <c r="B18" s="0" t="s">
        <v>305</v>
      </c>
      <c r="D18" s="0" t="s">
        <v>1065</v>
      </c>
      <c r="E18" s="0" t="s">
        <v>1854</v>
      </c>
      <c r="F18" s="0" t="s">
        <v>1855</v>
      </c>
      <c r="G18" s="0" t="s">
        <v>2015</v>
      </c>
      <c r="H18" s="0">
        <v>89.09</v>
      </c>
      <c r="I18" s="0">
        <v>5.43</v>
      </c>
      <c r="J18" s="0" t="s">
        <v>1282</v>
      </c>
      <c r="K18" s="0" t="s">
        <v>1283</v>
      </c>
      <c r="L18" s="0" t="s">
        <v>1284</v>
      </c>
      <c r="M18" s="0" t="s">
        <v>1290</v>
      </c>
      <c r="S18" s="0" t="s">
        <v>40</v>
      </c>
      <c r="T18" s="0" t="s">
        <v>64</v>
      </c>
      <c r="U18" s="0" t="s">
        <v>85</v>
      </c>
      <c r="V18" s="0" t="s">
        <v>95</v>
      </c>
      <c r="X18" s="0" t="s">
        <v>1334</v>
      </c>
      <c r="Y18" s="0" t="s">
        <v>1335</v>
      </c>
      <c r="Z18" s="0" t="s">
        <v>1297</v>
      </c>
      <c r="AA18" s="0" t="s">
        <v>1336</v>
      </c>
      <c r="AB18" s="0" t="s">
        <v>1337</v>
      </c>
    </row>
    <row customHeight="1" ht="10.5">
      <c r="B19" s="0" t="s">
        <v>305</v>
      </c>
      <c r="D19" s="0" t="s">
        <v>1065</v>
      </c>
      <c r="E19" s="0" t="s">
        <v>1858</v>
      </c>
      <c r="F19" s="0" t="s">
        <v>1859</v>
      </c>
      <c r="G19" s="0" t="s">
        <v>2016</v>
      </c>
      <c r="H19" s="0">
        <v>89.09</v>
      </c>
      <c r="I19" s="0">
        <v>5.43</v>
      </c>
      <c r="J19" s="0" t="s">
        <v>1282</v>
      </c>
      <c r="K19" s="0" t="s">
        <v>1283</v>
      </c>
      <c r="L19" s="0" t="s">
        <v>1284</v>
      </c>
      <c r="M19" s="0" t="s">
        <v>1290</v>
      </c>
      <c r="S19" s="0" t="s">
        <v>40</v>
      </c>
      <c r="T19" s="0" t="s">
        <v>64</v>
      </c>
      <c r="U19" s="0" t="s">
        <v>85</v>
      </c>
      <c r="V19" s="0" t="s">
        <v>95</v>
      </c>
      <c r="X19" s="0" t="s">
        <v>1334</v>
      </c>
      <c r="Y19" s="0" t="s">
        <v>1335</v>
      </c>
      <c r="Z19" s="0" t="s">
        <v>1297</v>
      </c>
      <c r="AA19" s="0" t="s">
        <v>1336</v>
      </c>
      <c r="AB19" s="0" t="s">
        <v>1337</v>
      </c>
    </row>
    <row customHeight="1" ht="10.5">
      <c r="B20" s="0" t="s">
        <v>305</v>
      </c>
      <c r="D20" s="0" t="s">
        <v>1065</v>
      </c>
      <c r="E20" s="0" t="s">
        <v>1066</v>
      </c>
      <c r="F20" s="0" t="s">
        <v>1067</v>
      </c>
      <c r="G20" s="0" t="s">
        <v>2017</v>
      </c>
      <c r="H20" s="0">
        <v>89.09</v>
      </c>
      <c r="I20" s="0">
        <v>5.43</v>
      </c>
      <c r="J20" s="0" t="s">
        <v>1282</v>
      </c>
      <c r="K20" s="0" t="s">
        <v>1283</v>
      </c>
      <c r="L20" s="0" t="s">
        <v>1284</v>
      </c>
      <c r="M20" s="0" t="s">
        <v>1290</v>
      </c>
      <c r="S20" s="0" t="s">
        <v>40</v>
      </c>
      <c r="T20" s="0" t="s">
        <v>64</v>
      </c>
      <c r="U20" s="0" t="s">
        <v>85</v>
      </c>
      <c r="V20" s="0" t="s">
        <v>95</v>
      </c>
      <c r="X20" s="0" t="s">
        <v>1334</v>
      </c>
      <c r="Y20" s="0" t="s">
        <v>1335</v>
      </c>
      <c r="Z20" s="0" t="s">
        <v>1297</v>
      </c>
      <c r="AA20" s="0" t="s">
        <v>1336</v>
      </c>
      <c r="AB20" s="0" t="s">
        <v>1337</v>
      </c>
    </row>
    <row customHeight="1" ht="10.5">
      <c r="B21" s="0" t="s">
        <v>305</v>
      </c>
      <c r="D21" s="0" t="s">
        <v>1065</v>
      </c>
      <c r="E21" s="0" t="s">
        <v>1076</v>
      </c>
      <c r="F21" s="0" t="s">
        <v>1077</v>
      </c>
      <c r="G21" s="0" t="s">
        <v>2018</v>
      </c>
      <c r="H21" s="0">
        <v>89.09</v>
      </c>
      <c r="I21" s="0">
        <v>5.43</v>
      </c>
      <c r="J21" s="0" t="s">
        <v>1282</v>
      </c>
      <c r="K21" s="0" t="s">
        <v>1283</v>
      </c>
      <c r="L21" s="0" t="s">
        <v>1284</v>
      </c>
      <c r="M21" s="0" t="s">
        <v>1290</v>
      </c>
      <c r="S21" s="0" t="s">
        <v>40</v>
      </c>
      <c r="T21" s="0" t="s">
        <v>64</v>
      </c>
      <c r="U21" s="0" t="s">
        <v>85</v>
      </c>
      <c r="V21" s="0" t="s">
        <v>95</v>
      </c>
      <c r="X21" s="0" t="s">
        <v>1334</v>
      </c>
      <c r="Y21" s="0" t="s">
        <v>1335</v>
      </c>
      <c r="Z21" s="0" t="s">
        <v>1297</v>
      </c>
      <c r="AA21" s="0" t="s">
        <v>1336</v>
      </c>
      <c r="AB21" s="0" t="s">
        <v>1337</v>
      </c>
    </row>
    <row customHeight="1" ht="10.5">
      <c r="B22" s="0" t="s">
        <v>305</v>
      </c>
      <c r="D22" s="0" t="s">
        <v>1065</v>
      </c>
      <c r="E22" s="0" t="s">
        <v>1079</v>
      </c>
      <c r="F22" s="0" t="s">
        <v>1080</v>
      </c>
      <c r="G22" s="0" t="s">
        <v>2019</v>
      </c>
      <c r="H22" s="0">
        <v>89.09</v>
      </c>
      <c r="I22" s="0">
        <v>5.43</v>
      </c>
      <c r="J22" s="0" t="s">
        <v>1282</v>
      </c>
      <c r="K22" s="0" t="s">
        <v>1283</v>
      </c>
      <c r="L22" s="0" t="s">
        <v>1284</v>
      </c>
      <c r="M22" s="0" t="s">
        <v>1290</v>
      </c>
      <c r="S22" s="0" t="s">
        <v>40</v>
      </c>
      <c r="T22" s="0" t="s">
        <v>64</v>
      </c>
      <c r="U22" s="0" t="s">
        <v>85</v>
      </c>
      <c r="V22" s="0" t="s">
        <v>95</v>
      </c>
      <c r="X22" s="0" t="s">
        <v>1334</v>
      </c>
      <c r="Y22" s="0" t="s">
        <v>1335</v>
      </c>
      <c r="Z22" s="0" t="s">
        <v>1297</v>
      </c>
      <c r="AA22" s="0" t="s">
        <v>1336</v>
      </c>
      <c r="AB22" s="0" t="s">
        <v>1337</v>
      </c>
    </row>
    <row customHeight="1" ht="10.5">
      <c r="B23" s="0" t="s">
        <v>305</v>
      </c>
      <c r="D23" s="0" t="s">
        <v>1065</v>
      </c>
      <c r="E23" s="0" t="s">
        <v>1082</v>
      </c>
      <c r="F23" s="0" t="s">
        <v>1083</v>
      </c>
      <c r="G23" s="0" t="s">
        <v>2020</v>
      </c>
      <c r="H23" s="0">
        <v>89.09</v>
      </c>
      <c r="I23" s="0">
        <v>5.43</v>
      </c>
      <c r="J23" s="0" t="s">
        <v>1282</v>
      </c>
      <c r="K23" s="0" t="s">
        <v>1283</v>
      </c>
      <c r="L23" s="0" t="s">
        <v>1284</v>
      </c>
      <c r="M23" s="0" t="s">
        <v>1290</v>
      </c>
      <c r="S23" s="0" t="s">
        <v>40</v>
      </c>
      <c r="T23" s="0" t="s">
        <v>64</v>
      </c>
      <c r="U23" s="0" t="s">
        <v>85</v>
      </c>
      <c r="V23" s="0" t="s">
        <v>95</v>
      </c>
      <c r="X23" s="0" t="s">
        <v>1334</v>
      </c>
      <c r="Y23" s="0" t="s">
        <v>1335</v>
      </c>
      <c r="Z23" s="0" t="s">
        <v>1297</v>
      </c>
      <c r="AA23" s="0" t="s">
        <v>1336</v>
      </c>
      <c r="AB23" s="0" t="s">
        <v>1337</v>
      </c>
    </row>
    <row customHeight="1" ht="10.5">
      <c r="B24" s="0" t="s">
        <v>305</v>
      </c>
      <c r="D24" s="0" t="s">
        <v>1065</v>
      </c>
      <c r="E24" s="0" t="s">
        <v>1085</v>
      </c>
      <c r="F24" s="0" t="s">
        <v>1086</v>
      </c>
      <c r="G24" s="0" t="s">
        <v>2021</v>
      </c>
      <c r="H24" s="0">
        <v>89.09</v>
      </c>
      <c r="I24" s="0">
        <v>5.43</v>
      </c>
      <c r="J24" s="0" t="s">
        <v>1282</v>
      </c>
      <c r="K24" s="0" t="s">
        <v>1283</v>
      </c>
      <c r="L24" s="0" t="s">
        <v>1284</v>
      </c>
      <c r="M24" s="0" t="s">
        <v>1290</v>
      </c>
      <c r="S24" s="0" t="s">
        <v>40</v>
      </c>
      <c r="T24" s="0" t="s">
        <v>64</v>
      </c>
      <c r="U24" s="0" t="s">
        <v>85</v>
      </c>
      <c r="V24" s="0" t="s">
        <v>95</v>
      </c>
      <c r="X24" s="0" t="s">
        <v>1334</v>
      </c>
      <c r="Y24" s="0" t="s">
        <v>1335</v>
      </c>
      <c r="Z24" s="0" t="s">
        <v>1297</v>
      </c>
      <c r="AA24" s="0" t="s">
        <v>1336</v>
      </c>
      <c r="AB24" s="0" t="s">
        <v>1337</v>
      </c>
    </row>
    <row customHeight="1" ht="10.5">
      <c r="B25" s="0" t="s">
        <v>2022</v>
      </c>
      <c r="D25" s="0" t="s">
        <v>1065</v>
      </c>
      <c r="E25" s="0" t="s">
        <v>1796</v>
      </c>
      <c r="F25" s="0" t="s">
        <v>1797</v>
      </c>
      <c r="G25" s="0" t="s">
        <v>1660</v>
      </c>
      <c r="H25" s="0">
        <v>10.28</v>
      </c>
      <c r="I25" s="0">
        <v>8.92</v>
      </c>
      <c r="J25" s="0" t="s">
        <v>1830</v>
      </c>
      <c r="K25" s="0" t="s">
        <v>1831</v>
      </c>
      <c r="L25" s="0" t="s">
        <v>1284</v>
      </c>
      <c r="M25" s="0" t="s">
        <v>1290</v>
      </c>
      <c r="R25" s="0" t="s">
        <v>113</v>
      </c>
      <c r="S25" s="0" t="s">
        <v>2023</v>
      </c>
      <c r="T25" s="0" t="s">
        <v>57</v>
      </c>
      <c r="U25" s="0" t="s">
        <v>75</v>
      </c>
      <c r="V25" s="0" t="s">
        <v>95</v>
      </c>
      <c r="X25" s="0" t="s">
        <v>1334</v>
      </c>
      <c r="Y25" s="0" t="s">
        <v>1335</v>
      </c>
      <c r="Z25" s="0" t="s">
        <v>1297</v>
      </c>
      <c r="AA25" s="0" t="s">
        <v>1336</v>
      </c>
      <c r="AB25" s="0" t="s">
        <v>1337</v>
      </c>
    </row>
    <row customHeight="1" ht="10.5">
      <c r="B26" s="0" t="s">
        <v>2022</v>
      </c>
      <c r="D26" s="0" t="s">
        <v>1065</v>
      </c>
      <c r="E26" s="0" t="s">
        <v>1796</v>
      </c>
      <c r="F26" s="0" t="s">
        <v>1797</v>
      </c>
      <c r="G26" s="0" t="s">
        <v>1660</v>
      </c>
      <c r="H26" s="0">
        <v>8.57</v>
      </c>
      <c r="I26" s="0">
        <v>4.65</v>
      </c>
      <c r="J26" s="0" t="s">
        <v>1830</v>
      </c>
      <c r="K26" s="0" t="s">
        <v>1831</v>
      </c>
      <c r="L26" s="0" t="s">
        <v>1284</v>
      </c>
      <c r="M26" s="0" t="s">
        <v>1290</v>
      </c>
      <c r="R26" s="0" t="s">
        <v>113</v>
      </c>
      <c r="S26" s="0" t="s">
        <v>2024</v>
      </c>
      <c r="T26" s="0" t="s">
        <v>57</v>
      </c>
      <c r="U26" s="0" t="s">
        <v>75</v>
      </c>
      <c r="V26" s="0" t="s">
        <v>95</v>
      </c>
      <c r="X26" s="0" t="s">
        <v>1334</v>
      </c>
      <c r="Y26" s="0" t="s">
        <v>1335</v>
      </c>
      <c r="Z26" s="0" t="s">
        <v>1297</v>
      </c>
      <c r="AA26" s="0" t="s">
        <v>1336</v>
      </c>
      <c r="AB26" s="0" t="s">
        <v>1337</v>
      </c>
    </row>
    <row customHeight="1" ht="10.5">
      <c r="B27" s="0" t="s">
        <v>306</v>
      </c>
      <c r="D27" s="0" t="s">
        <v>1065</v>
      </c>
      <c r="E27" s="0" t="s">
        <v>1796</v>
      </c>
      <c r="F27" s="0" t="s">
        <v>1797</v>
      </c>
      <c r="G27" s="0" t="s">
        <v>1660</v>
      </c>
      <c r="H27" s="0">
        <v>5.28</v>
      </c>
      <c r="I27" s="0">
        <v>5.28</v>
      </c>
      <c r="J27" s="0" t="s">
        <v>1769</v>
      </c>
      <c r="K27" s="0" t="s">
        <v>1770</v>
      </c>
      <c r="L27" s="0" t="s">
        <v>1284</v>
      </c>
      <c r="M27" s="0" t="s">
        <v>1290</v>
      </c>
      <c r="R27" s="0" t="s">
        <v>2025</v>
      </c>
      <c r="S27" s="0" t="s">
        <v>40</v>
      </c>
      <c r="X27" s="0" t="s">
        <v>2026</v>
      </c>
      <c r="Y27" s="0" t="s">
        <v>1335</v>
      </c>
      <c r="Z27" s="0" t="s">
        <v>1297</v>
      </c>
      <c r="AA27" s="0" t="s">
        <v>1160</v>
      </c>
      <c r="AB27" s="0" t="s">
        <v>2027</v>
      </c>
    </row>
    <row customHeight="1" ht="10.5">
      <c r="B28" s="0" t="s">
        <v>306</v>
      </c>
      <c r="D28" s="0" t="s">
        <v>1065</v>
      </c>
      <c r="E28" s="0" t="s">
        <v>1798</v>
      </c>
      <c r="F28" s="0" t="s">
        <v>1799</v>
      </c>
      <c r="G28" s="0" t="s">
        <v>2028</v>
      </c>
      <c r="H28" s="0">
        <v>5.28</v>
      </c>
      <c r="I28" s="0">
        <v>5.28</v>
      </c>
      <c r="J28" s="0" t="s">
        <v>1769</v>
      </c>
      <c r="K28" s="0" t="s">
        <v>1770</v>
      </c>
      <c r="L28" s="0" t="s">
        <v>1284</v>
      </c>
      <c r="M28" s="0" t="s">
        <v>1290</v>
      </c>
      <c r="R28" s="0" t="s">
        <v>2025</v>
      </c>
      <c r="S28" s="0" t="s">
        <v>40</v>
      </c>
      <c r="X28" s="0" t="s">
        <v>2026</v>
      </c>
      <c r="Y28" s="0" t="s">
        <v>1335</v>
      </c>
      <c r="Z28" s="0" t="s">
        <v>1297</v>
      </c>
      <c r="AA28" s="0" t="s">
        <v>1160</v>
      </c>
      <c r="AB28" s="0" t="s">
        <v>2027</v>
      </c>
    </row>
    <row customHeight="1" ht="10.5">
      <c r="B29" s="0" t="s">
        <v>306</v>
      </c>
      <c r="D29" s="0" t="s">
        <v>1065</v>
      </c>
      <c r="E29" s="0" t="s">
        <v>1767</v>
      </c>
      <c r="F29" s="0" t="s">
        <v>1768</v>
      </c>
      <c r="G29" s="0" t="s">
        <v>2029</v>
      </c>
      <c r="H29" s="0">
        <v>5.28</v>
      </c>
      <c r="I29" s="0">
        <v>5.28</v>
      </c>
      <c r="J29" s="0" t="s">
        <v>1769</v>
      </c>
      <c r="K29" s="0" t="s">
        <v>1770</v>
      </c>
      <c r="L29" s="0" t="s">
        <v>1284</v>
      </c>
      <c r="M29" s="0" t="s">
        <v>1290</v>
      </c>
      <c r="R29" s="0" t="s">
        <v>2025</v>
      </c>
      <c r="S29" s="0" t="s">
        <v>40</v>
      </c>
      <c r="X29" s="0" t="s">
        <v>2026</v>
      </c>
      <c r="Y29" s="0" t="s">
        <v>1335</v>
      </c>
      <c r="Z29" s="0" t="s">
        <v>1297</v>
      </c>
      <c r="AA29" s="0" t="s">
        <v>1160</v>
      </c>
      <c r="AB29" s="0" t="s">
        <v>2027</v>
      </c>
    </row>
    <row customHeight="1" ht="10.5">
      <c r="B30" s="0" t="s">
        <v>306</v>
      </c>
      <c r="D30" s="0" t="s">
        <v>1065</v>
      </c>
      <c r="E30" s="0" t="s">
        <v>1767</v>
      </c>
      <c r="F30" s="0" t="s">
        <v>1768</v>
      </c>
      <c r="G30" s="0" t="s">
        <v>2030</v>
      </c>
      <c r="H30" s="0">
        <v>5.28</v>
      </c>
      <c r="I30" s="0">
        <v>5.28</v>
      </c>
      <c r="J30" s="0" t="s">
        <v>1769</v>
      </c>
      <c r="K30" s="0" t="s">
        <v>1770</v>
      </c>
      <c r="L30" s="0" t="s">
        <v>1284</v>
      </c>
      <c r="M30" s="0" t="s">
        <v>1290</v>
      </c>
      <c r="R30" s="0" t="s">
        <v>2025</v>
      </c>
      <c r="S30" s="0" t="s">
        <v>49</v>
      </c>
      <c r="X30" s="0" t="s">
        <v>2026</v>
      </c>
      <c r="Y30" s="0" t="s">
        <v>1335</v>
      </c>
      <c r="Z30" s="0" t="s">
        <v>1297</v>
      </c>
      <c r="AA30" s="0" t="s">
        <v>1160</v>
      </c>
      <c r="AB30" s="0" t="s">
        <v>2027</v>
      </c>
    </row>
    <row customHeight="1" ht="10.5">
      <c r="B31" s="0" t="s">
        <v>306</v>
      </c>
      <c r="D31" s="0" t="s">
        <v>1065</v>
      </c>
      <c r="E31" s="0" t="s">
        <v>1796</v>
      </c>
      <c r="F31" s="0" t="s">
        <v>1797</v>
      </c>
      <c r="G31" s="0" t="s">
        <v>2005</v>
      </c>
      <c r="H31" s="0">
        <v>5.28</v>
      </c>
      <c r="I31" s="0">
        <v>5.28</v>
      </c>
      <c r="J31" s="0" t="s">
        <v>1769</v>
      </c>
      <c r="K31" s="0" t="s">
        <v>1770</v>
      </c>
      <c r="L31" s="0" t="s">
        <v>1284</v>
      </c>
      <c r="M31" s="0" t="s">
        <v>1290</v>
      </c>
      <c r="R31" s="0" t="s">
        <v>2025</v>
      </c>
      <c r="S31" s="0" t="s">
        <v>49</v>
      </c>
      <c r="X31" s="0" t="s">
        <v>2026</v>
      </c>
      <c r="Y31" s="0" t="s">
        <v>1335</v>
      </c>
      <c r="Z31" s="0" t="s">
        <v>1297</v>
      </c>
      <c r="AA31" s="0" t="s">
        <v>1160</v>
      </c>
      <c r="AB31" s="0" t="s">
        <v>2027</v>
      </c>
    </row>
    <row customHeight="1" ht="10.5">
      <c r="B32" s="0" t="s">
        <v>306</v>
      </c>
      <c r="D32" s="0" t="s">
        <v>1065</v>
      </c>
      <c r="E32" s="0" t="s">
        <v>1798</v>
      </c>
      <c r="F32" s="0" t="s">
        <v>1799</v>
      </c>
      <c r="G32" s="0" t="s">
        <v>2031</v>
      </c>
      <c r="H32" s="0">
        <v>5.28</v>
      </c>
      <c r="I32" s="0">
        <v>5.28</v>
      </c>
      <c r="J32" s="0" t="s">
        <v>1769</v>
      </c>
      <c r="K32" s="0" t="s">
        <v>1770</v>
      </c>
      <c r="L32" s="0" t="s">
        <v>1284</v>
      </c>
      <c r="M32" s="0" t="s">
        <v>1290</v>
      </c>
      <c r="R32" s="0" t="s">
        <v>2025</v>
      </c>
      <c r="S32" s="0" t="s">
        <v>49</v>
      </c>
      <c r="X32" s="0" t="s">
        <v>2026</v>
      </c>
      <c r="Y32" s="0" t="s">
        <v>1335</v>
      </c>
      <c r="Z32" s="0" t="s">
        <v>1297</v>
      </c>
      <c r="AA32" s="0" t="s">
        <v>1160</v>
      </c>
      <c r="AB32" s="0" t="s">
        <v>2027</v>
      </c>
    </row>
    <row customHeight="1" ht="10.5">
      <c r="B33" s="0" t="s">
        <v>306</v>
      </c>
      <c r="D33" s="0" t="s">
        <v>1065</v>
      </c>
      <c r="E33" s="0" t="s">
        <v>1767</v>
      </c>
      <c r="F33" s="0" t="s">
        <v>1768</v>
      </c>
      <c r="G33" s="0" t="s">
        <v>1310</v>
      </c>
      <c r="H33" s="0">
        <v>10.13</v>
      </c>
      <c r="I33" s="0">
        <v>10.13</v>
      </c>
      <c r="J33" s="0" t="s">
        <v>1769</v>
      </c>
      <c r="K33" s="0" t="s">
        <v>1770</v>
      </c>
      <c r="L33" s="0" t="s">
        <v>1284</v>
      </c>
      <c r="M33" s="0" t="s">
        <v>1290</v>
      </c>
      <c r="R33" s="0" t="s">
        <v>2032</v>
      </c>
      <c r="S33" s="0" t="s">
        <v>40</v>
      </c>
      <c r="X33" s="0" t="s">
        <v>2026</v>
      </c>
      <c r="Y33" s="0" t="s">
        <v>1335</v>
      </c>
      <c r="Z33" s="0" t="s">
        <v>1297</v>
      </c>
      <c r="AA33" s="0" t="s">
        <v>1160</v>
      </c>
      <c r="AB33" s="0" t="s">
        <v>2027</v>
      </c>
    </row>
    <row customHeight="1" ht="10.5">
      <c r="B34" s="0" t="s">
        <v>306</v>
      </c>
      <c r="D34" s="0" t="s">
        <v>1065</v>
      </c>
      <c r="E34" s="0" t="s">
        <v>1796</v>
      </c>
      <c r="F34" s="0" t="s">
        <v>1797</v>
      </c>
      <c r="G34" s="0" t="s">
        <v>1314</v>
      </c>
      <c r="H34" s="0">
        <v>10.13</v>
      </c>
      <c r="I34" s="0">
        <v>10.13</v>
      </c>
      <c r="J34" s="0" t="s">
        <v>1769</v>
      </c>
      <c r="K34" s="0" t="s">
        <v>1770</v>
      </c>
      <c r="L34" s="0" t="s">
        <v>1284</v>
      </c>
      <c r="M34" s="0" t="s">
        <v>1290</v>
      </c>
      <c r="R34" s="0" t="s">
        <v>2032</v>
      </c>
      <c r="S34" s="0" t="s">
        <v>40</v>
      </c>
      <c r="X34" s="0" t="s">
        <v>2026</v>
      </c>
      <c r="Y34" s="0" t="s">
        <v>1335</v>
      </c>
      <c r="Z34" s="0" t="s">
        <v>1297</v>
      </c>
      <c r="AA34" s="0" t="s">
        <v>1160</v>
      </c>
      <c r="AB34" s="0" t="s">
        <v>2027</v>
      </c>
    </row>
    <row customHeight="1" ht="10.5">
      <c r="B35" s="0" t="s">
        <v>306</v>
      </c>
      <c r="D35" s="0" t="s">
        <v>1065</v>
      </c>
      <c r="E35" s="0" t="s">
        <v>1798</v>
      </c>
      <c r="F35" s="0" t="s">
        <v>1799</v>
      </c>
      <c r="G35" s="0" t="s">
        <v>2033</v>
      </c>
      <c r="H35" s="0">
        <v>10.13</v>
      </c>
      <c r="I35" s="0">
        <v>10.13</v>
      </c>
      <c r="J35" s="0" t="s">
        <v>1769</v>
      </c>
      <c r="K35" s="0" t="s">
        <v>1770</v>
      </c>
      <c r="L35" s="0" t="s">
        <v>1284</v>
      </c>
      <c r="M35" s="0" t="s">
        <v>1290</v>
      </c>
      <c r="R35" s="0" t="s">
        <v>2032</v>
      </c>
      <c r="S35" s="0" t="s">
        <v>40</v>
      </c>
      <c r="X35" s="0" t="s">
        <v>2026</v>
      </c>
      <c r="Y35" s="0" t="s">
        <v>1335</v>
      </c>
      <c r="Z35" s="0" t="s">
        <v>1297</v>
      </c>
      <c r="AA35" s="0" t="s">
        <v>1160</v>
      </c>
      <c r="AB35" s="0" t="s">
        <v>2027</v>
      </c>
    </row>
    <row customHeight="1" ht="10.5">
      <c r="B36" s="0" t="s">
        <v>306</v>
      </c>
      <c r="D36" s="0" t="s">
        <v>1065</v>
      </c>
      <c r="E36" s="0" t="s">
        <v>1796</v>
      </c>
      <c r="F36" s="0" t="s">
        <v>1797</v>
      </c>
      <c r="G36" s="0" t="s">
        <v>1673</v>
      </c>
      <c r="H36" s="0">
        <v>10.13</v>
      </c>
      <c r="I36" s="0">
        <v>10.13</v>
      </c>
      <c r="J36" s="0" t="s">
        <v>1769</v>
      </c>
      <c r="K36" s="0" t="s">
        <v>1770</v>
      </c>
      <c r="L36" s="0" t="s">
        <v>1284</v>
      </c>
      <c r="M36" s="0" t="s">
        <v>1290</v>
      </c>
      <c r="R36" s="0" t="s">
        <v>2032</v>
      </c>
      <c r="S36" s="0" t="s">
        <v>49</v>
      </c>
      <c r="X36" s="0" t="s">
        <v>2026</v>
      </c>
      <c r="Y36" s="0" t="s">
        <v>1335</v>
      </c>
      <c r="Z36" s="0" t="s">
        <v>1297</v>
      </c>
      <c r="AA36" s="0" t="s">
        <v>1160</v>
      </c>
      <c r="AB36" s="0" t="s">
        <v>2027</v>
      </c>
    </row>
    <row customHeight="1" ht="10.5">
      <c r="B37" s="0" t="s">
        <v>306</v>
      </c>
      <c r="D37" s="0" t="s">
        <v>1065</v>
      </c>
      <c r="E37" s="0" t="s">
        <v>1798</v>
      </c>
      <c r="F37" s="0" t="s">
        <v>1799</v>
      </c>
      <c r="G37" s="0" t="s">
        <v>2006</v>
      </c>
      <c r="H37" s="0">
        <v>10.13</v>
      </c>
      <c r="I37" s="0">
        <v>10.13</v>
      </c>
      <c r="J37" s="0" t="s">
        <v>1769</v>
      </c>
      <c r="K37" s="0" t="s">
        <v>1770</v>
      </c>
      <c r="L37" s="0" t="s">
        <v>1284</v>
      </c>
      <c r="M37" s="0" t="s">
        <v>1290</v>
      </c>
      <c r="R37" s="0" t="s">
        <v>2032</v>
      </c>
      <c r="S37" s="0" t="s">
        <v>49</v>
      </c>
      <c r="X37" s="0" t="s">
        <v>2026</v>
      </c>
      <c r="Y37" s="0" t="s">
        <v>1335</v>
      </c>
      <c r="Z37" s="0" t="s">
        <v>1297</v>
      </c>
      <c r="AA37" s="0" t="s">
        <v>1160</v>
      </c>
      <c r="AB37" s="0" t="s">
        <v>2027</v>
      </c>
    </row>
    <row customHeight="1" ht="10.5">
      <c r="B38" s="0" t="s">
        <v>306</v>
      </c>
      <c r="D38" s="0" t="s">
        <v>1065</v>
      </c>
      <c r="E38" s="0" t="s">
        <v>1767</v>
      </c>
      <c r="F38" s="0" t="s">
        <v>1768</v>
      </c>
      <c r="G38" s="0" t="s">
        <v>1372</v>
      </c>
      <c r="H38" s="0">
        <v>5.28</v>
      </c>
      <c r="I38" s="0">
        <v>5.28</v>
      </c>
      <c r="J38" s="0" t="s">
        <v>1769</v>
      </c>
      <c r="K38" s="0" t="s">
        <v>1770</v>
      </c>
      <c r="L38" s="0" t="s">
        <v>1284</v>
      </c>
      <c r="M38" s="0" t="s">
        <v>1290</v>
      </c>
      <c r="P38" s="0" t="s">
        <v>2034</v>
      </c>
      <c r="R38" s="0" t="s">
        <v>2035</v>
      </c>
      <c r="S38" s="0" t="s">
        <v>49</v>
      </c>
      <c r="X38" s="0" t="s">
        <v>2026</v>
      </c>
      <c r="Y38" s="0" t="s">
        <v>1335</v>
      </c>
      <c r="Z38" s="0" t="s">
        <v>1297</v>
      </c>
      <c r="AA38" s="0" t="s">
        <v>1160</v>
      </c>
      <c r="AB38" s="0" t="s">
        <v>2027</v>
      </c>
    </row>
    <row customHeight="1" ht="10.5">
      <c r="B39" s="0" t="s">
        <v>306</v>
      </c>
      <c r="D39" s="0" t="s">
        <v>1065</v>
      </c>
      <c r="E39" s="0" t="s">
        <v>1796</v>
      </c>
      <c r="F39" s="0" t="s">
        <v>1797</v>
      </c>
      <c r="G39" s="0" t="s">
        <v>2036</v>
      </c>
      <c r="H39" s="0">
        <v>5.28</v>
      </c>
      <c r="I39" s="0">
        <v>5.28</v>
      </c>
      <c r="J39" s="0" t="s">
        <v>1769</v>
      </c>
      <c r="K39" s="0" t="s">
        <v>1770</v>
      </c>
      <c r="L39" s="0" t="s">
        <v>1284</v>
      </c>
      <c r="M39" s="0" t="s">
        <v>1290</v>
      </c>
      <c r="P39" s="0" t="s">
        <v>2034</v>
      </c>
      <c r="R39" s="0" t="s">
        <v>2035</v>
      </c>
      <c r="S39" s="0" t="s">
        <v>49</v>
      </c>
      <c r="X39" s="0" t="s">
        <v>2026</v>
      </c>
      <c r="Y39" s="0" t="s">
        <v>1335</v>
      </c>
      <c r="Z39" s="0" t="s">
        <v>1297</v>
      </c>
      <c r="AA39" s="0" t="s">
        <v>1160</v>
      </c>
      <c r="AB39" s="0" t="s">
        <v>2027</v>
      </c>
    </row>
    <row customHeight="1" ht="10.5">
      <c r="B40" s="0" t="s">
        <v>306</v>
      </c>
      <c r="D40" s="0" t="s">
        <v>1065</v>
      </c>
      <c r="E40" s="0" t="s">
        <v>1767</v>
      </c>
      <c r="F40" s="0" t="s">
        <v>1768</v>
      </c>
      <c r="G40" s="0" t="s">
        <v>2037</v>
      </c>
      <c r="H40" s="0">
        <v>5.28</v>
      </c>
      <c r="I40" s="0">
        <v>5.28</v>
      </c>
      <c r="J40" s="0" t="s">
        <v>1769</v>
      </c>
      <c r="K40" s="0" t="s">
        <v>1770</v>
      </c>
      <c r="L40" s="0" t="s">
        <v>1284</v>
      </c>
      <c r="M40" s="0" t="s">
        <v>1290</v>
      </c>
      <c r="P40" s="0" t="s">
        <v>2038</v>
      </c>
      <c r="R40" s="0" t="s">
        <v>2032</v>
      </c>
      <c r="S40" s="0" t="s">
        <v>49</v>
      </c>
      <c r="X40" s="0" t="s">
        <v>2026</v>
      </c>
      <c r="Y40" s="0" t="s">
        <v>1335</v>
      </c>
      <c r="Z40" s="0" t="s">
        <v>1297</v>
      </c>
      <c r="AA40" s="0" t="s">
        <v>1160</v>
      </c>
      <c r="AB40" s="0" t="s">
        <v>2027</v>
      </c>
    </row>
    <row customHeight="1" ht="10.5">
      <c r="B41" s="0" t="s">
        <v>306</v>
      </c>
      <c r="D41" s="0" t="s">
        <v>1065</v>
      </c>
      <c r="E41" s="0" t="s">
        <v>1796</v>
      </c>
      <c r="F41" s="0" t="s">
        <v>1797</v>
      </c>
      <c r="G41" s="0" t="s">
        <v>2039</v>
      </c>
      <c r="H41" s="0">
        <v>5.28</v>
      </c>
      <c r="I41" s="0">
        <v>5.28</v>
      </c>
      <c r="J41" s="0" t="s">
        <v>1769</v>
      </c>
      <c r="K41" s="0" t="s">
        <v>1770</v>
      </c>
      <c r="L41" s="0" t="s">
        <v>1284</v>
      </c>
      <c r="M41" s="0" t="s">
        <v>1290</v>
      </c>
      <c r="P41" s="0" t="s">
        <v>2038</v>
      </c>
      <c r="R41" s="0" t="s">
        <v>2032</v>
      </c>
      <c r="S41" s="0" t="s">
        <v>49</v>
      </c>
      <c r="X41" s="0" t="s">
        <v>2026</v>
      </c>
      <c r="Y41" s="0" t="s">
        <v>1335</v>
      </c>
      <c r="Z41" s="0" t="s">
        <v>1297</v>
      </c>
      <c r="AA41" s="0" t="s">
        <v>1160</v>
      </c>
      <c r="AB41" s="0" t="s">
        <v>2027</v>
      </c>
    </row>
    <row customHeight="1" ht="10.5">
      <c r="B42" s="0" t="s">
        <v>2040</v>
      </c>
      <c r="D42" s="0" t="s">
        <v>1065</v>
      </c>
      <c r="E42" s="0" t="s">
        <v>1748</v>
      </c>
      <c r="F42" s="0" t="s">
        <v>1749</v>
      </c>
      <c r="G42" s="0" t="s">
        <v>1280</v>
      </c>
      <c r="H42" s="0">
        <v>30318.17</v>
      </c>
      <c r="I42" s="0">
        <v>2123.19</v>
      </c>
      <c r="J42" s="0" t="s">
        <v>1282</v>
      </c>
      <c r="K42" s="0" t="s">
        <v>1283</v>
      </c>
      <c r="L42" s="0" t="s">
        <v>1284</v>
      </c>
      <c r="M42" s="0" t="s">
        <v>1290</v>
      </c>
      <c r="R42" s="0" t="s">
        <v>1365</v>
      </c>
      <c r="W42" s="0" t="s">
        <v>2041</v>
      </c>
      <c r="X42" s="0" t="s">
        <v>1358</v>
      </c>
      <c r="Y42" s="0" t="s">
        <v>1335</v>
      </c>
      <c r="Z42" s="0" t="s">
        <v>1297</v>
      </c>
      <c r="AA42" s="0" t="s">
        <v>1359</v>
      </c>
      <c r="AB42" s="0" t="s">
        <v>1360</v>
      </c>
    </row>
    <row customHeight="1" ht="10.5">
      <c r="B43" s="0" t="s">
        <v>2040</v>
      </c>
      <c r="D43" s="0" t="s">
        <v>1065</v>
      </c>
      <c r="E43" s="0" t="s">
        <v>1778</v>
      </c>
      <c r="F43" s="0" t="s">
        <v>1779</v>
      </c>
      <c r="G43" s="0" t="s">
        <v>1660</v>
      </c>
      <c r="H43" s="0">
        <v>30318.17</v>
      </c>
      <c r="I43" s="0">
        <v>2123.19</v>
      </c>
      <c r="J43" s="0" t="s">
        <v>1282</v>
      </c>
      <c r="K43" s="0" t="s">
        <v>1283</v>
      </c>
      <c r="L43" s="0" t="s">
        <v>1284</v>
      </c>
      <c r="M43" s="0" t="s">
        <v>1290</v>
      </c>
      <c r="R43" s="0" t="s">
        <v>1365</v>
      </c>
      <c r="W43" s="0" t="s">
        <v>2041</v>
      </c>
      <c r="X43" s="0" t="s">
        <v>1358</v>
      </c>
      <c r="Y43" s="0" t="s">
        <v>1335</v>
      </c>
      <c r="Z43" s="0" t="s">
        <v>1297</v>
      </c>
      <c r="AA43" s="0" t="s">
        <v>1359</v>
      </c>
      <c r="AB43" s="0" t="s">
        <v>1360</v>
      </c>
    </row>
    <row customHeight="1" ht="10.5">
      <c r="B44" s="0" t="s">
        <v>2040</v>
      </c>
      <c r="D44" s="0" t="s">
        <v>1065</v>
      </c>
      <c r="E44" s="0" t="s">
        <v>1800</v>
      </c>
      <c r="F44" s="0" t="s">
        <v>1801</v>
      </c>
      <c r="G44" s="0" t="s">
        <v>2028</v>
      </c>
      <c r="H44" s="0">
        <v>30318.17</v>
      </c>
      <c r="I44" s="0">
        <v>2123.19</v>
      </c>
      <c r="J44" s="0" t="s">
        <v>1282</v>
      </c>
      <c r="K44" s="0" t="s">
        <v>1283</v>
      </c>
      <c r="L44" s="0" t="s">
        <v>1284</v>
      </c>
      <c r="M44" s="0" t="s">
        <v>1290</v>
      </c>
      <c r="R44" s="0" t="s">
        <v>1365</v>
      </c>
      <c r="W44" s="0" t="s">
        <v>2041</v>
      </c>
      <c r="X44" s="0" t="s">
        <v>1358</v>
      </c>
      <c r="Y44" s="0" t="s">
        <v>1335</v>
      </c>
      <c r="Z44" s="0" t="s">
        <v>1297</v>
      </c>
      <c r="AA44" s="0" t="s">
        <v>1359</v>
      </c>
      <c r="AB44" s="0" t="s">
        <v>1360</v>
      </c>
    </row>
    <row customHeight="1" ht="10.5">
      <c r="B45" s="0" t="s">
        <v>2040</v>
      </c>
      <c r="D45" s="0" t="s">
        <v>1065</v>
      </c>
      <c r="E45" s="0" t="s">
        <v>1802</v>
      </c>
      <c r="F45" s="0" t="s">
        <v>1803</v>
      </c>
      <c r="G45" s="0" t="s">
        <v>2029</v>
      </c>
      <c r="H45" s="0">
        <v>30318.17</v>
      </c>
      <c r="I45" s="0">
        <v>2123.19</v>
      </c>
      <c r="J45" s="0" t="s">
        <v>1282</v>
      </c>
      <c r="K45" s="0" t="s">
        <v>1283</v>
      </c>
      <c r="L45" s="0" t="s">
        <v>1284</v>
      </c>
      <c r="M45" s="0" t="s">
        <v>1290</v>
      </c>
      <c r="R45" s="0" t="s">
        <v>1365</v>
      </c>
      <c r="W45" s="0" t="s">
        <v>2041</v>
      </c>
      <c r="X45" s="0" t="s">
        <v>1358</v>
      </c>
      <c r="Y45" s="0" t="s">
        <v>1335</v>
      </c>
      <c r="Z45" s="0" t="s">
        <v>1297</v>
      </c>
      <c r="AA45" s="0" t="s">
        <v>1359</v>
      </c>
      <c r="AB45" s="0" t="s">
        <v>1360</v>
      </c>
    </row>
    <row customHeight="1" ht="10.5">
      <c r="B46" s="0" t="s">
        <v>2040</v>
      </c>
      <c r="D46" s="0" t="s">
        <v>1065</v>
      </c>
      <c r="E46" s="0" t="s">
        <v>1812</v>
      </c>
      <c r="F46" s="0" t="s">
        <v>1813</v>
      </c>
      <c r="G46" s="0" t="s">
        <v>2042</v>
      </c>
      <c r="H46" s="0">
        <v>30318.17</v>
      </c>
      <c r="I46" s="0">
        <v>2123.19</v>
      </c>
      <c r="J46" s="0" t="s">
        <v>1282</v>
      </c>
      <c r="K46" s="0" t="s">
        <v>1283</v>
      </c>
      <c r="L46" s="0" t="s">
        <v>1284</v>
      </c>
      <c r="M46" s="0" t="s">
        <v>1290</v>
      </c>
      <c r="R46" s="0" t="s">
        <v>1365</v>
      </c>
      <c r="W46" s="0" t="s">
        <v>2041</v>
      </c>
      <c r="X46" s="0" t="s">
        <v>1358</v>
      </c>
      <c r="Y46" s="0" t="s">
        <v>1335</v>
      </c>
      <c r="Z46" s="0" t="s">
        <v>1297</v>
      </c>
      <c r="AA46" s="0" t="s">
        <v>1359</v>
      </c>
      <c r="AB46" s="0" t="s">
        <v>1360</v>
      </c>
    </row>
    <row customHeight="1" ht="10.5">
      <c r="B47" s="0" t="s">
        <v>2040</v>
      </c>
      <c r="D47" s="0" t="s">
        <v>1065</v>
      </c>
      <c r="E47" s="0" t="s">
        <v>1767</v>
      </c>
      <c r="F47" s="0" t="s">
        <v>1768</v>
      </c>
      <c r="G47" s="0" t="s">
        <v>2043</v>
      </c>
      <c r="H47" s="0">
        <v>30318.17</v>
      </c>
      <c r="I47" s="0">
        <v>2123.19</v>
      </c>
      <c r="J47" s="0" t="s">
        <v>1282</v>
      </c>
      <c r="K47" s="0" t="s">
        <v>1283</v>
      </c>
      <c r="L47" s="0" t="s">
        <v>1284</v>
      </c>
      <c r="M47" s="0" t="s">
        <v>1290</v>
      </c>
      <c r="R47" s="0" t="s">
        <v>1365</v>
      </c>
      <c r="W47" s="0" t="s">
        <v>2041</v>
      </c>
      <c r="X47" s="0" t="s">
        <v>1358</v>
      </c>
      <c r="Y47" s="0" t="s">
        <v>1335</v>
      </c>
      <c r="Z47" s="0" t="s">
        <v>1297</v>
      </c>
      <c r="AA47" s="0" t="s">
        <v>1359</v>
      </c>
      <c r="AB47" s="0" t="s">
        <v>1360</v>
      </c>
    </row>
    <row customHeight="1" ht="10.5">
      <c r="B48" s="0" t="s">
        <v>2040</v>
      </c>
      <c r="D48" s="0" t="s">
        <v>1065</v>
      </c>
      <c r="E48" s="0" t="s">
        <v>1820</v>
      </c>
      <c r="F48" s="0" t="s">
        <v>1821</v>
      </c>
      <c r="G48" s="0" t="s">
        <v>2044</v>
      </c>
      <c r="H48" s="0">
        <v>30318.17</v>
      </c>
      <c r="I48" s="0">
        <v>2123.19</v>
      </c>
      <c r="J48" s="0" t="s">
        <v>1282</v>
      </c>
      <c r="K48" s="0" t="s">
        <v>1283</v>
      </c>
      <c r="L48" s="0" t="s">
        <v>1284</v>
      </c>
      <c r="M48" s="0" t="s">
        <v>1290</v>
      </c>
      <c r="R48" s="0" t="s">
        <v>1365</v>
      </c>
      <c r="W48" s="0" t="s">
        <v>2041</v>
      </c>
      <c r="X48" s="0" t="s">
        <v>1358</v>
      </c>
      <c r="Y48" s="0" t="s">
        <v>1335</v>
      </c>
      <c r="Z48" s="0" t="s">
        <v>1297</v>
      </c>
      <c r="AA48" s="0" t="s">
        <v>1359</v>
      </c>
      <c r="AB48" s="0" t="s">
        <v>1360</v>
      </c>
    </row>
    <row customHeight="1" ht="10.5">
      <c r="B49" s="0" t="s">
        <v>2040</v>
      </c>
      <c r="D49" s="0" t="s">
        <v>1065</v>
      </c>
      <c r="E49" s="0" t="s">
        <v>1798</v>
      </c>
      <c r="F49" s="0" t="s">
        <v>1799</v>
      </c>
      <c r="G49" s="0" t="s">
        <v>2045</v>
      </c>
      <c r="H49" s="0">
        <v>30318.17</v>
      </c>
      <c r="I49" s="0">
        <v>2123.19</v>
      </c>
      <c r="J49" s="0" t="s">
        <v>1282</v>
      </c>
      <c r="K49" s="0" t="s">
        <v>1283</v>
      </c>
      <c r="L49" s="0" t="s">
        <v>1284</v>
      </c>
      <c r="M49" s="0" t="s">
        <v>1290</v>
      </c>
      <c r="R49" s="0" t="s">
        <v>1365</v>
      </c>
      <c r="W49" s="0" t="s">
        <v>2041</v>
      </c>
      <c r="X49" s="0" t="s">
        <v>1358</v>
      </c>
      <c r="Y49" s="0" t="s">
        <v>1335</v>
      </c>
      <c r="Z49" s="0" t="s">
        <v>1297</v>
      </c>
      <c r="AA49" s="0" t="s">
        <v>1359</v>
      </c>
      <c r="AB49" s="0" t="s">
        <v>1360</v>
      </c>
    </row>
    <row customHeight="1" ht="10.5">
      <c r="B50" s="0" t="s">
        <v>2040</v>
      </c>
      <c r="D50" s="0" t="s">
        <v>1065</v>
      </c>
      <c r="E50" s="0" t="s">
        <v>1838</v>
      </c>
      <c r="F50" s="0" t="s">
        <v>1839</v>
      </c>
      <c r="G50" s="0" t="s">
        <v>2046</v>
      </c>
      <c r="H50" s="0">
        <v>30318.17</v>
      </c>
      <c r="I50" s="0">
        <v>2123.19</v>
      </c>
      <c r="J50" s="0" t="s">
        <v>1282</v>
      </c>
      <c r="K50" s="0" t="s">
        <v>1283</v>
      </c>
      <c r="L50" s="0" t="s">
        <v>1284</v>
      </c>
      <c r="M50" s="0" t="s">
        <v>1290</v>
      </c>
      <c r="R50" s="0" t="s">
        <v>1365</v>
      </c>
      <c r="W50" s="0" t="s">
        <v>2041</v>
      </c>
      <c r="X50" s="0" t="s">
        <v>1358</v>
      </c>
      <c r="Y50" s="0" t="s">
        <v>1335</v>
      </c>
      <c r="Z50" s="0" t="s">
        <v>1297</v>
      </c>
      <c r="AA50" s="0" t="s">
        <v>1359</v>
      </c>
      <c r="AB50" s="0" t="s">
        <v>1360</v>
      </c>
    </row>
    <row customHeight="1" ht="10.5">
      <c r="B51" s="0" t="s">
        <v>2040</v>
      </c>
      <c r="D51" s="0" t="s">
        <v>1065</v>
      </c>
      <c r="E51" s="0" t="s">
        <v>1783</v>
      </c>
      <c r="F51" s="0" t="s">
        <v>1784</v>
      </c>
      <c r="G51" s="0" t="s">
        <v>2047</v>
      </c>
      <c r="H51" s="0">
        <v>30318.17</v>
      </c>
      <c r="I51" s="0">
        <v>2123.19</v>
      </c>
      <c r="J51" s="0" t="s">
        <v>1282</v>
      </c>
      <c r="K51" s="0" t="s">
        <v>1283</v>
      </c>
      <c r="L51" s="0" t="s">
        <v>1284</v>
      </c>
      <c r="M51" s="0" t="s">
        <v>1290</v>
      </c>
      <c r="R51" s="0" t="s">
        <v>1365</v>
      </c>
      <c r="W51" s="0" t="s">
        <v>2041</v>
      </c>
      <c r="X51" s="0" t="s">
        <v>1358</v>
      </c>
      <c r="Y51" s="0" t="s">
        <v>1335</v>
      </c>
      <c r="Z51" s="0" t="s">
        <v>1297</v>
      </c>
      <c r="AA51" s="0" t="s">
        <v>1359</v>
      </c>
      <c r="AB51" s="0" t="s">
        <v>1360</v>
      </c>
    </row>
    <row customHeight="1" ht="10.5">
      <c r="B52" s="0" t="s">
        <v>2040</v>
      </c>
      <c r="D52" s="0" t="s">
        <v>1065</v>
      </c>
      <c r="E52" s="0" t="s">
        <v>1854</v>
      </c>
      <c r="F52" s="0" t="s">
        <v>1855</v>
      </c>
      <c r="G52" s="0" t="s">
        <v>2048</v>
      </c>
      <c r="H52" s="0">
        <v>30318.17</v>
      </c>
      <c r="I52" s="0">
        <v>2123.19</v>
      </c>
      <c r="J52" s="0" t="s">
        <v>1282</v>
      </c>
      <c r="K52" s="0" t="s">
        <v>1283</v>
      </c>
      <c r="L52" s="0" t="s">
        <v>1284</v>
      </c>
      <c r="M52" s="0" t="s">
        <v>1290</v>
      </c>
      <c r="R52" s="0" t="s">
        <v>1365</v>
      </c>
      <c r="W52" s="0" t="s">
        <v>2041</v>
      </c>
      <c r="X52" s="0" t="s">
        <v>1358</v>
      </c>
      <c r="Y52" s="0" t="s">
        <v>1335</v>
      </c>
      <c r="Z52" s="0" t="s">
        <v>1297</v>
      </c>
      <c r="AA52" s="0" t="s">
        <v>1359</v>
      </c>
      <c r="AB52" s="0" t="s">
        <v>1360</v>
      </c>
    </row>
    <row customHeight="1" ht="10.5">
      <c r="B53" s="0" t="s">
        <v>2040</v>
      </c>
      <c r="D53" s="0" t="s">
        <v>1065</v>
      </c>
      <c r="E53" s="0" t="s">
        <v>1858</v>
      </c>
      <c r="F53" s="0" t="s">
        <v>1859</v>
      </c>
      <c r="G53" s="0" t="s">
        <v>2049</v>
      </c>
      <c r="H53" s="0">
        <v>30318.17</v>
      </c>
      <c r="I53" s="0">
        <v>2123.19</v>
      </c>
      <c r="J53" s="0" t="s">
        <v>1282</v>
      </c>
      <c r="K53" s="0" t="s">
        <v>1283</v>
      </c>
      <c r="L53" s="0" t="s">
        <v>1284</v>
      </c>
      <c r="M53" s="0" t="s">
        <v>1290</v>
      </c>
      <c r="R53" s="0" t="s">
        <v>1365</v>
      </c>
      <c r="W53" s="0" t="s">
        <v>2041</v>
      </c>
      <c r="X53" s="0" t="s">
        <v>1358</v>
      </c>
      <c r="Y53" s="0" t="s">
        <v>1335</v>
      </c>
      <c r="Z53" s="0" t="s">
        <v>1297</v>
      </c>
      <c r="AA53" s="0" t="s">
        <v>1359</v>
      </c>
      <c r="AB53" s="0" t="s">
        <v>1360</v>
      </c>
    </row>
    <row customHeight="1" ht="10.5">
      <c r="B54" s="0" t="s">
        <v>2040</v>
      </c>
      <c r="D54" s="0" t="s">
        <v>1065</v>
      </c>
      <c r="E54" s="0" t="s">
        <v>1066</v>
      </c>
      <c r="F54" s="0" t="s">
        <v>1067</v>
      </c>
      <c r="G54" s="0" t="s">
        <v>2050</v>
      </c>
      <c r="H54" s="0">
        <v>30318.17</v>
      </c>
      <c r="I54" s="0">
        <v>2123.19</v>
      </c>
      <c r="J54" s="0" t="s">
        <v>1282</v>
      </c>
      <c r="K54" s="0" t="s">
        <v>1283</v>
      </c>
      <c r="L54" s="0" t="s">
        <v>1284</v>
      </c>
      <c r="M54" s="0" t="s">
        <v>1290</v>
      </c>
      <c r="R54" s="0" t="s">
        <v>1365</v>
      </c>
      <c r="W54" s="0" t="s">
        <v>2041</v>
      </c>
      <c r="X54" s="0" t="s">
        <v>1358</v>
      </c>
      <c r="Y54" s="0" t="s">
        <v>1335</v>
      </c>
      <c r="Z54" s="0" t="s">
        <v>1297</v>
      </c>
      <c r="AA54" s="0" t="s">
        <v>1359</v>
      </c>
      <c r="AB54" s="0" t="s">
        <v>1360</v>
      </c>
    </row>
    <row customHeight="1" ht="10.5">
      <c r="B55" s="0" t="s">
        <v>2040</v>
      </c>
      <c r="D55" s="0" t="s">
        <v>1065</v>
      </c>
      <c r="E55" s="0" t="s">
        <v>1076</v>
      </c>
      <c r="F55" s="0" t="s">
        <v>1077</v>
      </c>
      <c r="G55" s="0" t="s">
        <v>2051</v>
      </c>
      <c r="H55" s="0">
        <v>30318.17</v>
      </c>
      <c r="I55" s="0">
        <v>2123.19</v>
      </c>
      <c r="J55" s="0" t="s">
        <v>1282</v>
      </c>
      <c r="K55" s="0" t="s">
        <v>1283</v>
      </c>
      <c r="L55" s="0" t="s">
        <v>1284</v>
      </c>
      <c r="M55" s="0" t="s">
        <v>1290</v>
      </c>
      <c r="R55" s="0" t="s">
        <v>1365</v>
      </c>
      <c r="W55" s="0" t="s">
        <v>2041</v>
      </c>
      <c r="X55" s="0" t="s">
        <v>1358</v>
      </c>
      <c r="Y55" s="0" t="s">
        <v>1335</v>
      </c>
      <c r="Z55" s="0" t="s">
        <v>1297</v>
      </c>
      <c r="AA55" s="0" t="s">
        <v>1359</v>
      </c>
      <c r="AB55" s="0" t="s">
        <v>1360</v>
      </c>
    </row>
    <row customHeight="1" ht="10.5">
      <c r="B56" s="0" t="s">
        <v>2040</v>
      </c>
      <c r="D56" s="0" t="s">
        <v>1065</v>
      </c>
      <c r="E56" s="0" t="s">
        <v>1079</v>
      </c>
      <c r="F56" s="0" t="s">
        <v>1080</v>
      </c>
      <c r="G56" s="0" t="s">
        <v>2052</v>
      </c>
      <c r="H56" s="0">
        <v>30318.17</v>
      </c>
      <c r="I56" s="0">
        <v>2123.19</v>
      </c>
      <c r="J56" s="0" t="s">
        <v>1282</v>
      </c>
      <c r="K56" s="0" t="s">
        <v>1283</v>
      </c>
      <c r="L56" s="0" t="s">
        <v>1284</v>
      </c>
      <c r="M56" s="0" t="s">
        <v>1290</v>
      </c>
      <c r="R56" s="0" t="s">
        <v>1365</v>
      </c>
      <c r="W56" s="0" t="s">
        <v>2041</v>
      </c>
      <c r="X56" s="0" t="s">
        <v>1358</v>
      </c>
      <c r="Y56" s="0" t="s">
        <v>1335</v>
      </c>
      <c r="Z56" s="0" t="s">
        <v>1297</v>
      </c>
      <c r="AA56" s="0" t="s">
        <v>1359</v>
      </c>
      <c r="AB56" s="0" t="s">
        <v>1360</v>
      </c>
    </row>
    <row customHeight="1" ht="10.5">
      <c r="B57" s="0" t="s">
        <v>2040</v>
      </c>
      <c r="D57" s="0" t="s">
        <v>1065</v>
      </c>
      <c r="E57" s="0" t="s">
        <v>1082</v>
      </c>
      <c r="F57" s="0" t="s">
        <v>1083</v>
      </c>
      <c r="G57" s="0" t="s">
        <v>2053</v>
      </c>
      <c r="H57" s="0">
        <v>30318.17</v>
      </c>
      <c r="I57" s="0">
        <v>2123.19</v>
      </c>
      <c r="J57" s="0" t="s">
        <v>1282</v>
      </c>
      <c r="K57" s="0" t="s">
        <v>1283</v>
      </c>
      <c r="L57" s="0" t="s">
        <v>1284</v>
      </c>
      <c r="M57" s="0" t="s">
        <v>1290</v>
      </c>
      <c r="R57" s="0" t="s">
        <v>1365</v>
      </c>
      <c r="W57" s="0" t="s">
        <v>2041</v>
      </c>
      <c r="X57" s="0" t="s">
        <v>1358</v>
      </c>
      <c r="Y57" s="0" t="s">
        <v>1335</v>
      </c>
      <c r="Z57" s="0" t="s">
        <v>1297</v>
      </c>
      <c r="AA57" s="0" t="s">
        <v>1359</v>
      </c>
      <c r="AB57" s="0" t="s">
        <v>1360</v>
      </c>
    </row>
    <row customHeight="1" ht="10.5">
      <c r="B58" s="0" t="s">
        <v>2040</v>
      </c>
      <c r="D58" s="0" t="s">
        <v>1065</v>
      </c>
      <c r="E58" s="0" t="s">
        <v>1085</v>
      </c>
      <c r="F58" s="0" t="s">
        <v>1086</v>
      </c>
      <c r="G58" s="0" t="s">
        <v>2054</v>
      </c>
      <c r="H58" s="0">
        <v>30318.17</v>
      </c>
      <c r="I58" s="0">
        <v>2123.19</v>
      </c>
      <c r="J58" s="0" t="s">
        <v>1282</v>
      </c>
      <c r="K58" s="0" t="s">
        <v>1283</v>
      </c>
      <c r="L58" s="0" t="s">
        <v>1284</v>
      </c>
      <c r="M58" s="0" t="s">
        <v>1290</v>
      </c>
      <c r="R58" s="0" t="s">
        <v>1365</v>
      </c>
      <c r="W58" s="0" t="s">
        <v>2041</v>
      </c>
      <c r="X58" s="0" t="s">
        <v>1358</v>
      </c>
      <c r="Y58" s="0" t="s">
        <v>1335</v>
      </c>
      <c r="Z58" s="0" t="s">
        <v>1297</v>
      </c>
      <c r="AA58" s="0" t="s">
        <v>1359</v>
      </c>
      <c r="AB58" s="0" t="s">
        <v>1360</v>
      </c>
    </row>
    <row customHeight="1" ht="10.5">
      <c r="B59" s="0" t="s">
        <v>2040</v>
      </c>
      <c r="D59" s="0" t="s">
        <v>1065</v>
      </c>
      <c r="E59" s="0" t="s">
        <v>1748</v>
      </c>
      <c r="F59" s="0" t="s">
        <v>1749</v>
      </c>
      <c r="G59" s="0" t="s">
        <v>2030</v>
      </c>
      <c r="H59" s="0">
        <v>41638.67</v>
      </c>
      <c r="I59" s="0">
        <v>3627.99</v>
      </c>
      <c r="J59" s="0" t="s">
        <v>1282</v>
      </c>
      <c r="K59" s="0" t="s">
        <v>1283</v>
      </c>
      <c r="L59" s="0" t="s">
        <v>1284</v>
      </c>
      <c r="M59" s="0" t="s">
        <v>1290</v>
      </c>
      <c r="R59" s="0" t="s">
        <v>1356</v>
      </c>
      <c r="W59" s="0" t="s">
        <v>1357</v>
      </c>
      <c r="X59" s="0" t="s">
        <v>1358</v>
      </c>
      <c r="Y59" s="0" t="s">
        <v>1335</v>
      </c>
      <c r="Z59" s="0" t="s">
        <v>1297</v>
      </c>
      <c r="AA59" s="0" t="s">
        <v>1359</v>
      </c>
      <c r="AB59" s="0" t="s">
        <v>1360</v>
      </c>
    </row>
    <row customHeight="1" ht="10.5">
      <c r="B60" s="0" t="s">
        <v>2040</v>
      </c>
      <c r="D60" s="0" t="s">
        <v>1065</v>
      </c>
      <c r="E60" s="0" t="s">
        <v>1778</v>
      </c>
      <c r="F60" s="0" t="s">
        <v>1779</v>
      </c>
      <c r="G60" s="0" t="s">
        <v>2005</v>
      </c>
      <c r="H60" s="0">
        <v>41638.67</v>
      </c>
      <c r="I60" s="0">
        <v>3627.99</v>
      </c>
      <c r="J60" s="0" t="s">
        <v>1282</v>
      </c>
      <c r="K60" s="0" t="s">
        <v>1283</v>
      </c>
      <c r="L60" s="0" t="s">
        <v>1284</v>
      </c>
      <c r="M60" s="0" t="s">
        <v>1290</v>
      </c>
      <c r="R60" s="0" t="s">
        <v>1356</v>
      </c>
      <c r="W60" s="0" t="s">
        <v>1357</v>
      </c>
      <c r="X60" s="0" t="s">
        <v>1358</v>
      </c>
      <c r="Y60" s="0" t="s">
        <v>1335</v>
      </c>
      <c r="Z60" s="0" t="s">
        <v>1297</v>
      </c>
      <c r="AA60" s="0" t="s">
        <v>1359</v>
      </c>
      <c r="AB60" s="0" t="s">
        <v>1360</v>
      </c>
    </row>
    <row customHeight="1" ht="10.5">
      <c r="B61" s="0" t="s">
        <v>2040</v>
      </c>
      <c r="D61" s="0" t="s">
        <v>1065</v>
      </c>
      <c r="E61" s="0" t="s">
        <v>1800</v>
      </c>
      <c r="F61" s="0" t="s">
        <v>1801</v>
      </c>
      <c r="G61" s="0" t="s">
        <v>2031</v>
      </c>
      <c r="H61" s="0">
        <v>41638.67</v>
      </c>
      <c r="I61" s="0">
        <v>3627.99</v>
      </c>
      <c r="J61" s="0" t="s">
        <v>1282</v>
      </c>
      <c r="K61" s="0" t="s">
        <v>1283</v>
      </c>
      <c r="L61" s="0" t="s">
        <v>1284</v>
      </c>
      <c r="M61" s="0" t="s">
        <v>1290</v>
      </c>
      <c r="R61" s="0" t="s">
        <v>1356</v>
      </c>
      <c r="W61" s="0" t="s">
        <v>1357</v>
      </c>
      <c r="X61" s="0" t="s">
        <v>1358</v>
      </c>
      <c r="Y61" s="0" t="s">
        <v>1335</v>
      </c>
      <c r="Z61" s="0" t="s">
        <v>1297</v>
      </c>
      <c r="AA61" s="0" t="s">
        <v>1359</v>
      </c>
      <c r="AB61" s="0" t="s">
        <v>1360</v>
      </c>
    </row>
    <row customHeight="1" ht="10.5">
      <c r="B62" s="0" t="s">
        <v>2040</v>
      </c>
      <c r="D62" s="0" t="s">
        <v>1065</v>
      </c>
      <c r="E62" s="0" t="s">
        <v>1802</v>
      </c>
      <c r="F62" s="0" t="s">
        <v>1803</v>
      </c>
      <c r="G62" s="0" t="s">
        <v>2055</v>
      </c>
      <c r="H62" s="0">
        <v>41638.67</v>
      </c>
      <c r="I62" s="0">
        <v>3627.99</v>
      </c>
      <c r="J62" s="0" t="s">
        <v>1282</v>
      </c>
      <c r="K62" s="0" t="s">
        <v>1283</v>
      </c>
      <c r="L62" s="0" t="s">
        <v>1284</v>
      </c>
      <c r="M62" s="0" t="s">
        <v>1290</v>
      </c>
      <c r="R62" s="0" t="s">
        <v>1356</v>
      </c>
      <c r="W62" s="0" t="s">
        <v>1357</v>
      </c>
      <c r="X62" s="0" t="s">
        <v>1358</v>
      </c>
      <c r="Y62" s="0" t="s">
        <v>1335</v>
      </c>
      <c r="Z62" s="0" t="s">
        <v>1297</v>
      </c>
      <c r="AA62" s="0" t="s">
        <v>1359</v>
      </c>
      <c r="AB62" s="0" t="s">
        <v>1360</v>
      </c>
    </row>
    <row customHeight="1" ht="10.5">
      <c r="B63" s="0" t="s">
        <v>2040</v>
      </c>
      <c r="D63" s="0" t="s">
        <v>1065</v>
      </c>
      <c r="E63" s="0" t="s">
        <v>1812</v>
      </c>
      <c r="F63" s="0" t="s">
        <v>1813</v>
      </c>
      <c r="G63" s="0" t="s">
        <v>2056</v>
      </c>
      <c r="H63" s="0">
        <v>41638.67</v>
      </c>
      <c r="I63" s="0">
        <v>3627.99</v>
      </c>
      <c r="J63" s="0" t="s">
        <v>1282</v>
      </c>
      <c r="K63" s="0" t="s">
        <v>1283</v>
      </c>
      <c r="L63" s="0" t="s">
        <v>1284</v>
      </c>
      <c r="M63" s="0" t="s">
        <v>1290</v>
      </c>
      <c r="R63" s="0" t="s">
        <v>1356</v>
      </c>
      <c r="W63" s="0" t="s">
        <v>1357</v>
      </c>
      <c r="X63" s="0" t="s">
        <v>1358</v>
      </c>
      <c r="Y63" s="0" t="s">
        <v>1335</v>
      </c>
      <c r="Z63" s="0" t="s">
        <v>1297</v>
      </c>
      <c r="AA63" s="0" t="s">
        <v>1359</v>
      </c>
      <c r="AB63" s="0" t="s">
        <v>1360</v>
      </c>
    </row>
    <row customHeight="1" ht="10.5">
      <c r="B64" s="0" t="s">
        <v>2040</v>
      </c>
      <c r="D64" s="0" t="s">
        <v>1065</v>
      </c>
      <c r="E64" s="0" t="s">
        <v>1767</v>
      </c>
      <c r="F64" s="0" t="s">
        <v>1768</v>
      </c>
      <c r="G64" s="0" t="s">
        <v>2057</v>
      </c>
      <c r="H64" s="0">
        <v>41638.67</v>
      </c>
      <c r="I64" s="0">
        <v>3627.99</v>
      </c>
      <c r="J64" s="0" t="s">
        <v>1282</v>
      </c>
      <c r="K64" s="0" t="s">
        <v>1283</v>
      </c>
      <c r="L64" s="0" t="s">
        <v>1284</v>
      </c>
      <c r="M64" s="0" t="s">
        <v>1290</v>
      </c>
      <c r="R64" s="0" t="s">
        <v>1356</v>
      </c>
      <c r="W64" s="0" t="s">
        <v>1357</v>
      </c>
      <c r="X64" s="0" t="s">
        <v>1358</v>
      </c>
      <c r="Y64" s="0" t="s">
        <v>1335</v>
      </c>
      <c r="Z64" s="0" t="s">
        <v>1297</v>
      </c>
      <c r="AA64" s="0" t="s">
        <v>1359</v>
      </c>
      <c r="AB64" s="0" t="s">
        <v>1360</v>
      </c>
    </row>
    <row customHeight="1" ht="10.5">
      <c r="B65" s="0" t="s">
        <v>2040</v>
      </c>
      <c r="D65" s="0" t="s">
        <v>1065</v>
      </c>
      <c r="E65" s="0" t="s">
        <v>1820</v>
      </c>
      <c r="F65" s="0" t="s">
        <v>1821</v>
      </c>
      <c r="G65" s="0" t="s">
        <v>2058</v>
      </c>
      <c r="H65" s="0">
        <v>41638.67</v>
      </c>
      <c r="I65" s="0">
        <v>3627.99</v>
      </c>
      <c r="J65" s="0" t="s">
        <v>1282</v>
      </c>
      <c r="K65" s="0" t="s">
        <v>1283</v>
      </c>
      <c r="L65" s="0" t="s">
        <v>1284</v>
      </c>
      <c r="M65" s="0" t="s">
        <v>1290</v>
      </c>
      <c r="R65" s="0" t="s">
        <v>1356</v>
      </c>
      <c r="W65" s="0" t="s">
        <v>1357</v>
      </c>
      <c r="X65" s="0" t="s">
        <v>1358</v>
      </c>
      <c r="Y65" s="0" t="s">
        <v>1335</v>
      </c>
      <c r="Z65" s="0" t="s">
        <v>1297</v>
      </c>
      <c r="AA65" s="0" t="s">
        <v>1359</v>
      </c>
      <c r="AB65" s="0" t="s">
        <v>1360</v>
      </c>
    </row>
    <row customHeight="1" ht="10.5">
      <c r="B66" s="0" t="s">
        <v>2040</v>
      </c>
      <c r="D66" s="0" t="s">
        <v>1065</v>
      </c>
      <c r="E66" s="0" t="s">
        <v>1798</v>
      </c>
      <c r="F66" s="0" t="s">
        <v>1799</v>
      </c>
      <c r="G66" s="0" t="s">
        <v>2059</v>
      </c>
      <c r="H66" s="0">
        <v>41638.67</v>
      </c>
      <c r="I66" s="0">
        <v>3627.99</v>
      </c>
      <c r="J66" s="0" t="s">
        <v>1282</v>
      </c>
      <c r="K66" s="0" t="s">
        <v>1283</v>
      </c>
      <c r="L66" s="0" t="s">
        <v>1284</v>
      </c>
      <c r="M66" s="0" t="s">
        <v>1290</v>
      </c>
      <c r="R66" s="0" t="s">
        <v>1356</v>
      </c>
      <c r="W66" s="0" t="s">
        <v>1357</v>
      </c>
      <c r="X66" s="0" t="s">
        <v>1358</v>
      </c>
      <c r="Y66" s="0" t="s">
        <v>1335</v>
      </c>
      <c r="Z66" s="0" t="s">
        <v>1297</v>
      </c>
      <c r="AA66" s="0" t="s">
        <v>1359</v>
      </c>
      <c r="AB66" s="0" t="s">
        <v>1360</v>
      </c>
    </row>
    <row customHeight="1" ht="10.5">
      <c r="B67" s="0" t="s">
        <v>2040</v>
      </c>
      <c r="D67" s="0" t="s">
        <v>1065</v>
      </c>
      <c r="E67" s="0" t="s">
        <v>1838</v>
      </c>
      <c r="F67" s="0" t="s">
        <v>1839</v>
      </c>
      <c r="G67" s="0" t="s">
        <v>2060</v>
      </c>
      <c r="H67" s="0">
        <v>41638.67</v>
      </c>
      <c r="I67" s="0">
        <v>3627.99</v>
      </c>
      <c r="J67" s="0" t="s">
        <v>1282</v>
      </c>
      <c r="K67" s="0" t="s">
        <v>1283</v>
      </c>
      <c r="L67" s="0" t="s">
        <v>1284</v>
      </c>
      <c r="M67" s="0" t="s">
        <v>1290</v>
      </c>
      <c r="R67" s="0" t="s">
        <v>1356</v>
      </c>
      <c r="W67" s="0" t="s">
        <v>1357</v>
      </c>
      <c r="X67" s="0" t="s">
        <v>1358</v>
      </c>
      <c r="Y67" s="0" t="s">
        <v>1335</v>
      </c>
      <c r="Z67" s="0" t="s">
        <v>1297</v>
      </c>
      <c r="AA67" s="0" t="s">
        <v>1359</v>
      </c>
      <c r="AB67" s="0" t="s">
        <v>1360</v>
      </c>
    </row>
    <row customHeight="1" ht="10.5">
      <c r="B68" s="0" t="s">
        <v>2040</v>
      </c>
      <c r="D68" s="0" t="s">
        <v>1065</v>
      </c>
      <c r="E68" s="0" t="s">
        <v>1783</v>
      </c>
      <c r="F68" s="0" t="s">
        <v>1784</v>
      </c>
      <c r="G68" s="0" t="s">
        <v>2061</v>
      </c>
      <c r="H68" s="0">
        <v>41638.67</v>
      </c>
      <c r="I68" s="0">
        <v>3627.99</v>
      </c>
      <c r="J68" s="0" t="s">
        <v>1282</v>
      </c>
      <c r="K68" s="0" t="s">
        <v>1283</v>
      </c>
      <c r="L68" s="0" t="s">
        <v>1284</v>
      </c>
      <c r="M68" s="0" t="s">
        <v>1290</v>
      </c>
      <c r="R68" s="0" t="s">
        <v>1356</v>
      </c>
      <c r="W68" s="0" t="s">
        <v>1357</v>
      </c>
      <c r="X68" s="0" t="s">
        <v>1358</v>
      </c>
      <c r="Y68" s="0" t="s">
        <v>1335</v>
      </c>
      <c r="Z68" s="0" t="s">
        <v>1297</v>
      </c>
      <c r="AA68" s="0" t="s">
        <v>1359</v>
      </c>
      <c r="AB68" s="0" t="s">
        <v>1360</v>
      </c>
    </row>
    <row customHeight="1" ht="10.5">
      <c r="B69" s="0" t="s">
        <v>2040</v>
      </c>
      <c r="D69" s="0" t="s">
        <v>1065</v>
      </c>
      <c r="E69" s="0" t="s">
        <v>1854</v>
      </c>
      <c r="F69" s="0" t="s">
        <v>1855</v>
      </c>
      <c r="G69" s="0" t="s">
        <v>2062</v>
      </c>
      <c r="H69" s="0">
        <v>41638.67</v>
      </c>
      <c r="I69" s="0">
        <v>3627.99</v>
      </c>
      <c r="J69" s="0" t="s">
        <v>1282</v>
      </c>
      <c r="K69" s="0" t="s">
        <v>1283</v>
      </c>
      <c r="L69" s="0" t="s">
        <v>1284</v>
      </c>
      <c r="M69" s="0" t="s">
        <v>1290</v>
      </c>
      <c r="R69" s="0" t="s">
        <v>1356</v>
      </c>
      <c r="W69" s="0" t="s">
        <v>1357</v>
      </c>
      <c r="X69" s="0" t="s">
        <v>1358</v>
      </c>
      <c r="Y69" s="0" t="s">
        <v>1335</v>
      </c>
      <c r="Z69" s="0" t="s">
        <v>1297</v>
      </c>
      <c r="AA69" s="0" t="s">
        <v>1359</v>
      </c>
      <c r="AB69" s="0" t="s">
        <v>1360</v>
      </c>
    </row>
    <row customHeight="1" ht="10.5">
      <c r="B70" s="0" t="s">
        <v>2040</v>
      </c>
      <c r="D70" s="0" t="s">
        <v>1065</v>
      </c>
      <c r="E70" s="0" t="s">
        <v>1858</v>
      </c>
      <c r="F70" s="0" t="s">
        <v>1859</v>
      </c>
      <c r="G70" s="0" t="s">
        <v>2063</v>
      </c>
      <c r="H70" s="0">
        <v>41638.67</v>
      </c>
      <c r="I70" s="0">
        <v>3627.99</v>
      </c>
      <c r="J70" s="0" t="s">
        <v>1282</v>
      </c>
      <c r="K70" s="0" t="s">
        <v>1283</v>
      </c>
      <c r="L70" s="0" t="s">
        <v>1284</v>
      </c>
      <c r="M70" s="0" t="s">
        <v>1290</v>
      </c>
      <c r="R70" s="0" t="s">
        <v>1356</v>
      </c>
      <c r="W70" s="0" t="s">
        <v>1357</v>
      </c>
      <c r="X70" s="0" t="s">
        <v>1358</v>
      </c>
      <c r="Y70" s="0" t="s">
        <v>1335</v>
      </c>
      <c r="Z70" s="0" t="s">
        <v>1297</v>
      </c>
      <c r="AA70" s="0" t="s">
        <v>1359</v>
      </c>
      <c r="AB70" s="0" t="s">
        <v>1360</v>
      </c>
    </row>
    <row customHeight="1" ht="10.5">
      <c r="B71" s="0" t="s">
        <v>2040</v>
      </c>
      <c r="D71" s="0" t="s">
        <v>1065</v>
      </c>
      <c r="E71" s="0" t="s">
        <v>1066</v>
      </c>
      <c r="F71" s="0" t="s">
        <v>1067</v>
      </c>
      <c r="G71" s="0" t="s">
        <v>2064</v>
      </c>
      <c r="H71" s="0">
        <v>41638.67</v>
      </c>
      <c r="I71" s="0">
        <v>3627.99</v>
      </c>
      <c r="J71" s="0" t="s">
        <v>1282</v>
      </c>
      <c r="K71" s="0" t="s">
        <v>1283</v>
      </c>
      <c r="L71" s="0" t="s">
        <v>1284</v>
      </c>
      <c r="M71" s="0" t="s">
        <v>1290</v>
      </c>
      <c r="R71" s="0" t="s">
        <v>1356</v>
      </c>
      <c r="W71" s="0" t="s">
        <v>1357</v>
      </c>
      <c r="X71" s="0" t="s">
        <v>1358</v>
      </c>
      <c r="Y71" s="0" t="s">
        <v>1335</v>
      </c>
      <c r="Z71" s="0" t="s">
        <v>1297</v>
      </c>
      <c r="AA71" s="0" t="s">
        <v>1359</v>
      </c>
      <c r="AB71" s="0" t="s">
        <v>1360</v>
      </c>
    </row>
    <row customHeight="1" ht="10.5">
      <c r="B72" s="0" t="s">
        <v>2040</v>
      </c>
      <c r="D72" s="0" t="s">
        <v>1065</v>
      </c>
      <c r="E72" s="0" t="s">
        <v>1076</v>
      </c>
      <c r="F72" s="0" t="s">
        <v>1077</v>
      </c>
      <c r="G72" s="0" t="s">
        <v>2065</v>
      </c>
      <c r="H72" s="0">
        <v>41638.67</v>
      </c>
      <c r="I72" s="0">
        <v>3627.99</v>
      </c>
      <c r="J72" s="0" t="s">
        <v>1282</v>
      </c>
      <c r="K72" s="0" t="s">
        <v>1283</v>
      </c>
      <c r="L72" s="0" t="s">
        <v>1284</v>
      </c>
      <c r="M72" s="0" t="s">
        <v>1290</v>
      </c>
      <c r="R72" s="0" t="s">
        <v>1356</v>
      </c>
      <c r="W72" s="0" t="s">
        <v>1357</v>
      </c>
      <c r="X72" s="0" t="s">
        <v>1358</v>
      </c>
      <c r="Y72" s="0" t="s">
        <v>1335</v>
      </c>
      <c r="Z72" s="0" t="s">
        <v>1297</v>
      </c>
      <c r="AA72" s="0" t="s">
        <v>1359</v>
      </c>
      <c r="AB72" s="0" t="s">
        <v>1360</v>
      </c>
    </row>
    <row customHeight="1" ht="10.5">
      <c r="B73" s="0" t="s">
        <v>2040</v>
      </c>
      <c r="D73" s="0" t="s">
        <v>1065</v>
      </c>
      <c r="E73" s="0" t="s">
        <v>1079</v>
      </c>
      <c r="F73" s="0" t="s">
        <v>1080</v>
      </c>
      <c r="G73" s="0" t="s">
        <v>2066</v>
      </c>
      <c r="H73" s="0">
        <v>41638.67</v>
      </c>
      <c r="I73" s="0">
        <v>3627.99</v>
      </c>
      <c r="J73" s="0" t="s">
        <v>1282</v>
      </c>
      <c r="K73" s="0" t="s">
        <v>1283</v>
      </c>
      <c r="L73" s="0" t="s">
        <v>1284</v>
      </c>
      <c r="M73" s="0" t="s">
        <v>1290</v>
      </c>
      <c r="R73" s="0" t="s">
        <v>1356</v>
      </c>
      <c r="W73" s="0" t="s">
        <v>1357</v>
      </c>
      <c r="X73" s="0" t="s">
        <v>1358</v>
      </c>
      <c r="Y73" s="0" t="s">
        <v>1335</v>
      </c>
      <c r="Z73" s="0" t="s">
        <v>1297</v>
      </c>
      <c r="AA73" s="0" t="s">
        <v>1359</v>
      </c>
      <c r="AB73" s="0" t="s">
        <v>1360</v>
      </c>
    </row>
    <row customHeight="1" ht="10.5">
      <c r="B74" s="0" t="s">
        <v>2040</v>
      </c>
      <c r="D74" s="0" t="s">
        <v>1065</v>
      </c>
      <c r="E74" s="0" t="s">
        <v>1082</v>
      </c>
      <c r="F74" s="0" t="s">
        <v>1083</v>
      </c>
      <c r="G74" s="0" t="s">
        <v>2067</v>
      </c>
      <c r="H74" s="0">
        <v>41638.67</v>
      </c>
      <c r="I74" s="0">
        <v>3627.99</v>
      </c>
      <c r="J74" s="0" t="s">
        <v>1282</v>
      </c>
      <c r="K74" s="0" t="s">
        <v>1283</v>
      </c>
      <c r="L74" s="0" t="s">
        <v>1284</v>
      </c>
      <c r="M74" s="0" t="s">
        <v>1290</v>
      </c>
      <c r="R74" s="0" t="s">
        <v>1356</v>
      </c>
      <c r="W74" s="0" t="s">
        <v>1357</v>
      </c>
      <c r="X74" s="0" t="s">
        <v>1358</v>
      </c>
      <c r="Y74" s="0" t="s">
        <v>1335</v>
      </c>
      <c r="Z74" s="0" t="s">
        <v>1297</v>
      </c>
      <c r="AA74" s="0" t="s">
        <v>1359</v>
      </c>
      <c r="AB74" s="0" t="s">
        <v>1360</v>
      </c>
    </row>
    <row customHeight="1" ht="10.5">
      <c r="B75" s="0" t="s">
        <v>2040</v>
      </c>
      <c r="D75" s="0" t="s">
        <v>1065</v>
      </c>
      <c r="E75" s="0" t="s">
        <v>1085</v>
      </c>
      <c r="F75" s="0" t="s">
        <v>1086</v>
      </c>
      <c r="G75" s="0" t="s">
        <v>2068</v>
      </c>
      <c r="H75" s="0">
        <v>41638.67</v>
      </c>
      <c r="I75" s="0">
        <v>3627.99</v>
      </c>
      <c r="J75" s="0" t="s">
        <v>1282</v>
      </c>
      <c r="K75" s="0" t="s">
        <v>1283</v>
      </c>
      <c r="L75" s="0" t="s">
        <v>1284</v>
      </c>
      <c r="M75" s="0" t="s">
        <v>1290</v>
      </c>
      <c r="R75" s="0" t="s">
        <v>1356</v>
      </c>
      <c r="W75" s="0" t="s">
        <v>1357</v>
      </c>
      <c r="X75" s="0" t="s">
        <v>1358</v>
      </c>
      <c r="Y75" s="0" t="s">
        <v>1335</v>
      </c>
      <c r="Z75" s="0" t="s">
        <v>1297</v>
      </c>
      <c r="AA75" s="0" t="s">
        <v>1359</v>
      </c>
      <c r="AB75" s="0" t="s">
        <v>1360</v>
      </c>
    </row>
    <row customHeight="1" ht="10.5">
      <c r="B76" s="0" t="s">
        <v>2040</v>
      </c>
      <c r="D76" s="0" t="s">
        <v>1065</v>
      </c>
      <c r="E76" s="0" t="s">
        <v>1085</v>
      </c>
      <c r="F76" s="0" t="s">
        <v>1086</v>
      </c>
      <c r="G76" s="0" t="s">
        <v>1310</v>
      </c>
      <c r="H76" s="0">
        <v>41.39</v>
      </c>
      <c r="I76" s="0">
        <v>5.45</v>
      </c>
      <c r="J76" s="0" t="s">
        <v>1282</v>
      </c>
      <c r="K76" s="0" t="s">
        <v>1283</v>
      </c>
      <c r="L76" s="0" t="s">
        <v>1284</v>
      </c>
      <c r="M76" s="0" t="s">
        <v>1290</v>
      </c>
      <c r="R76" s="0" t="s">
        <v>1368</v>
      </c>
      <c r="W76" s="0" t="s">
        <v>1369</v>
      </c>
      <c r="X76" s="0" t="s">
        <v>1358</v>
      </c>
      <c r="Y76" s="0" t="s">
        <v>1335</v>
      </c>
      <c r="Z76" s="0" t="s">
        <v>1297</v>
      </c>
      <c r="AA76" s="0" t="s">
        <v>1359</v>
      </c>
      <c r="AB76" s="0" t="s">
        <v>1360</v>
      </c>
    </row>
    <row customHeight="1" ht="10.5">
      <c r="B77" s="0" t="s">
        <v>2040</v>
      </c>
      <c r="D77" s="0" t="s">
        <v>1065</v>
      </c>
      <c r="E77" s="0" t="s">
        <v>1838</v>
      </c>
      <c r="F77" s="0" t="s">
        <v>1839</v>
      </c>
      <c r="G77" s="0" t="s">
        <v>1314</v>
      </c>
      <c r="H77" s="0">
        <v>41.39</v>
      </c>
      <c r="I77" s="0">
        <v>5.45</v>
      </c>
      <c r="J77" s="0" t="s">
        <v>1282</v>
      </c>
      <c r="K77" s="0" t="s">
        <v>1283</v>
      </c>
      <c r="L77" s="0" t="s">
        <v>1284</v>
      </c>
      <c r="M77" s="0" t="s">
        <v>1290</v>
      </c>
      <c r="R77" s="0" t="s">
        <v>1368</v>
      </c>
      <c r="W77" s="0" t="s">
        <v>1369</v>
      </c>
      <c r="X77" s="0" t="s">
        <v>1358</v>
      </c>
      <c r="Y77" s="0" t="s">
        <v>1335</v>
      </c>
      <c r="Z77" s="0" t="s">
        <v>1297</v>
      </c>
      <c r="AA77" s="0" t="s">
        <v>1359</v>
      </c>
      <c r="AB77" s="0" t="s">
        <v>1360</v>
      </c>
    </row>
    <row customHeight="1" ht="10.5">
      <c r="B78" s="0" t="s">
        <v>2040</v>
      </c>
      <c r="D78" s="0" t="s">
        <v>1065</v>
      </c>
      <c r="E78" s="0" t="s">
        <v>1812</v>
      </c>
      <c r="F78" s="0" t="s">
        <v>1813</v>
      </c>
      <c r="G78" s="0" t="s">
        <v>2033</v>
      </c>
      <c r="H78" s="0">
        <v>41.39</v>
      </c>
      <c r="I78" s="0">
        <v>5.45</v>
      </c>
      <c r="J78" s="0" t="s">
        <v>1282</v>
      </c>
      <c r="K78" s="0" t="s">
        <v>1283</v>
      </c>
      <c r="L78" s="0" t="s">
        <v>1284</v>
      </c>
      <c r="M78" s="0" t="s">
        <v>1290</v>
      </c>
      <c r="R78" s="0" t="s">
        <v>1368</v>
      </c>
      <c r="W78" s="0" t="s">
        <v>1369</v>
      </c>
      <c r="X78" s="0" t="s">
        <v>1358</v>
      </c>
      <c r="Y78" s="0" t="s">
        <v>1335</v>
      </c>
      <c r="Z78" s="0" t="s">
        <v>1297</v>
      </c>
      <c r="AA78" s="0" t="s">
        <v>1359</v>
      </c>
      <c r="AB78" s="0" t="s">
        <v>1360</v>
      </c>
    </row>
    <row customHeight="1" ht="10.5">
      <c r="B79" s="0" t="s">
        <v>2040</v>
      </c>
      <c r="D79" s="0" t="s">
        <v>1065</v>
      </c>
      <c r="E79" s="0" t="s">
        <v>1778</v>
      </c>
      <c r="F79" s="0" t="s">
        <v>1779</v>
      </c>
      <c r="G79" s="0" t="s">
        <v>2069</v>
      </c>
      <c r="H79" s="0">
        <v>41.39</v>
      </c>
      <c r="I79" s="0">
        <v>5.45</v>
      </c>
      <c r="J79" s="0" t="s">
        <v>1282</v>
      </c>
      <c r="K79" s="0" t="s">
        <v>1283</v>
      </c>
      <c r="L79" s="0" t="s">
        <v>1284</v>
      </c>
      <c r="M79" s="0" t="s">
        <v>1290</v>
      </c>
      <c r="R79" s="0" t="s">
        <v>1368</v>
      </c>
      <c r="W79" s="0" t="s">
        <v>1369</v>
      </c>
      <c r="X79" s="0" t="s">
        <v>1358</v>
      </c>
      <c r="Y79" s="0" t="s">
        <v>1335</v>
      </c>
      <c r="Z79" s="0" t="s">
        <v>1297</v>
      </c>
      <c r="AA79" s="0" t="s">
        <v>1359</v>
      </c>
      <c r="AB79" s="0" t="s">
        <v>1360</v>
      </c>
    </row>
    <row customHeight="1" ht="10.5">
      <c r="B80" s="0" t="s">
        <v>2040</v>
      </c>
      <c r="D80" s="0" t="s">
        <v>1065</v>
      </c>
      <c r="E80" s="0" t="s">
        <v>1798</v>
      </c>
      <c r="F80" s="0" t="s">
        <v>1799</v>
      </c>
      <c r="G80" s="0" t="s">
        <v>2070</v>
      </c>
      <c r="H80" s="0">
        <v>41.39</v>
      </c>
      <c r="I80" s="0">
        <v>5.45</v>
      </c>
      <c r="J80" s="0" t="s">
        <v>1282</v>
      </c>
      <c r="K80" s="0" t="s">
        <v>1283</v>
      </c>
      <c r="L80" s="0" t="s">
        <v>1284</v>
      </c>
      <c r="M80" s="0" t="s">
        <v>1290</v>
      </c>
      <c r="R80" s="0" t="s">
        <v>1368</v>
      </c>
      <c r="W80" s="0" t="s">
        <v>1369</v>
      </c>
      <c r="X80" s="0" t="s">
        <v>1358</v>
      </c>
      <c r="Y80" s="0" t="s">
        <v>1335</v>
      </c>
      <c r="Z80" s="0" t="s">
        <v>1297</v>
      </c>
      <c r="AA80" s="0" t="s">
        <v>1359</v>
      </c>
      <c r="AB80" s="0" t="s">
        <v>1360</v>
      </c>
    </row>
    <row customHeight="1" ht="10.5">
      <c r="B81" s="0" t="s">
        <v>2040</v>
      </c>
      <c r="D81" s="0" t="s">
        <v>1065</v>
      </c>
      <c r="E81" s="0" t="s">
        <v>1820</v>
      </c>
      <c r="F81" s="0" t="s">
        <v>1821</v>
      </c>
      <c r="G81" s="0" t="s">
        <v>2071</v>
      </c>
      <c r="H81" s="0">
        <v>41.39</v>
      </c>
      <c r="I81" s="0">
        <v>5.45</v>
      </c>
      <c r="J81" s="0" t="s">
        <v>1282</v>
      </c>
      <c r="K81" s="0" t="s">
        <v>1283</v>
      </c>
      <c r="L81" s="0" t="s">
        <v>1284</v>
      </c>
      <c r="M81" s="0" t="s">
        <v>1290</v>
      </c>
      <c r="R81" s="0" t="s">
        <v>1368</v>
      </c>
      <c r="W81" s="0" t="s">
        <v>1369</v>
      </c>
      <c r="X81" s="0" t="s">
        <v>1358</v>
      </c>
      <c r="Y81" s="0" t="s">
        <v>1335</v>
      </c>
      <c r="Z81" s="0" t="s">
        <v>1297</v>
      </c>
      <c r="AA81" s="0" t="s">
        <v>1359</v>
      </c>
      <c r="AB81" s="0" t="s">
        <v>1360</v>
      </c>
    </row>
    <row customHeight="1" ht="10.5">
      <c r="B82" s="0" t="s">
        <v>2040</v>
      </c>
      <c r="D82" s="0" t="s">
        <v>1065</v>
      </c>
      <c r="E82" s="0" t="s">
        <v>1767</v>
      </c>
      <c r="F82" s="0" t="s">
        <v>1768</v>
      </c>
      <c r="G82" s="0" t="s">
        <v>2072</v>
      </c>
      <c r="H82" s="0">
        <v>41.39</v>
      </c>
      <c r="I82" s="0">
        <v>5.45</v>
      </c>
      <c r="J82" s="0" t="s">
        <v>1282</v>
      </c>
      <c r="K82" s="0" t="s">
        <v>1283</v>
      </c>
      <c r="L82" s="0" t="s">
        <v>1284</v>
      </c>
      <c r="M82" s="0" t="s">
        <v>1290</v>
      </c>
      <c r="R82" s="0" t="s">
        <v>1368</v>
      </c>
      <c r="W82" s="0" t="s">
        <v>1369</v>
      </c>
      <c r="X82" s="0" t="s">
        <v>1358</v>
      </c>
      <c r="Y82" s="0" t="s">
        <v>1335</v>
      </c>
      <c r="Z82" s="0" t="s">
        <v>1297</v>
      </c>
      <c r="AA82" s="0" t="s">
        <v>1359</v>
      </c>
      <c r="AB82" s="0" t="s">
        <v>1360</v>
      </c>
    </row>
    <row customHeight="1" ht="10.5">
      <c r="B83" s="0" t="s">
        <v>2040</v>
      </c>
      <c r="D83" s="0" t="s">
        <v>1065</v>
      </c>
      <c r="E83" s="0" t="s">
        <v>1066</v>
      </c>
      <c r="F83" s="0" t="s">
        <v>1067</v>
      </c>
      <c r="G83" s="0" t="s">
        <v>2073</v>
      </c>
      <c r="H83" s="0">
        <v>41.39</v>
      </c>
      <c r="I83" s="0">
        <v>5.45</v>
      </c>
      <c r="J83" s="0" t="s">
        <v>1282</v>
      </c>
      <c r="K83" s="0" t="s">
        <v>1283</v>
      </c>
      <c r="L83" s="0" t="s">
        <v>1284</v>
      </c>
      <c r="M83" s="0" t="s">
        <v>1290</v>
      </c>
      <c r="R83" s="0" t="s">
        <v>1368</v>
      </c>
      <c r="W83" s="0" t="s">
        <v>1369</v>
      </c>
      <c r="X83" s="0" t="s">
        <v>1358</v>
      </c>
      <c r="Y83" s="0" t="s">
        <v>1335</v>
      </c>
      <c r="Z83" s="0" t="s">
        <v>1297</v>
      </c>
      <c r="AA83" s="0" t="s">
        <v>1359</v>
      </c>
      <c r="AB83" s="0" t="s">
        <v>1360</v>
      </c>
    </row>
    <row customHeight="1" ht="10.5">
      <c r="B84" s="0" t="s">
        <v>2040</v>
      </c>
      <c r="D84" s="0" t="s">
        <v>1065</v>
      </c>
      <c r="E84" s="0" t="s">
        <v>1076</v>
      </c>
      <c r="F84" s="0" t="s">
        <v>1077</v>
      </c>
      <c r="G84" s="0" t="s">
        <v>2074</v>
      </c>
      <c r="H84" s="0">
        <v>41.39</v>
      </c>
      <c r="I84" s="0">
        <v>5.45</v>
      </c>
      <c r="J84" s="0" t="s">
        <v>1282</v>
      </c>
      <c r="K84" s="0" t="s">
        <v>1283</v>
      </c>
      <c r="L84" s="0" t="s">
        <v>1284</v>
      </c>
      <c r="M84" s="0" t="s">
        <v>1290</v>
      </c>
      <c r="R84" s="0" t="s">
        <v>1368</v>
      </c>
      <c r="W84" s="0" t="s">
        <v>1369</v>
      </c>
      <c r="X84" s="0" t="s">
        <v>1358</v>
      </c>
      <c r="Y84" s="0" t="s">
        <v>1335</v>
      </c>
      <c r="Z84" s="0" t="s">
        <v>1297</v>
      </c>
      <c r="AA84" s="0" t="s">
        <v>1359</v>
      </c>
      <c r="AB84" s="0" t="s">
        <v>1360</v>
      </c>
    </row>
    <row customHeight="1" ht="10.5">
      <c r="B85" s="0" t="s">
        <v>2040</v>
      </c>
      <c r="D85" s="0" t="s">
        <v>1065</v>
      </c>
      <c r="E85" s="0" t="s">
        <v>1082</v>
      </c>
      <c r="F85" s="0" t="s">
        <v>1083</v>
      </c>
      <c r="G85" s="0" t="s">
        <v>2075</v>
      </c>
      <c r="H85" s="0">
        <v>41.39</v>
      </c>
      <c r="I85" s="0">
        <v>5.45</v>
      </c>
      <c r="J85" s="0" t="s">
        <v>1282</v>
      </c>
      <c r="K85" s="0" t="s">
        <v>1283</v>
      </c>
      <c r="L85" s="0" t="s">
        <v>1284</v>
      </c>
      <c r="M85" s="0" t="s">
        <v>1290</v>
      </c>
      <c r="R85" s="0" t="s">
        <v>1368</v>
      </c>
      <c r="W85" s="0" t="s">
        <v>1369</v>
      </c>
      <c r="X85" s="0" t="s">
        <v>1358</v>
      </c>
      <c r="Y85" s="0" t="s">
        <v>1335</v>
      </c>
      <c r="Z85" s="0" t="s">
        <v>1297</v>
      </c>
      <c r="AA85" s="0" t="s">
        <v>1359</v>
      </c>
      <c r="AB85" s="0" t="s">
        <v>1360</v>
      </c>
    </row>
    <row customHeight="1" ht="10.5">
      <c r="B86" s="0" t="s">
        <v>2040</v>
      </c>
      <c r="D86" s="0" t="s">
        <v>1065</v>
      </c>
      <c r="E86" s="0" t="s">
        <v>1748</v>
      </c>
      <c r="F86" s="0" t="s">
        <v>1749</v>
      </c>
      <c r="G86" s="0" t="s">
        <v>2076</v>
      </c>
      <c r="H86" s="0">
        <v>41.39</v>
      </c>
      <c r="I86" s="0">
        <v>5.45</v>
      </c>
      <c r="J86" s="0" t="s">
        <v>1282</v>
      </c>
      <c r="K86" s="0" t="s">
        <v>1283</v>
      </c>
      <c r="L86" s="0" t="s">
        <v>1284</v>
      </c>
      <c r="M86" s="0" t="s">
        <v>1290</v>
      </c>
      <c r="R86" s="0" t="s">
        <v>1368</v>
      </c>
      <c r="W86" s="0" t="s">
        <v>1369</v>
      </c>
      <c r="X86" s="0" t="s">
        <v>1358</v>
      </c>
      <c r="Y86" s="0" t="s">
        <v>1335</v>
      </c>
      <c r="Z86" s="0" t="s">
        <v>1297</v>
      </c>
      <c r="AA86" s="0" t="s">
        <v>1359</v>
      </c>
      <c r="AB86" s="0" t="s">
        <v>1360</v>
      </c>
    </row>
    <row customHeight="1" ht="10.5">
      <c r="B87" s="0" t="s">
        <v>2040</v>
      </c>
      <c r="D87" s="0" t="s">
        <v>1065</v>
      </c>
      <c r="E87" s="0" t="s">
        <v>1800</v>
      </c>
      <c r="F87" s="0" t="s">
        <v>1801</v>
      </c>
      <c r="G87" s="0" t="s">
        <v>2077</v>
      </c>
      <c r="H87" s="0">
        <v>41.39</v>
      </c>
      <c r="I87" s="0">
        <v>5.45</v>
      </c>
      <c r="J87" s="0" t="s">
        <v>1282</v>
      </c>
      <c r="K87" s="0" t="s">
        <v>1283</v>
      </c>
      <c r="L87" s="0" t="s">
        <v>1284</v>
      </c>
      <c r="M87" s="0" t="s">
        <v>1290</v>
      </c>
      <c r="R87" s="0" t="s">
        <v>1368</v>
      </c>
      <c r="W87" s="0" t="s">
        <v>1369</v>
      </c>
      <c r="X87" s="0" t="s">
        <v>1358</v>
      </c>
      <c r="Y87" s="0" t="s">
        <v>1335</v>
      </c>
      <c r="Z87" s="0" t="s">
        <v>1297</v>
      </c>
      <c r="AA87" s="0" t="s">
        <v>1359</v>
      </c>
      <c r="AB87" s="0" t="s">
        <v>1360</v>
      </c>
    </row>
    <row customHeight="1" ht="10.5">
      <c r="B88" s="0" t="s">
        <v>2040</v>
      </c>
      <c r="D88" s="0" t="s">
        <v>1065</v>
      </c>
      <c r="E88" s="0" t="s">
        <v>1802</v>
      </c>
      <c r="F88" s="0" t="s">
        <v>1803</v>
      </c>
      <c r="G88" s="0" t="s">
        <v>2078</v>
      </c>
      <c r="H88" s="0">
        <v>41.39</v>
      </c>
      <c r="I88" s="0">
        <v>5.45</v>
      </c>
      <c r="J88" s="0" t="s">
        <v>1282</v>
      </c>
      <c r="K88" s="0" t="s">
        <v>1283</v>
      </c>
      <c r="L88" s="0" t="s">
        <v>1284</v>
      </c>
      <c r="M88" s="0" t="s">
        <v>1290</v>
      </c>
      <c r="R88" s="0" t="s">
        <v>1368</v>
      </c>
      <c r="W88" s="0" t="s">
        <v>1369</v>
      </c>
      <c r="X88" s="0" t="s">
        <v>1358</v>
      </c>
      <c r="Y88" s="0" t="s">
        <v>1335</v>
      </c>
      <c r="Z88" s="0" t="s">
        <v>1297</v>
      </c>
      <c r="AA88" s="0" t="s">
        <v>1359</v>
      </c>
      <c r="AB88" s="0" t="s">
        <v>1360</v>
      </c>
    </row>
    <row customHeight="1" ht="10.5">
      <c r="B89" s="0" t="s">
        <v>2040</v>
      </c>
      <c r="D89" s="0" t="s">
        <v>1065</v>
      </c>
      <c r="E89" s="0" t="s">
        <v>1079</v>
      </c>
      <c r="F89" s="0" t="s">
        <v>1080</v>
      </c>
      <c r="G89" s="0" t="s">
        <v>2079</v>
      </c>
      <c r="H89" s="0">
        <v>41.39</v>
      </c>
      <c r="I89" s="0">
        <v>5.45</v>
      </c>
      <c r="J89" s="0" t="s">
        <v>1282</v>
      </c>
      <c r="K89" s="0" t="s">
        <v>1283</v>
      </c>
      <c r="L89" s="0" t="s">
        <v>1284</v>
      </c>
      <c r="M89" s="0" t="s">
        <v>1290</v>
      </c>
      <c r="R89" s="0" t="s">
        <v>1368</v>
      </c>
      <c r="W89" s="0" t="s">
        <v>1369</v>
      </c>
      <c r="X89" s="0" t="s">
        <v>1358</v>
      </c>
      <c r="Y89" s="0" t="s">
        <v>1335</v>
      </c>
      <c r="Z89" s="0" t="s">
        <v>1297</v>
      </c>
      <c r="AA89" s="0" t="s">
        <v>1359</v>
      </c>
      <c r="AB89" s="0" t="s">
        <v>1360</v>
      </c>
    </row>
    <row customHeight="1" ht="10.5">
      <c r="B90" s="0" t="s">
        <v>2040</v>
      </c>
      <c r="D90" s="0" t="s">
        <v>1065</v>
      </c>
      <c r="E90" s="0" t="s">
        <v>1783</v>
      </c>
      <c r="F90" s="0" t="s">
        <v>1784</v>
      </c>
      <c r="G90" s="0" t="s">
        <v>2080</v>
      </c>
      <c r="H90" s="0">
        <v>41.39</v>
      </c>
      <c r="I90" s="0">
        <v>5.45</v>
      </c>
      <c r="J90" s="0" t="s">
        <v>1282</v>
      </c>
      <c r="K90" s="0" t="s">
        <v>1283</v>
      </c>
      <c r="L90" s="0" t="s">
        <v>1284</v>
      </c>
      <c r="M90" s="0" t="s">
        <v>1290</v>
      </c>
      <c r="R90" s="0" t="s">
        <v>1368</v>
      </c>
      <c r="W90" s="0" t="s">
        <v>1369</v>
      </c>
      <c r="X90" s="0" t="s">
        <v>1358</v>
      </c>
      <c r="Y90" s="0" t="s">
        <v>1335</v>
      </c>
      <c r="Z90" s="0" t="s">
        <v>1297</v>
      </c>
      <c r="AA90" s="0" t="s">
        <v>1359</v>
      </c>
      <c r="AB90" s="0" t="s">
        <v>1360</v>
      </c>
    </row>
    <row customHeight="1" ht="10.5">
      <c r="B91" s="0" t="s">
        <v>2040</v>
      </c>
      <c r="D91" s="0" t="s">
        <v>1065</v>
      </c>
      <c r="E91" s="0" t="s">
        <v>1854</v>
      </c>
      <c r="F91" s="0" t="s">
        <v>1855</v>
      </c>
      <c r="G91" s="0" t="s">
        <v>2081</v>
      </c>
      <c r="H91" s="0">
        <v>41.39</v>
      </c>
      <c r="I91" s="0">
        <v>5.45</v>
      </c>
      <c r="J91" s="0" t="s">
        <v>1282</v>
      </c>
      <c r="K91" s="0" t="s">
        <v>1283</v>
      </c>
      <c r="L91" s="0" t="s">
        <v>1284</v>
      </c>
      <c r="M91" s="0" t="s">
        <v>1290</v>
      </c>
      <c r="R91" s="0" t="s">
        <v>1368</v>
      </c>
      <c r="W91" s="0" t="s">
        <v>1369</v>
      </c>
      <c r="X91" s="0" t="s">
        <v>1358</v>
      </c>
      <c r="Y91" s="0" t="s">
        <v>1335</v>
      </c>
      <c r="Z91" s="0" t="s">
        <v>1297</v>
      </c>
      <c r="AA91" s="0" t="s">
        <v>1359</v>
      </c>
      <c r="AB91" s="0" t="s">
        <v>1360</v>
      </c>
    </row>
    <row customHeight="1" ht="10.5">
      <c r="B92" s="0" t="s">
        <v>2040</v>
      </c>
      <c r="D92" s="0" t="s">
        <v>1065</v>
      </c>
      <c r="E92" s="0" t="s">
        <v>1858</v>
      </c>
      <c r="F92" s="0" t="s">
        <v>1859</v>
      </c>
      <c r="G92" s="0" t="s">
        <v>2082</v>
      </c>
      <c r="H92" s="0">
        <v>41.39</v>
      </c>
      <c r="I92" s="0">
        <v>5.45</v>
      </c>
      <c r="J92" s="0" t="s">
        <v>1282</v>
      </c>
      <c r="K92" s="0" t="s">
        <v>1283</v>
      </c>
      <c r="L92" s="0" t="s">
        <v>1284</v>
      </c>
      <c r="M92" s="0" t="s">
        <v>1290</v>
      </c>
      <c r="R92" s="0" t="s">
        <v>1368</v>
      </c>
      <c r="W92" s="0" t="s">
        <v>1369</v>
      </c>
      <c r="X92" s="0" t="s">
        <v>1358</v>
      </c>
      <c r="Y92" s="0" t="s">
        <v>1335</v>
      </c>
      <c r="Z92" s="0" t="s">
        <v>1297</v>
      </c>
      <c r="AA92" s="0" t="s">
        <v>1359</v>
      </c>
      <c r="AB92" s="0" t="s">
        <v>1360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3698038-BE13-22DF-4BD8-86E5F10D07ED}" mc:Ignorable="x14ac xr xr2 xr3">
  <sheetPr>
    <tabColor rgb="FFFFCC99"/>
  </sheetPr>
  <dimension ref="A1:AD97"/>
  <sheetViews>
    <sheetView topLeftCell="A1" showGridLines="0" zoomScale="80" workbookViewId="0">
      <pane ySplit="1" topLeftCell="A2" activePane="bottomLeft" state="frozen"/>
      <selection pane="bottomLeft" activeCell="A1" sqref="A1"/>
    </sheetView>
  </sheetViews>
  <sheetFormatPr customHeight="1" defaultRowHeight="10.5"/>
  <sheetData>
    <row customHeight="1" ht="10.5">
      <c r="A1" s="0" t="s">
        <v>1984</v>
      </c>
      <c r="B1" s="1376" t="s">
        <v>1985</v>
      </c>
      <c r="C1" s="1376" t="s">
        <v>472</v>
      </c>
      <c r="D1" s="1376" t="s">
        <v>1966</v>
      </c>
      <c r="E1" s="0" t="s">
        <v>1986</v>
      </c>
      <c r="F1" s="0" t="s">
        <v>1987</v>
      </c>
      <c r="G1" s="1376" t="s">
        <v>1060</v>
      </c>
      <c r="H1" s="0" t="s">
        <v>1988</v>
      </c>
      <c r="I1" s="0" t="s">
        <v>1989</v>
      </c>
      <c r="J1" s="0" t="s">
        <v>1990</v>
      </c>
      <c r="K1" s="0" t="s">
        <v>1991</v>
      </c>
      <c r="L1" s="0" t="s">
        <v>1992</v>
      </c>
      <c r="M1" s="1376" t="s">
        <v>1993</v>
      </c>
      <c r="N1" s="0" t="s">
        <v>1994</v>
      </c>
      <c r="O1" s="1376" t="s">
        <v>1995</v>
      </c>
      <c r="P1" s="0" t="s">
        <v>1996</v>
      </c>
      <c r="Q1" s="1376" t="s">
        <v>1997</v>
      </c>
      <c r="R1" s="0" t="s">
        <v>1998</v>
      </c>
      <c r="S1" s="0" t="s">
        <v>1999</v>
      </c>
      <c r="T1" s="0" t="s">
        <v>2000</v>
      </c>
      <c r="U1" s="0" t="s">
        <v>2001</v>
      </c>
      <c r="V1" s="0" t="s">
        <v>2002</v>
      </c>
      <c r="W1" s="0" t="s">
        <v>2003</v>
      </c>
      <c r="X1" s="1376" t="s">
        <v>590</v>
      </c>
      <c r="Y1" s="1376" t="s">
        <v>600</v>
      </c>
      <c r="Z1" s="1376" t="s">
        <v>610</v>
      </c>
      <c r="AA1" s="1376" t="s">
        <v>620</v>
      </c>
      <c r="AB1" s="1376" t="s">
        <v>629</v>
      </c>
    </row>
    <row customHeight="1" ht="10.5">
      <c r="B2" s="0" t="s">
        <v>269</v>
      </c>
      <c r="C2" s="0" t="s">
        <v>322</v>
      </c>
      <c r="D2" s="0" t="s">
        <v>312</v>
      </c>
      <c r="E2" s="0" t="s">
        <v>313</v>
      </c>
      <c r="F2" s="0" t="s">
        <v>321</v>
      </c>
      <c r="G2" s="0" t="s">
        <v>369</v>
      </c>
      <c r="H2" s="0" t="s">
        <v>383</v>
      </c>
      <c r="I2" s="0" t="s">
        <v>398</v>
      </c>
      <c r="J2" s="0" t="s">
        <v>316</v>
      </c>
      <c r="K2" s="0" t="s">
        <v>325</v>
      </c>
      <c r="L2" s="0" t="s">
        <v>332</v>
      </c>
      <c r="M2" s="0" t="s">
        <v>455</v>
      </c>
      <c r="N2" s="0" t="s">
        <v>469</v>
      </c>
      <c r="O2" s="0" t="s">
        <v>482</v>
      </c>
      <c r="P2" s="0" t="s">
        <v>495</v>
      </c>
      <c r="Q2" s="0" t="s">
        <v>508</v>
      </c>
      <c r="R2" s="0" t="s">
        <v>520</v>
      </c>
      <c r="S2" s="0" t="s">
        <v>532</v>
      </c>
      <c r="T2" s="0" t="s">
        <v>544</v>
      </c>
      <c r="U2" s="0" t="s">
        <v>556</v>
      </c>
      <c r="V2" s="0" t="s">
        <v>568</v>
      </c>
      <c r="W2" s="0" t="s">
        <v>2004</v>
      </c>
      <c r="X2" s="0" t="s">
        <v>590</v>
      </c>
      <c r="Y2" s="0" t="s">
        <v>600</v>
      </c>
      <c r="Z2" s="0" t="s">
        <v>610</v>
      </c>
      <c r="AA2" s="0" t="s">
        <v>620</v>
      </c>
      <c r="AB2" s="0" t="s">
        <v>629</v>
      </c>
    </row>
    <row customHeight="1" ht="10.5">
      <c r="B3" s="0" t="s">
        <v>305</v>
      </c>
      <c r="D3" s="0" t="s">
        <v>1065</v>
      </c>
      <c r="E3" s="0" t="s">
        <v>1796</v>
      </c>
      <c r="F3" s="0" t="s">
        <v>1797</v>
      </c>
      <c r="G3" s="0" t="s">
        <v>1660</v>
      </c>
      <c r="H3" s="0">
        <v>8.71</v>
      </c>
      <c r="I3" s="0">
        <v>7.88</v>
      </c>
      <c r="J3" s="0" t="s">
        <v>1830</v>
      </c>
      <c r="K3" s="0" t="s">
        <v>1831</v>
      </c>
      <c r="L3" s="0" t="s">
        <v>1284</v>
      </c>
      <c r="M3" s="0" t="s">
        <v>1285</v>
      </c>
      <c r="S3" s="0" t="s">
        <v>40</v>
      </c>
      <c r="T3" s="0" t="s">
        <v>57</v>
      </c>
      <c r="U3" s="0" t="s">
        <v>75</v>
      </c>
      <c r="V3" s="0" t="s">
        <v>95</v>
      </c>
      <c r="X3" s="0" t="s">
        <v>1338</v>
      </c>
      <c r="Y3" s="0" t="s">
        <v>1335</v>
      </c>
      <c r="Z3" s="0" t="s">
        <v>1297</v>
      </c>
      <c r="AA3" s="0" t="s">
        <v>1339</v>
      </c>
      <c r="AB3" s="0" t="s">
        <v>1340</v>
      </c>
    </row>
    <row customHeight="1" ht="10.5">
      <c r="B4" s="0" t="s">
        <v>305</v>
      </c>
      <c r="D4" s="0" t="s">
        <v>1065</v>
      </c>
      <c r="E4" s="0" t="s">
        <v>1796</v>
      </c>
      <c r="F4" s="0" t="s">
        <v>1797</v>
      </c>
      <c r="G4" s="0" t="s">
        <v>2005</v>
      </c>
      <c r="H4" s="0">
        <v>8.71</v>
      </c>
      <c r="I4" s="0">
        <v>6.15</v>
      </c>
      <c r="J4" s="0" t="s">
        <v>1830</v>
      </c>
      <c r="K4" s="0" t="s">
        <v>1831</v>
      </c>
      <c r="L4" s="0" t="s">
        <v>1284</v>
      </c>
      <c r="M4" s="0" t="s">
        <v>1285</v>
      </c>
      <c r="S4" s="0" t="s">
        <v>40</v>
      </c>
      <c r="T4" s="0" t="s">
        <v>57</v>
      </c>
      <c r="U4" s="0" t="s">
        <v>85</v>
      </c>
      <c r="V4" s="0" t="s">
        <v>95</v>
      </c>
      <c r="X4" s="0" t="s">
        <v>1338</v>
      </c>
      <c r="Y4" s="0" t="s">
        <v>1335</v>
      </c>
      <c r="Z4" s="0" t="s">
        <v>1297</v>
      </c>
      <c r="AA4" s="0" t="s">
        <v>1339</v>
      </c>
      <c r="AB4" s="0" t="s">
        <v>1340</v>
      </c>
    </row>
    <row customHeight="1" ht="10.5">
      <c r="B5" s="0" t="s">
        <v>305</v>
      </c>
      <c r="D5" s="0" t="s">
        <v>1065</v>
      </c>
      <c r="E5" s="0" t="s">
        <v>1798</v>
      </c>
      <c r="F5" s="0" t="s">
        <v>1799</v>
      </c>
      <c r="G5" s="0" t="s">
        <v>1310</v>
      </c>
      <c r="H5" s="0">
        <v>8.71</v>
      </c>
      <c r="I5" s="0">
        <v>5.52</v>
      </c>
      <c r="J5" s="0" t="s">
        <v>1830</v>
      </c>
      <c r="K5" s="0" t="s">
        <v>1831</v>
      </c>
      <c r="L5" s="0" t="s">
        <v>1284</v>
      </c>
      <c r="M5" s="0" t="s">
        <v>1285</v>
      </c>
      <c r="S5" s="0" t="s">
        <v>40</v>
      </c>
      <c r="T5" s="0" t="s">
        <v>64</v>
      </c>
      <c r="U5" s="0" t="s">
        <v>75</v>
      </c>
      <c r="V5" s="0" t="s">
        <v>95</v>
      </c>
      <c r="X5" s="0" t="s">
        <v>1338</v>
      </c>
      <c r="Y5" s="0" t="s">
        <v>1335</v>
      </c>
      <c r="Z5" s="0" t="s">
        <v>1297</v>
      </c>
      <c r="AA5" s="0" t="s">
        <v>1339</v>
      </c>
      <c r="AB5" s="0" t="s">
        <v>1340</v>
      </c>
    </row>
    <row customHeight="1" ht="10.5">
      <c r="B6" s="0" t="s">
        <v>305</v>
      </c>
      <c r="D6" s="0" t="s">
        <v>1065</v>
      </c>
      <c r="E6" s="0" t="s">
        <v>1767</v>
      </c>
      <c r="F6" s="0" t="s">
        <v>1768</v>
      </c>
      <c r="G6" s="0" t="s">
        <v>1314</v>
      </c>
      <c r="H6" s="0">
        <v>8.71</v>
      </c>
      <c r="I6" s="0">
        <v>5.52</v>
      </c>
      <c r="J6" s="0" t="s">
        <v>1830</v>
      </c>
      <c r="K6" s="0" t="s">
        <v>1831</v>
      </c>
      <c r="L6" s="0" t="s">
        <v>1284</v>
      </c>
      <c r="M6" s="0" t="s">
        <v>1285</v>
      </c>
      <c r="S6" s="0" t="s">
        <v>40</v>
      </c>
      <c r="T6" s="0" t="s">
        <v>64</v>
      </c>
      <c r="U6" s="0" t="s">
        <v>75</v>
      </c>
      <c r="V6" s="0" t="s">
        <v>95</v>
      </c>
      <c r="X6" s="0" t="s">
        <v>1338</v>
      </c>
      <c r="Y6" s="0" t="s">
        <v>1335</v>
      </c>
      <c r="Z6" s="0" t="s">
        <v>1297</v>
      </c>
      <c r="AA6" s="0" t="s">
        <v>1339</v>
      </c>
      <c r="AB6" s="0" t="s">
        <v>1340</v>
      </c>
    </row>
    <row customHeight="1" ht="10.5">
      <c r="B7" s="0" t="s">
        <v>305</v>
      </c>
      <c r="D7" s="0" t="s">
        <v>1065</v>
      </c>
      <c r="E7" s="0" t="s">
        <v>1798</v>
      </c>
      <c r="F7" s="0" t="s">
        <v>1799</v>
      </c>
      <c r="G7" s="0" t="s">
        <v>1318</v>
      </c>
      <c r="H7" s="0">
        <v>90.57</v>
      </c>
      <c r="I7" s="0">
        <v>5.52</v>
      </c>
      <c r="J7" s="0" t="s">
        <v>1282</v>
      </c>
      <c r="K7" s="0" t="s">
        <v>1283</v>
      </c>
      <c r="L7" s="0" t="s">
        <v>1284</v>
      </c>
      <c r="M7" s="0" t="s">
        <v>1285</v>
      </c>
      <c r="S7" s="0" t="s">
        <v>40</v>
      </c>
      <c r="T7" s="0" t="s">
        <v>64</v>
      </c>
      <c r="U7" s="0" t="s">
        <v>85</v>
      </c>
      <c r="V7" s="0" t="s">
        <v>95</v>
      </c>
      <c r="X7" s="0" t="s">
        <v>1338</v>
      </c>
      <c r="Y7" s="0" t="s">
        <v>1335</v>
      </c>
      <c r="Z7" s="0" t="s">
        <v>1297</v>
      </c>
      <c r="AA7" s="0" t="s">
        <v>1339</v>
      </c>
      <c r="AB7" s="0" t="s">
        <v>1340</v>
      </c>
    </row>
    <row customHeight="1" ht="10.5">
      <c r="B8" s="0" t="s">
        <v>305</v>
      </c>
      <c r="D8" s="0" t="s">
        <v>1065</v>
      </c>
      <c r="E8" s="0" t="s">
        <v>1748</v>
      </c>
      <c r="F8" s="0" t="s">
        <v>1749</v>
      </c>
      <c r="G8" s="0" t="s">
        <v>1673</v>
      </c>
      <c r="H8" s="0">
        <v>90.57</v>
      </c>
      <c r="I8" s="0">
        <v>5.52</v>
      </c>
      <c r="J8" s="0" t="s">
        <v>1282</v>
      </c>
      <c r="K8" s="0" t="s">
        <v>1283</v>
      </c>
      <c r="L8" s="0" t="s">
        <v>1284</v>
      </c>
      <c r="M8" s="0" t="s">
        <v>1285</v>
      </c>
      <c r="S8" s="0" t="s">
        <v>40</v>
      </c>
      <c r="T8" s="0" t="s">
        <v>64</v>
      </c>
      <c r="U8" s="0" t="s">
        <v>85</v>
      </c>
      <c r="V8" s="0" t="s">
        <v>95</v>
      </c>
      <c r="X8" s="0" t="s">
        <v>1338</v>
      </c>
      <c r="Y8" s="0" t="s">
        <v>1335</v>
      </c>
      <c r="Z8" s="0" t="s">
        <v>1297</v>
      </c>
      <c r="AA8" s="0" t="s">
        <v>1339</v>
      </c>
      <c r="AB8" s="0" t="s">
        <v>1340</v>
      </c>
    </row>
    <row customHeight="1" ht="10.5">
      <c r="B9" s="0" t="s">
        <v>305</v>
      </c>
      <c r="D9" s="0" t="s">
        <v>1065</v>
      </c>
      <c r="E9" s="0" t="s">
        <v>1778</v>
      </c>
      <c r="F9" s="0" t="s">
        <v>1779</v>
      </c>
      <c r="G9" s="0" t="s">
        <v>2006</v>
      </c>
      <c r="H9" s="0">
        <v>90.57</v>
      </c>
      <c r="I9" s="0">
        <v>5.52</v>
      </c>
      <c r="J9" s="0" t="s">
        <v>1282</v>
      </c>
      <c r="K9" s="0" t="s">
        <v>1283</v>
      </c>
      <c r="L9" s="0" t="s">
        <v>1284</v>
      </c>
      <c r="M9" s="0" t="s">
        <v>1285</v>
      </c>
      <c r="S9" s="0" t="s">
        <v>40</v>
      </c>
      <c r="T9" s="0" t="s">
        <v>64</v>
      </c>
      <c r="U9" s="0" t="s">
        <v>85</v>
      </c>
      <c r="V9" s="0" t="s">
        <v>95</v>
      </c>
      <c r="X9" s="0" t="s">
        <v>1338</v>
      </c>
      <c r="Y9" s="0" t="s">
        <v>1335</v>
      </c>
      <c r="Z9" s="0" t="s">
        <v>1297</v>
      </c>
      <c r="AA9" s="0" t="s">
        <v>1339</v>
      </c>
      <c r="AB9" s="0" t="s">
        <v>1340</v>
      </c>
    </row>
    <row customHeight="1" ht="10.5">
      <c r="B10" s="0" t="s">
        <v>305</v>
      </c>
      <c r="D10" s="0" t="s">
        <v>1065</v>
      </c>
      <c r="E10" s="0" t="s">
        <v>1800</v>
      </c>
      <c r="F10" s="0" t="s">
        <v>1801</v>
      </c>
      <c r="G10" s="0" t="s">
        <v>2007</v>
      </c>
      <c r="H10" s="0">
        <v>90.57</v>
      </c>
      <c r="I10" s="0">
        <v>5.52</v>
      </c>
      <c r="J10" s="0" t="s">
        <v>1282</v>
      </c>
      <c r="K10" s="0" t="s">
        <v>1283</v>
      </c>
      <c r="L10" s="0" t="s">
        <v>1284</v>
      </c>
      <c r="M10" s="0" t="s">
        <v>1285</v>
      </c>
      <c r="S10" s="0" t="s">
        <v>40</v>
      </c>
      <c r="T10" s="0" t="s">
        <v>64</v>
      </c>
      <c r="U10" s="0" t="s">
        <v>85</v>
      </c>
      <c r="V10" s="0" t="s">
        <v>95</v>
      </c>
      <c r="X10" s="0" t="s">
        <v>1338</v>
      </c>
      <c r="Y10" s="0" t="s">
        <v>1335</v>
      </c>
      <c r="Z10" s="0" t="s">
        <v>1297</v>
      </c>
      <c r="AA10" s="0" t="s">
        <v>1339</v>
      </c>
      <c r="AB10" s="0" t="s">
        <v>1340</v>
      </c>
    </row>
    <row customHeight="1" ht="10.5">
      <c r="B11" s="0" t="s">
        <v>305</v>
      </c>
      <c r="D11" s="0" t="s">
        <v>1065</v>
      </c>
      <c r="E11" s="0" t="s">
        <v>1802</v>
      </c>
      <c r="F11" s="0" t="s">
        <v>1803</v>
      </c>
      <c r="G11" s="0" t="s">
        <v>2008</v>
      </c>
      <c r="H11" s="0">
        <v>90.57</v>
      </c>
      <c r="I11" s="0">
        <v>5.52</v>
      </c>
      <c r="J11" s="0" t="s">
        <v>1282</v>
      </c>
      <c r="K11" s="0" t="s">
        <v>1283</v>
      </c>
      <c r="L11" s="0" t="s">
        <v>1284</v>
      </c>
      <c r="M11" s="0" t="s">
        <v>1285</v>
      </c>
      <c r="S11" s="0" t="s">
        <v>40</v>
      </c>
      <c r="T11" s="0" t="s">
        <v>64</v>
      </c>
      <c r="U11" s="0" t="s">
        <v>85</v>
      </c>
      <c r="V11" s="0" t="s">
        <v>95</v>
      </c>
      <c r="X11" s="0" t="s">
        <v>1338</v>
      </c>
      <c r="Y11" s="0" t="s">
        <v>1335</v>
      </c>
      <c r="Z11" s="0" t="s">
        <v>1297</v>
      </c>
      <c r="AA11" s="0" t="s">
        <v>1339</v>
      </c>
      <c r="AB11" s="0" t="s">
        <v>1340</v>
      </c>
    </row>
    <row customHeight="1" ht="10.5">
      <c r="B12" s="0" t="s">
        <v>305</v>
      </c>
      <c r="D12" s="0" t="s">
        <v>1065</v>
      </c>
      <c r="E12" s="0" t="s">
        <v>1812</v>
      </c>
      <c r="F12" s="0" t="s">
        <v>1813</v>
      </c>
      <c r="G12" s="0" t="s">
        <v>2009</v>
      </c>
      <c r="H12" s="0">
        <v>90.57</v>
      </c>
      <c r="I12" s="0">
        <v>5.52</v>
      </c>
      <c r="J12" s="0" t="s">
        <v>1282</v>
      </c>
      <c r="K12" s="0" t="s">
        <v>1283</v>
      </c>
      <c r="L12" s="0" t="s">
        <v>1284</v>
      </c>
      <c r="M12" s="0" t="s">
        <v>1285</v>
      </c>
      <c r="S12" s="0" t="s">
        <v>40</v>
      </c>
      <c r="T12" s="0" t="s">
        <v>64</v>
      </c>
      <c r="U12" s="0" t="s">
        <v>85</v>
      </c>
      <c r="V12" s="0" t="s">
        <v>95</v>
      </c>
      <c r="X12" s="0" t="s">
        <v>1338</v>
      </c>
      <c r="Y12" s="0" t="s">
        <v>1335</v>
      </c>
      <c r="Z12" s="0" t="s">
        <v>1297</v>
      </c>
      <c r="AA12" s="0" t="s">
        <v>1339</v>
      </c>
      <c r="AB12" s="0" t="s">
        <v>1340</v>
      </c>
    </row>
    <row customHeight="1" ht="10.5">
      <c r="B13" s="0" t="s">
        <v>305</v>
      </c>
      <c r="D13" s="0" t="s">
        <v>1065</v>
      </c>
      <c r="E13" s="0" t="s">
        <v>1754</v>
      </c>
      <c r="F13" s="0" t="s">
        <v>1755</v>
      </c>
      <c r="G13" s="0" t="s">
        <v>2010</v>
      </c>
      <c r="H13" s="0">
        <v>90.57</v>
      </c>
      <c r="I13" s="0">
        <v>5.52</v>
      </c>
      <c r="J13" s="0" t="s">
        <v>1282</v>
      </c>
      <c r="K13" s="0" t="s">
        <v>1283</v>
      </c>
      <c r="L13" s="0" t="s">
        <v>1284</v>
      </c>
      <c r="M13" s="0" t="s">
        <v>1285</v>
      </c>
      <c r="S13" s="0" t="s">
        <v>40</v>
      </c>
      <c r="T13" s="0" t="s">
        <v>64</v>
      </c>
      <c r="U13" s="0" t="s">
        <v>85</v>
      </c>
      <c r="V13" s="0" t="s">
        <v>95</v>
      </c>
      <c r="X13" s="0" t="s">
        <v>1338</v>
      </c>
      <c r="Y13" s="0" t="s">
        <v>1335</v>
      </c>
      <c r="Z13" s="0" t="s">
        <v>1297</v>
      </c>
      <c r="AA13" s="0" t="s">
        <v>1339</v>
      </c>
      <c r="AB13" s="0" t="s">
        <v>1340</v>
      </c>
    </row>
    <row customHeight="1" ht="10.5">
      <c r="B14" s="0" t="s">
        <v>305</v>
      </c>
      <c r="D14" s="0" t="s">
        <v>1065</v>
      </c>
      <c r="E14" s="0" t="s">
        <v>1767</v>
      </c>
      <c r="F14" s="0" t="s">
        <v>1768</v>
      </c>
      <c r="G14" s="0" t="s">
        <v>2011</v>
      </c>
      <c r="H14" s="0">
        <v>90.57</v>
      </c>
      <c r="I14" s="0">
        <v>5.52</v>
      </c>
      <c r="J14" s="0" t="s">
        <v>1282</v>
      </c>
      <c r="K14" s="0" t="s">
        <v>1283</v>
      </c>
      <c r="L14" s="0" t="s">
        <v>1284</v>
      </c>
      <c r="M14" s="0" t="s">
        <v>1285</v>
      </c>
      <c r="S14" s="0" t="s">
        <v>40</v>
      </c>
      <c r="T14" s="0" t="s">
        <v>64</v>
      </c>
      <c r="U14" s="0" t="s">
        <v>85</v>
      </c>
      <c r="V14" s="0" t="s">
        <v>95</v>
      </c>
      <c r="X14" s="0" t="s">
        <v>1338</v>
      </c>
      <c r="Y14" s="0" t="s">
        <v>1335</v>
      </c>
      <c r="Z14" s="0" t="s">
        <v>1297</v>
      </c>
      <c r="AA14" s="0" t="s">
        <v>1339</v>
      </c>
      <c r="AB14" s="0" t="s">
        <v>1340</v>
      </c>
    </row>
    <row customHeight="1" ht="10.5">
      <c r="B15" s="0" t="s">
        <v>305</v>
      </c>
      <c r="D15" s="0" t="s">
        <v>1065</v>
      </c>
      <c r="E15" s="0" t="s">
        <v>1820</v>
      </c>
      <c r="F15" s="0" t="s">
        <v>1821</v>
      </c>
      <c r="G15" s="0" t="s">
        <v>2012</v>
      </c>
      <c r="H15" s="0">
        <v>90.57</v>
      </c>
      <c r="I15" s="0">
        <v>5.52</v>
      </c>
      <c r="J15" s="0" t="s">
        <v>1282</v>
      </c>
      <c r="K15" s="0" t="s">
        <v>1283</v>
      </c>
      <c r="L15" s="0" t="s">
        <v>1284</v>
      </c>
      <c r="M15" s="0" t="s">
        <v>1285</v>
      </c>
      <c r="S15" s="0" t="s">
        <v>40</v>
      </c>
      <c r="T15" s="0" t="s">
        <v>64</v>
      </c>
      <c r="U15" s="0" t="s">
        <v>85</v>
      </c>
      <c r="V15" s="0" t="s">
        <v>95</v>
      </c>
      <c r="X15" s="0" t="s">
        <v>1338</v>
      </c>
      <c r="Y15" s="0" t="s">
        <v>1335</v>
      </c>
      <c r="Z15" s="0" t="s">
        <v>1297</v>
      </c>
      <c r="AA15" s="0" t="s">
        <v>1339</v>
      </c>
      <c r="AB15" s="0" t="s">
        <v>1340</v>
      </c>
    </row>
    <row customHeight="1" ht="10.5">
      <c r="B16" s="0" t="s">
        <v>305</v>
      </c>
      <c r="D16" s="0" t="s">
        <v>1065</v>
      </c>
      <c r="E16" s="0" t="s">
        <v>1838</v>
      </c>
      <c r="F16" s="0" t="s">
        <v>1839</v>
      </c>
      <c r="G16" s="0" t="s">
        <v>2013</v>
      </c>
      <c r="H16" s="0">
        <v>90.57</v>
      </c>
      <c r="I16" s="0">
        <v>5.52</v>
      </c>
      <c r="J16" s="0" t="s">
        <v>1282</v>
      </c>
      <c r="K16" s="0" t="s">
        <v>1283</v>
      </c>
      <c r="L16" s="0" t="s">
        <v>1284</v>
      </c>
      <c r="M16" s="0" t="s">
        <v>1285</v>
      </c>
      <c r="S16" s="0" t="s">
        <v>40</v>
      </c>
      <c r="T16" s="0" t="s">
        <v>64</v>
      </c>
      <c r="U16" s="0" t="s">
        <v>85</v>
      </c>
      <c r="V16" s="0" t="s">
        <v>95</v>
      </c>
      <c r="X16" s="0" t="s">
        <v>1338</v>
      </c>
      <c r="Y16" s="0" t="s">
        <v>1335</v>
      </c>
      <c r="Z16" s="0" t="s">
        <v>1297</v>
      </c>
      <c r="AA16" s="0" t="s">
        <v>1339</v>
      </c>
      <c r="AB16" s="0" t="s">
        <v>1340</v>
      </c>
    </row>
    <row customHeight="1" ht="10.5">
      <c r="B17" s="0" t="s">
        <v>305</v>
      </c>
      <c r="D17" s="0" t="s">
        <v>1065</v>
      </c>
      <c r="E17" s="0" t="s">
        <v>1783</v>
      </c>
      <c r="F17" s="0" t="s">
        <v>1784</v>
      </c>
      <c r="G17" s="0" t="s">
        <v>2014</v>
      </c>
      <c r="H17" s="0">
        <v>90.57</v>
      </c>
      <c r="I17" s="0">
        <v>5.52</v>
      </c>
      <c r="J17" s="0" t="s">
        <v>1282</v>
      </c>
      <c r="K17" s="0" t="s">
        <v>1283</v>
      </c>
      <c r="L17" s="0" t="s">
        <v>1284</v>
      </c>
      <c r="M17" s="0" t="s">
        <v>1285</v>
      </c>
      <c r="S17" s="0" t="s">
        <v>40</v>
      </c>
      <c r="T17" s="0" t="s">
        <v>64</v>
      </c>
      <c r="U17" s="0" t="s">
        <v>85</v>
      </c>
      <c r="V17" s="0" t="s">
        <v>95</v>
      </c>
      <c r="X17" s="0" t="s">
        <v>1338</v>
      </c>
      <c r="Y17" s="0" t="s">
        <v>1335</v>
      </c>
      <c r="Z17" s="0" t="s">
        <v>1297</v>
      </c>
      <c r="AA17" s="0" t="s">
        <v>1339</v>
      </c>
      <c r="AB17" s="0" t="s">
        <v>1340</v>
      </c>
    </row>
    <row customHeight="1" ht="10.5">
      <c r="B18" s="0" t="s">
        <v>305</v>
      </c>
      <c r="D18" s="0" t="s">
        <v>1065</v>
      </c>
      <c r="E18" s="0" t="s">
        <v>1854</v>
      </c>
      <c r="F18" s="0" t="s">
        <v>1855</v>
      </c>
      <c r="G18" s="0" t="s">
        <v>2015</v>
      </c>
      <c r="H18" s="0">
        <v>90.57</v>
      </c>
      <c r="I18" s="0">
        <v>5.52</v>
      </c>
      <c r="J18" s="0" t="s">
        <v>1282</v>
      </c>
      <c r="K18" s="0" t="s">
        <v>1283</v>
      </c>
      <c r="L18" s="0" t="s">
        <v>1284</v>
      </c>
      <c r="M18" s="0" t="s">
        <v>1285</v>
      </c>
      <c r="S18" s="0" t="s">
        <v>40</v>
      </c>
      <c r="T18" s="0" t="s">
        <v>64</v>
      </c>
      <c r="U18" s="0" t="s">
        <v>85</v>
      </c>
      <c r="V18" s="0" t="s">
        <v>95</v>
      </c>
      <c r="X18" s="0" t="s">
        <v>1338</v>
      </c>
      <c r="Y18" s="0" t="s">
        <v>1335</v>
      </c>
      <c r="Z18" s="0" t="s">
        <v>1297</v>
      </c>
      <c r="AA18" s="0" t="s">
        <v>1339</v>
      </c>
      <c r="AB18" s="0" t="s">
        <v>1340</v>
      </c>
    </row>
    <row customHeight="1" ht="10.5">
      <c r="B19" s="0" t="s">
        <v>305</v>
      </c>
      <c r="D19" s="0" t="s">
        <v>1065</v>
      </c>
      <c r="E19" s="0" t="s">
        <v>1858</v>
      </c>
      <c r="F19" s="0" t="s">
        <v>1859</v>
      </c>
      <c r="G19" s="0" t="s">
        <v>2016</v>
      </c>
      <c r="H19" s="0">
        <v>90.57</v>
      </c>
      <c r="I19" s="0">
        <v>5.52</v>
      </c>
      <c r="J19" s="0" t="s">
        <v>1282</v>
      </c>
      <c r="K19" s="0" t="s">
        <v>1283</v>
      </c>
      <c r="L19" s="0" t="s">
        <v>1284</v>
      </c>
      <c r="M19" s="0" t="s">
        <v>1285</v>
      </c>
      <c r="S19" s="0" t="s">
        <v>40</v>
      </c>
      <c r="T19" s="0" t="s">
        <v>64</v>
      </c>
      <c r="U19" s="0" t="s">
        <v>85</v>
      </c>
      <c r="V19" s="0" t="s">
        <v>95</v>
      </c>
      <c r="X19" s="0" t="s">
        <v>1338</v>
      </c>
      <c r="Y19" s="0" t="s">
        <v>1335</v>
      </c>
      <c r="Z19" s="0" t="s">
        <v>1297</v>
      </c>
      <c r="AA19" s="0" t="s">
        <v>1339</v>
      </c>
      <c r="AB19" s="0" t="s">
        <v>1340</v>
      </c>
    </row>
    <row customHeight="1" ht="10.5">
      <c r="B20" s="0" t="s">
        <v>305</v>
      </c>
      <c r="D20" s="0" t="s">
        <v>1065</v>
      </c>
      <c r="E20" s="0" t="s">
        <v>1066</v>
      </c>
      <c r="F20" s="0" t="s">
        <v>1067</v>
      </c>
      <c r="G20" s="0" t="s">
        <v>2017</v>
      </c>
      <c r="H20" s="0">
        <v>90.57</v>
      </c>
      <c r="I20" s="0">
        <v>5.52</v>
      </c>
      <c r="J20" s="0" t="s">
        <v>1282</v>
      </c>
      <c r="K20" s="0" t="s">
        <v>1283</v>
      </c>
      <c r="L20" s="0" t="s">
        <v>1284</v>
      </c>
      <c r="M20" s="0" t="s">
        <v>1285</v>
      </c>
      <c r="S20" s="0" t="s">
        <v>40</v>
      </c>
      <c r="T20" s="0" t="s">
        <v>64</v>
      </c>
      <c r="U20" s="0" t="s">
        <v>85</v>
      </c>
      <c r="V20" s="0" t="s">
        <v>95</v>
      </c>
      <c r="X20" s="0" t="s">
        <v>1338</v>
      </c>
      <c r="Y20" s="0" t="s">
        <v>1335</v>
      </c>
      <c r="Z20" s="0" t="s">
        <v>1297</v>
      </c>
      <c r="AA20" s="0" t="s">
        <v>1339</v>
      </c>
      <c r="AB20" s="0" t="s">
        <v>1340</v>
      </c>
    </row>
    <row customHeight="1" ht="10.5">
      <c r="B21" s="0" t="s">
        <v>305</v>
      </c>
      <c r="D21" s="0" t="s">
        <v>1065</v>
      </c>
      <c r="E21" s="0" t="s">
        <v>1076</v>
      </c>
      <c r="F21" s="0" t="s">
        <v>1077</v>
      </c>
      <c r="G21" s="0" t="s">
        <v>2018</v>
      </c>
      <c r="H21" s="0">
        <v>90.57</v>
      </c>
      <c r="I21" s="0">
        <v>5.52</v>
      </c>
      <c r="J21" s="0" t="s">
        <v>1282</v>
      </c>
      <c r="K21" s="0" t="s">
        <v>1283</v>
      </c>
      <c r="L21" s="0" t="s">
        <v>1284</v>
      </c>
      <c r="M21" s="0" t="s">
        <v>1285</v>
      </c>
      <c r="S21" s="0" t="s">
        <v>40</v>
      </c>
      <c r="T21" s="0" t="s">
        <v>64</v>
      </c>
      <c r="U21" s="0" t="s">
        <v>85</v>
      </c>
      <c r="V21" s="0" t="s">
        <v>95</v>
      </c>
      <c r="X21" s="0" t="s">
        <v>1338</v>
      </c>
      <c r="Y21" s="0" t="s">
        <v>1335</v>
      </c>
      <c r="Z21" s="0" t="s">
        <v>1297</v>
      </c>
      <c r="AA21" s="0" t="s">
        <v>1339</v>
      </c>
      <c r="AB21" s="0" t="s">
        <v>1340</v>
      </c>
    </row>
    <row customHeight="1" ht="10.5">
      <c r="B22" s="0" t="s">
        <v>305</v>
      </c>
      <c r="D22" s="0" t="s">
        <v>1065</v>
      </c>
      <c r="E22" s="0" t="s">
        <v>1079</v>
      </c>
      <c r="F22" s="0" t="s">
        <v>1080</v>
      </c>
      <c r="G22" s="0" t="s">
        <v>2019</v>
      </c>
      <c r="H22" s="0">
        <v>90.57</v>
      </c>
      <c r="I22" s="0">
        <v>5.52</v>
      </c>
      <c r="J22" s="0" t="s">
        <v>1282</v>
      </c>
      <c r="K22" s="0" t="s">
        <v>1283</v>
      </c>
      <c r="L22" s="0" t="s">
        <v>1284</v>
      </c>
      <c r="M22" s="0" t="s">
        <v>1285</v>
      </c>
      <c r="S22" s="0" t="s">
        <v>40</v>
      </c>
      <c r="T22" s="0" t="s">
        <v>64</v>
      </c>
      <c r="U22" s="0" t="s">
        <v>85</v>
      </c>
      <c r="V22" s="0" t="s">
        <v>95</v>
      </c>
      <c r="X22" s="0" t="s">
        <v>1338</v>
      </c>
      <c r="Y22" s="0" t="s">
        <v>1335</v>
      </c>
      <c r="Z22" s="0" t="s">
        <v>1297</v>
      </c>
      <c r="AA22" s="0" t="s">
        <v>1339</v>
      </c>
      <c r="AB22" s="0" t="s">
        <v>1340</v>
      </c>
    </row>
    <row customHeight="1" ht="10.5">
      <c r="B23" s="0" t="s">
        <v>305</v>
      </c>
      <c r="D23" s="0" t="s">
        <v>1065</v>
      </c>
      <c r="E23" s="0" t="s">
        <v>1082</v>
      </c>
      <c r="F23" s="0" t="s">
        <v>1083</v>
      </c>
      <c r="G23" s="0" t="s">
        <v>2020</v>
      </c>
      <c r="H23" s="0">
        <v>90.57</v>
      </c>
      <c r="I23" s="0">
        <v>5.52</v>
      </c>
      <c r="J23" s="0" t="s">
        <v>1282</v>
      </c>
      <c r="K23" s="0" t="s">
        <v>1283</v>
      </c>
      <c r="L23" s="0" t="s">
        <v>1284</v>
      </c>
      <c r="M23" s="0" t="s">
        <v>1285</v>
      </c>
      <c r="S23" s="0" t="s">
        <v>40</v>
      </c>
      <c r="T23" s="0" t="s">
        <v>64</v>
      </c>
      <c r="U23" s="0" t="s">
        <v>85</v>
      </c>
      <c r="V23" s="0" t="s">
        <v>95</v>
      </c>
      <c r="X23" s="0" t="s">
        <v>1338</v>
      </c>
      <c r="Y23" s="0" t="s">
        <v>1335</v>
      </c>
      <c r="Z23" s="0" t="s">
        <v>1297</v>
      </c>
      <c r="AA23" s="0" t="s">
        <v>1339</v>
      </c>
      <c r="AB23" s="0" t="s">
        <v>1340</v>
      </c>
    </row>
    <row customHeight="1" ht="10.5">
      <c r="B24" s="0" t="s">
        <v>305</v>
      </c>
      <c r="D24" s="0" t="s">
        <v>1065</v>
      </c>
      <c r="E24" s="0" t="s">
        <v>1085</v>
      </c>
      <c r="F24" s="0" t="s">
        <v>1086</v>
      </c>
      <c r="G24" s="0" t="s">
        <v>2021</v>
      </c>
      <c r="H24" s="0">
        <v>90.57</v>
      </c>
      <c r="I24" s="0">
        <v>5.52</v>
      </c>
      <c r="J24" s="0" t="s">
        <v>1282</v>
      </c>
      <c r="K24" s="0" t="s">
        <v>1283</v>
      </c>
      <c r="L24" s="0" t="s">
        <v>1284</v>
      </c>
      <c r="M24" s="0" t="s">
        <v>1285</v>
      </c>
      <c r="S24" s="0" t="s">
        <v>40</v>
      </c>
      <c r="T24" s="0" t="s">
        <v>64</v>
      </c>
      <c r="U24" s="0" t="s">
        <v>85</v>
      </c>
      <c r="V24" s="0" t="s">
        <v>95</v>
      </c>
      <c r="X24" s="0" t="s">
        <v>1338</v>
      </c>
      <c r="Y24" s="0" t="s">
        <v>1335</v>
      </c>
      <c r="Z24" s="0" t="s">
        <v>1297</v>
      </c>
      <c r="AA24" s="0" t="s">
        <v>1339</v>
      </c>
      <c r="AB24" s="0" t="s">
        <v>1340</v>
      </c>
    </row>
    <row customHeight="1" ht="10.5">
      <c r="B25" s="0" t="s">
        <v>2022</v>
      </c>
      <c r="D25" s="0" t="s">
        <v>1065</v>
      </c>
      <c r="E25" s="0" t="s">
        <v>1796</v>
      </c>
      <c r="F25" s="0" t="s">
        <v>1797</v>
      </c>
      <c r="G25" s="0" t="s">
        <v>1660</v>
      </c>
      <c r="H25" s="0">
        <v>10.45</v>
      </c>
      <c r="I25" s="0">
        <v>9.07</v>
      </c>
      <c r="J25" s="0" t="s">
        <v>1830</v>
      </c>
      <c r="K25" s="0" t="s">
        <v>1831</v>
      </c>
      <c r="L25" s="0" t="s">
        <v>1284</v>
      </c>
      <c r="M25" s="0" t="s">
        <v>1285</v>
      </c>
      <c r="R25" s="0" t="s">
        <v>113</v>
      </c>
      <c r="S25" s="0" t="s">
        <v>2023</v>
      </c>
      <c r="T25" s="0" t="s">
        <v>57</v>
      </c>
      <c r="U25" s="0" t="s">
        <v>75</v>
      </c>
      <c r="V25" s="0" t="s">
        <v>95</v>
      </c>
      <c r="X25" s="0" t="s">
        <v>1338</v>
      </c>
      <c r="Y25" s="0" t="s">
        <v>1335</v>
      </c>
      <c r="Z25" s="0" t="s">
        <v>1297</v>
      </c>
      <c r="AA25" s="0" t="s">
        <v>1339</v>
      </c>
      <c r="AB25" s="0" t="s">
        <v>1340</v>
      </c>
    </row>
    <row customHeight="1" ht="10.5">
      <c r="B26" s="0" t="s">
        <v>2022</v>
      </c>
      <c r="D26" s="0" t="s">
        <v>1065</v>
      </c>
      <c r="E26" s="0" t="s">
        <v>1796</v>
      </c>
      <c r="F26" s="0" t="s">
        <v>1797</v>
      </c>
      <c r="G26" s="0" t="s">
        <v>1660</v>
      </c>
      <c r="H26" s="0">
        <v>8.71</v>
      </c>
      <c r="I26" s="0">
        <v>4.73</v>
      </c>
      <c r="J26" s="0" t="s">
        <v>1830</v>
      </c>
      <c r="K26" s="0" t="s">
        <v>1831</v>
      </c>
      <c r="L26" s="0" t="s">
        <v>1284</v>
      </c>
      <c r="M26" s="0" t="s">
        <v>1285</v>
      </c>
      <c r="R26" s="0" t="s">
        <v>113</v>
      </c>
      <c r="S26" s="0" t="s">
        <v>2024</v>
      </c>
      <c r="T26" s="0" t="s">
        <v>57</v>
      </c>
      <c r="U26" s="0" t="s">
        <v>75</v>
      </c>
      <c r="V26" s="0" t="s">
        <v>95</v>
      </c>
      <c r="X26" s="0" t="s">
        <v>1338</v>
      </c>
      <c r="Y26" s="0" t="s">
        <v>1335</v>
      </c>
      <c r="Z26" s="0" t="s">
        <v>1297</v>
      </c>
      <c r="AA26" s="0" t="s">
        <v>1339</v>
      </c>
      <c r="AB26" s="0" t="s">
        <v>1340</v>
      </c>
    </row>
    <row customHeight="1" ht="10.5">
      <c r="B27" s="0" t="s">
        <v>2022</v>
      </c>
      <c r="D27" s="0" t="s">
        <v>1065</v>
      </c>
      <c r="E27" s="0" t="s">
        <v>1783</v>
      </c>
      <c r="F27" s="0" t="s">
        <v>1784</v>
      </c>
      <c r="G27" s="0" t="s">
        <v>2030</v>
      </c>
      <c r="H27" s="0">
        <v>90.57</v>
      </c>
      <c r="I27" s="0">
        <v>6.35</v>
      </c>
      <c r="J27" s="0" t="s">
        <v>1282</v>
      </c>
      <c r="K27" s="0" t="s">
        <v>1283</v>
      </c>
      <c r="L27" s="0" t="s">
        <v>1284</v>
      </c>
      <c r="M27" s="0" t="s">
        <v>1285</v>
      </c>
      <c r="R27" s="0" t="s">
        <v>113</v>
      </c>
      <c r="S27" s="0" t="s">
        <v>2023</v>
      </c>
      <c r="T27" s="0" t="s">
        <v>64</v>
      </c>
      <c r="U27" s="0" t="s">
        <v>85</v>
      </c>
      <c r="V27" s="0" t="s">
        <v>95</v>
      </c>
      <c r="X27" s="0" t="s">
        <v>1338</v>
      </c>
      <c r="Y27" s="0" t="s">
        <v>1335</v>
      </c>
      <c r="Z27" s="0" t="s">
        <v>1297</v>
      </c>
      <c r="AA27" s="0" t="s">
        <v>1339</v>
      </c>
      <c r="AB27" s="0" t="s">
        <v>1340</v>
      </c>
    </row>
    <row customHeight="1" ht="10.5">
      <c r="B28" s="0" t="s">
        <v>2022</v>
      </c>
      <c r="D28" s="0" t="s">
        <v>1065</v>
      </c>
      <c r="E28" s="0" t="s">
        <v>1783</v>
      </c>
      <c r="F28" s="0" t="s">
        <v>1784</v>
      </c>
      <c r="G28" s="0" t="s">
        <v>2030</v>
      </c>
      <c r="H28" s="0">
        <v>90.57</v>
      </c>
      <c r="I28" s="0">
        <v>3.31</v>
      </c>
      <c r="J28" s="0" t="s">
        <v>1282</v>
      </c>
      <c r="K28" s="0" t="s">
        <v>1283</v>
      </c>
      <c r="L28" s="0" t="s">
        <v>1284</v>
      </c>
      <c r="M28" s="0" t="s">
        <v>1285</v>
      </c>
      <c r="R28" s="0" t="s">
        <v>113</v>
      </c>
      <c r="S28" s="0" t="s">
        <v>2024</v>
      </c>
      <c r="T28" s="0" t="s">
        <v>64</v>
      </c>
      <c r="U28" s="0" t="s">
        <v>85</v>
      </c>
      <c r="V28" s="0" t="s">
        <v>95</v>
      </c>
      <c r="X28" s="0" t="s">
        <v>1338</v>
      </c>
      <c r="Y28" s="0" t="s">
        <v>1335</v>
      </c>
      <c r="Z28" s="0" t="s">
        <v>1297</v>
      </c>
      <c r="AA28" s="0" t="s">
        <v>1339</v>
      </c>
      <c r="AB28" s="0" t="s">
        <v>1340</v>
      </c>
    </row>
    <row customHeight="1" ht="10.5">
      <c r="B29" s="0" t="s">
        <v>2022</v>
      </c>
      <c r="D29" s="0" t="s">
        <v>1065</v>
      </c>
      <c r="E29" s="0" t="s">
        <v>1767</v>
      </c>
      <c r="F29" s="0" t="s">
        <v>1768</v>
      </c>
      <c r="G29" s="0" t="s">
        <v>1310</v>
      </c>
      <c r="H29" s="0">
        <v>10.45</v>
      </c>
      <c r="I29" s="0">
        <v>6.35</v>
      </c>
      <c r="J29" s="0" t="s">
        <v>1830</v>
      </c>
      <c r="K29" s="0" t="s">
        <v>1831</v>
      </c>
      <c r="L29" s="0" t="s">
        <v>1284</v>
      </c>
      <c r="M29" s="0" t="s">
        <v>1285</v>
      </c>
      <c r="R29" s="0" t="s">
        <v>113</v>
      </c>
      <c r="S29" s="0" t="s">
        <v>2023</v>
      </c>
      <c r="T29" s="0" t="s">
        <v>64</v>
      </c>
      <c r="U29" s="0" t="s">
        <v>75</v>
      </c>
      <c r="V29" s="0" t="s">
        <v>95</v>
      </c>
      <c r="X29" s="0" t="s">
        <v>1338</v>
      </c>
      <c r="Y29" s="0" t="s">
        <v>1335</v>
      </c>
      <c r="Z29" s="0" t="s">
        <v>1297</v>
      </c>
      <c r="AA29" s="0" t="s">
        <v>1339</v>
      </c>
      <c r="AB29" s="0" t="s">
        <v>1340</v>
      </c>
    </row>
    <row customHeight="1" ht="10.5">
      <c r="B30" s="0" t="s">
        <v>2022</v>
      </c>
      <c r="D30" s="0" t="s">
        <v>1065</v>
      </c>
      <c r="E30" s="0" t="s">
        <v>1767</v>
      </c>
      <c r="F30" s="0" t="s">
        <v>1768</v>
      </c>
      <c r="G30" s="0" t="s">
        <v>1310</v>
      </c>
      <c r="H30" s="0">
        <v>8.71</v>
      </c>
      <c r="I30" s="0">
        <v>3.31</v>
      </c>
      <c r="J30" s="0" t="s">
        <v>1830</v>
      </c>
      <c r="K30" s="0" t="s">
        <v>1831</v>
      </c>
      <c r="L30" s="0" t="s">
        <v>1284</v>
      </c>
      <c r="M30" s="0" t="s">
        <v>1285</v>
      </c>
      <c r="R30" s="0" t="s">
        <v>113</v>
      </c>
      <c r="S30" s="0" t="s">
        <v>2024</v>
      </c>
      <c r="T30" s="0" t="s">
        <v>64</v>
      </c>
      <c r="U30" s="0" t="s">
        <v>75</v>
      </c>
      <c r="V30" s="0" t="s">
        <v>95</v>
      </c>
      <c r="X30" s="0" t="s">
        <v>1338</v>
      </c>
      <c r="Y30" s="0" t="s">
        <v>1335</v>
      </c>
      <c r="Z30" s="0" t="s">
        <v>1297</v>
      </c>
      <c r="AA30" s="0" t="s">
        <v>1339</v>
      </c>
      <c r="AB30" s="0" t="s">
        <v>1340</v>
      </c>
    </row>
    <row customHeight="1" ht="10.5">
      <c r="B31" s="0" t="s">
        <v>306</v>
      </c>
      <c r="D31" s="0" t="s">
        <v>1065</v>
      </c>
      <c r="E31" s="0" t="s">
        <v>1796</v>
      </c>
      <c r="F31" s="0" t="s">
        <v>1797</v>
      </c>
      <c r="G31" s="0" t="s">
        <v>1660</v>
      </c>
      <c r="H31" s="0">
        <v>5.37</v>
      </c>
      <c r="I31" s="0">
        <v>5.37</v>
      </c>
      <c r="J31" s="0" t="s">
        <v>1769</v>
      </c>
      <c r="K31" s="0" t="s">
        <v>1770</v>
      </c>
      <c r="L31" s="0" t="s">
        <v>1284</v>
      </c>
      <c r="M31" s="0" t="s">
        <v>1285</v>
      </c>
      <c r="R31" s="0" t="s">
        <v>2025</v>
      </c>
      <c r="S31" s="0" t="s">
        <v>40</v>
      </c>
      <c r="X31" s="0" t="s">
        <v>2083</v>
      </c>
      <c r="Y31" s="0" t="s">
        <v>1335</v>
      </c>
      <c r="Z31" s="0" t="s">
        <v>1297</v>
      </c>
      <c r="AA31" s="0" t="s">
        <v>2084</v>
      </c>
      <c r="AB31" s="0" t="s">
        <v>2085</v>
      </c>
    </row>
    <row customHeight="1" ht="10.5">
      <c r="B32" s="0" t="s">
        <v>306</v>
      </c>
      <c r="D32" s="0" t="s">
        <v>1065</v>
      </c>
      <c r="E32" s="0" t="s">
        <v>1798</v>
      </c>
      <c r="F32" s="0" t="s">
        <v>1799</v>
      </c>
      <c r="G32" s="0" t="s">
        <v>2028</v>
      </c>
      <c r="H32" s="0">
        <v>5.37</v>
      </c>
      <c r="I32" s="0">
        <v>5.37</v>
      </c>
      <c r="J32" s="0" t="s">
        <v>1769</v>
      </c>
      <c r="K32" s="0" t="s">
        <v>1770</v>
      </c>
      <c r="L32" s="0" t="s">
        <v>1284</v>
      </c>
      <c r="M32" s="0" t="s">
        <v>1285</v>
      </c>
      <c r="R32" s="0" t="s">
        <v>2025</v>
      </c>
      <c r="S32" s="0" t="s">
        <v>40</v>
      </c>
      <c r="X32" s="0" t="s">
        <v>2083</v>
      </c>
      <c r="Y32" s="0" t="s">
        <v>1335</v>
      </c>
      <c r="Z32" s="0" t="s">
        <v>1297</v>
      </c>
      <c r="AA32" s="0" t="s">
        <v>2084</v>
      </c>
      <c r="AB32" s="0" t="s">
        <v>2085</v>
      </c>
    </row>
    <row customHeight="1" ht="10.5">
      <c r="B33" s="0" t="s">
        <v>306</v>
      </c>
      <c r="D33" s="0" t="s">
        <v>1065</v>
      </c>
      <c r="E33" s="0" t="s">
        <v>1767</v>
      </c>
      <c r="F33" s="0" t="s">
        <v>1768</v>
      </c>
      <c r="G33" s="0" t="s">
        <v>2029</v>
      </c>
      <c r="H33" s="0">
        <v>5.37</v>
      </c>
      <c r="I33" s="0">
        <v>5.37</v>
      </c>
      <c r="J33" s="0" t="s">
        <v>1769</v>
      </c>
      <c r="K33" s="0" t="s">
        <v>1770</v>
      </c>
      <c r="L33" s="0" t="s">
        <v>1284</v>
      </c>
      <c r="M33" s="0" t="s">
        <v>1285</v>
      </c>
      <c r="R33" s="0" t="s">
        <v>2025</v>
      </c>
      <c r="S33" s="0" t="s">
        <v>40</v>
      </c>
      <c r="X33" s="0" t="s">
        <v>2083</v>
      </c>
      <c r="Y33" s="0" t="s">
        <v>1335</v>
      </c>
      <c r="Z33" s="0" t="s">
        <v>1297</v>
      </c>
      <c r="AA33" s="0" t="s">
        <v>2084</v>
      </c>
      <c r="AB33" s="0" t="s">
        <v>2085</v>
      </c>
    </row>
    <row customHeight="1" ht="10.5">
      <c r="B34" s="0" t="s">
        <v>306</v>
      </c>
      <c r="D34" s="0" t="s">
        <v>1065</v>
      </c>
      <c r="E34" s="0" t="s">
        <v>1767</v>
      </c>
      <c r="F34" s="0" t="s">
        <v>1768</v>
      </c>
      <c r="G34" s="0" t="s">
        <v>2030</v>
      </c>
      <c r="H34" s="0">
        <v>5.37</v>
      </c>
      <c r="I34" s="0">
        <v>5.37</v>
      </c>
      <c r="J34" s="0" t="s">
        <v>1769</v>
      </c>
      <c r="K34" s="0" t="s">
        <v>1770</v>
      </c>
      <c r="L34" s="0" t="s">
        <v>1284</v>
      </c>
      <c r="M34" s="0" t="s">
        <v>1285</v>
      </c>
      <c r="R34" s="0" t="s">
        <v>2025</v>
      </c>
      <c r="S34" s="0" t="s">
        <v>49</v>
      </c>
      <c r="X34" s="0" t="s">
        <v>2083</v>
      </c>
      <c r="Y34" s="0" t="s">
        <v>1335</v>
      </c>
      <c r="Z34" s="0" t="s">
        <v>1297</v>
      </c>
      <c r="AA34" s="0" t="s">
        <v>2084</v>
      </c>
      <c r="AB34" s="0" t="s">
        <v>2085</v>
      </c>
    </row>
    <row customHeight="1" ht="10.5">
      <c r="B35" s="0" t="s">
        <v>306</v>
      </c>
      <c r="D35" s="0" t="s">
        <v>1065</v>
      </c>
      <c r="E35" s="0" t="s">
        <v>1796</v>
      </c>
      <c r="F35" s="0" t="s">
        <v>1797</v>
      </c>
      <c r="G35" s="0" t="s">
        <v>2005</v>
      </c>
      <c r="H35" s="0">
        <v>5.37</v>
      </c>
      <c r="I35" s="0">
        <v>5.37</v>
      </c>
      <c r="J35" s="0" t="s">
        <v>1769</v>
      </c>
      <c r="K35" s="0" t="s">
        <v>1770</v>
      </c>
      <c r="L35" s="0" t="s">
        <v>1284</v>
      </c>
      <c r="M35" s="0" t="s">
        <v>1285</v>
      </c>
      <c r="R35" s="0" t="s">
        <v>2025</v>
      </c>
      <c r="S35" s="0" t="s">
        <v>49</v>
      </c>
      <c r="X35" s="0" t="s">
        <v>2083</v>
      </c>
      <c r="Y35" s="0" t="s">
        <v>1335</v>
      </c>
      <c r="Z35" s="0" t="s">
        <v>1297</v>
      </c>
      <c r="AA35" s="0" t="s">
        <v>2084</v>
      </c>
      <c r="AB35" s="0" t="s">
        <v>2085</v>
      </c>
    </row>
    <row customHeight="1" ht="10.5">
      <c r="B36" s="0" t="s">
        <v>306</v>
      </c>
      <c r="D36" s="0" t="s">
        <v>1065</v>
      </c>
      <c r="E36" s="0" t="s">
        <v>1798</v>
      </c>
      <c r="F36" s="0" t="s">
        <v>1799</v>
      </c>
      <c r="G36" s="0" t="s">
        <v>2031</v>
      </c>
      <c r="H36" s="0">
        <v>5.37</v>
      </c>
      <c r="I36" s="0">
        <v>5.37</v>
      </c>
      <c r="J36" s="0" t="s">
        <v>1769</v>
      </c>
      <c r="K36" s="0" t="s">
        <v>1770</v>
      </c>
      <c r="L36" s="0" t="s">
        <v>1284</v>
      </c>
      <c r="M36" s="0" t="s">
        <v>1285</v>
      </c>
      <c r="R36" s="0" t="s">
        <v>2025</v>
      </c>
      <c r="S36" s="0" t="s">
        <v>49</v>
      </c>
      <c r="X36" s="0" t="s">
        <v>2083</v>
      </c>
      <c r="Y36" s="0" t="s">
        <v>1335</v>
      </c>
      <c r="Z36" s="0" t="s">
        <v>1297</v>
      </c>
      <c r="AA36" s="0" t="s">
        <v>2084</v>
      </c>
      <c r="AB36" s="0" t="s">
        <v>2085</v>
      </c>
    </row>
    <row customHeight="1" ht="10.5">
      <c r="B37" s="0" t="s">
        <v>306</v>
      </c>
      <c r="D37" s="0" t="s">
        <v>1065</v>
      </c>
      <c r="E37" s="0" t="s">
        <v>1767</v>
      </c>
      <c r="F37" s="0" t="s">
        <v>1768</v>
      </c>
      <c r="G37" s="0" t="s">
        <v>1310</v>
      </c>
      <c r="H37" s="0">
        <v>10.3</v>
      </c>
      <c r="I37" s="0">
        <v>10.3</v>
      </c>
      <c r="J37" s="0" t="s">
        <v>1769</v>
      </c>
      <c r="K37" s="0" t="s">
        <v>1770</v>
      </c>
      <c r="L37" s="0" t="s">
        <v>1284</v>
      </c>
      <c r="M37" s="0" t="s">
        <v>1285</v>
      </c>
      <c r="R37" s="0" t="s">
        <v>2032</v>
      </c>
      <c r="S37" s="0" t="s">
        <v>40</v>
      </c>
      <c r="X37" s="0" t="s">
        <v>2083</v>
      </c>
      <c r="Y37" s="0" t="s">
        <v>1335</v>
      </c>
      <c r="Z37" s="0" t="s">
        <v>1297</v>
      </c>
      <c r="AA37" s="0" t="s">
        <v>2084</v>
      </c>
      <c r="AB37" s="0" t="s">
        <v>2085</v>
      </c>
    </row>
    <row customHeight="1" ht="10.5">
      <c r="B38" s="0" t="s">
        <v>306</v>
      </c>
      <c r="D38" s="0" t="s">
        <v>1065</v>
      </c>
      <c r="E38" s="0" t="s">
        <v>1796</v>
      </c>
      <c r="F38" s="0" t="s">
        <v>1797</v>
      </c>
      <c r="G38" s="0" t="s">
        <v>1314</v>
      </c>
      <c r="H38" s="0">
        <v>10.3</v>
      </c>
      <c r="I38" s="0">
        <v>10.3</v>
      </c>
      <c r="J38" s="0" t="s">
        <v>1769</v>
      </c>
      <c r="K38" s="0" t="s">
        <v>1770</v>
      </c>
      <c r="L38" s="0" t="s">
        <v>1284</v>
      </c>
      <c r="M38" s="0" t="s">
        <v>1285</v>
      </c>
      <c r="R38" s="0" t="s">
        <v>2032</v>
      </c>
      <c r="S38" s="0" t="s">
        <v>40</v>
      </c>
      <c r="X38" s="0" t="s">
        <v>2083</v>
      </c>
      <c r="Y38" s="0" t="s">
        <v>1335</v>
      </c>
      <c r="Z38" s="0" t="s">
        <v>1297</v>
      </c>
      <c r="AA38" s="0" t="s">
        <v>2084</v>
      </c>
      <c r="AB38" s="0" t="s">
        <v>2085</v>
      </c>
    </row>
    <row customHeight="1" ht="10.5">
      <c r="B39" s="0" t="s">
        <v>306</v>
      </c>
      <c r="D39" s="0" t="s">
        <v>1065</v>
      </c>
      <c r="E39" s="0" t="s">
        <v>1798</v>
      </c>
      <c r="F39" s="0" t="s">
        <v>1799</v>
      </c>
      <c r="G39" s="0" t="s">
        <v>2033</v>
      </c>
      <c r="H39" s="0">
        <v>10.3</v>
      </c>
      <c r="I39" s="0">
        <v>10.3</v>
      </c>
      <c r="J39" s="0" t="s">
        <v>1769</v>
      </c>
      <c r="K39" s="0" t="s">
        <v>1770</v>
      </c>
      <c r="L39" s="0" t="s">
        <v>1284</v>
      </c>
      <c r="M39" s="0" t="s">
        <v>1285</v>
      </c>
      <c r="R39" s="0" t="s">
        <v>2032</v>
      </c>
      <c r="S39" s="0" t="s">
        <v>40</v>
      </c>
      <c r="X39" s="0" t="s">
        <v>2083</v>
      </c>
      <c r="Y39" s="0" t="s">
        <v>1335</v>
      </c>
      <c r="Z39" s="0" t="s">
        <v>1297</v>
      </c>
      <c r="AA39" s="0" t="s">
        <v>2084</v>
      </c>
      <c r="AB39" s="0" t="s">
        <v>2085</v>
      </c>
    </row>
    <row customHeight="1" ht="10.5">
      <c r="B40" s="0" t="s">
        <v>306</v>
      </c>
      <c r="D40" s="0" t="s">
        <v>1065</v>
      </c>
      <c r="E40" s="0" t="s">
        <v>1796</v>
      </c>
      <c r="F40" s="0" t="s">
        <v>1797</v>
      </c>
      <c r="G40" s="0" t="s">
        <v>1318</v>
      </c>
      <c r="H40" s="0">
        <v>10.3</v>
      </c>
      <c r="I40" s="0">
        <v>10.3</v>
      </c>
      <c r="J40" s="0" t="s">
        <v>1769</v>
      </c>
      <c r="K40" s="0" t="s">
        <v>1770</v>
      </c>
      <c r="L40" s="0" t="s">
        <v>1284</v>
      </c>
      <c r="M40" s="0" t="s">
        <v>1285</v>
      </c>
      <c r="R40" s="0" t="s">
        <v>2032</v>
      </c>
      <c r="S40" s="0" t="s">
        <v>49</v>
      </c>
      <c r="X40" s="0" t="s">
        <v>2083</v>
      </c>
      <c r="Y40" s="0" t="s">
        <v>1335</v>
      </c>
      <c r="Z40" s="0" t="s">
        <v>1297</v>
      </c>
      <c r="AA40" s="0" t="s">
        <v>2084</v>
      </c>
      <c r="AB40" s="0" t="s">
        <v>2085</v>
      </c>
    </row>
    <row customHeight="1" ht="10.5">
      <c r="B41" s="0" t="s">
        <v>306</v>
      </c>
      <c r="D41" s="0" t="s">
        <v>1065</v>
      </c>
      <c r="E41" s="0" t="s">
        <v>1798</v>
      </c>
      <c r="F41" s="0" t="s">
        <v>1799</v>
      </c>
      <c r="G41" s="0" t="s">
        <v>1673</v>
      </c>
      <c r="H41" s="0">
        <v>10.3</v>
      </c>
      <c r="I41" s="0">
        <v>10.3</v>
      </c>
      <c r="J41" s="0" t="s">
        <v>1769</v>
      </c>
      <c r="K41" s="0" t="s">
        <v>1770</v>
      </c>
      <c r="L41" s="0" t="s">
        <v>1284</v>
      </c>
      <c r="M41" s="0" t="s">
        <v>1285</v>
      </c>
      <c r="R41" s="0" t="s">
        <v>2032</v>
      </c>
      <c r="S41" s="0" t="s">
        <v>49</v>
      </c>
      <c r="X41" s="0" t="s">
        <v>2083</v>
      </c>
      <c r="Y41" s="0" t="s">
        <v>1335</v>
      </c>
      <c r="Z41" s="0" t="s">
        <v>1297</v>
      </c>
      <c r="AA41" s="0" t="s">
        <v>2084</v>
      </c>
      <c r="AB41" s="0" t="s">
        <v>2085</v>
      </c>
    </row>
    <row customHeight="1" ht="10.5">
      <c r="B42" s="0" t="s">
        <v>306</v>
      </c>
      <c r="D42" s="0" t="s">
        <v>1065</v>
      </c>
      <c r="E42" s="0" t="s">
        <v>1767</v>
      </c>
      <c r="F42" s="0" t="s">
        <v>1768</v>
      </c>
      <c r="G42" s="0" t="s">
        <v>1372</v>
      </c>
      <c r="H42" s="0">
        <v>5.37</v>
      </c>
      <c r="I42" s="0">
        <v>5.37</v>
      </c>
      <c r="J42" s="0" t="s">
        <v>1769</v>
      </c>
      <c r="K42" s="0" t="s">
        <v>1770</v>
      </c>
      <c r="L42" s="0" t="s">
        <v>1284</v>
      </c>
      <c r="M42" s="0" t="s">
        <v>1285</v>
      </c>
      <c r="P42" s="0" t="s">
        <v>2034</v>
      </c>
      <c r="R42" s="0" t="s">
        <v>2035</v>
      </c>
      <c r="S42" s="0" t="s">
        <v>49</v>
      </c>
      <c r="X42" s="0" t="s">
        <v>2083</v>
      </c>
      <c r="Y42" s="0" t="s">
        <v>1335</v>
      </c>
      <c r="Z42" s="0" t="s">
        <v>1297</v>
      </c>
      <c r="AA42" s="0" t="s">
        <v>2084</v>
      </c>
      <c r="AB42" s="0" t="s">
        <v>2085</v>
      </c>
    </row>
    <row customHeight="1" ht="10.5">
      <c r="B43" s="0" t="s">
        <v>306</v>
      </c>
      <c r="D43" s="0" t="s">
        <v>1065</v>
      </c>
      <c r="E43" s="0" t="s">
        <v>1796</v>
      </c>
      <c r="F43" s="0" t="s">
        <v>1797</v>
      </c>
      <c r="G43" s="0" t="s">
        <v>2036</v>
      </c>
      <c r="H43" s="0">
        <v>5.37</v>
      </c>
      <c r="I43" s="0">
        <v>5.37</v>
      </c>
      <c r="J43" s="0" t="s">
        <v>1769</v>
      </c>
      <c r="K43" s="0" t="s">
        <v>1770</v>
      </c>
      <c r="L43" s="0" t="s">
        <v>1284</v>
      </c>
      <c r="M43" s="0" t="s">
        <v>1285</v>
      </c>
      <c r="P43" s="0" t="s">
        <v>2034</v>
      </c>
      <c r="R43" s="0" t="s">
        <v>2035</v>
      </c>
      <c r="S43" s="0" t="s">
        <v>49</v>
      </c>
      <c r="X43" s="0" t="s">
        <v>2083</v>
      </c>
      <c r="Y43" s="0" t="s">
        <v>1335</v>
      </c>
      <c r="Z43" s="0" t="s">
        <v>1297</v>
      </c>
      <c r="AA43" s="0" t="s">
        <v>2084</v>
      </c>
      <c r="AB43" s="0" t="s">
        <v>2085</v>
      </c>
    </row>
    <row customHeight="1" ht="10.5">
      <c r="B44" s="0" t="s">
        <v>306</v>
      </c>
      <c r="D44" s="0" t="s">
        <v>1065</v>
      </c>
      <c r="E44" s="0" t="s">
        <v>1767</v>
      </c>
      <c r="F44" s="0" t="s">
        <v>1768</v>
      </c>
      <c r="G44" s="0" t="s">
        <v>2037</v>
      </c>
      <c r="H44" s="0">
        <v>5.37</v>
      </c>
      <c r="I44" s="0">
        <v>5.37</v>
      </c>
      <c r="J44" s="0" t="s">
        <v>1769</v>
      </c>
      <c r="K44" s="0" t="s">
        <v>1770</v>
      </c>
      <c r="L44" s="0" t="s">
        <v>1284</v>
      </c>
      <c r="M44" s="0" t="s">
        <v>1285</v>
      </c>
      <c r="P44" s="0" t="s">
        <v>2038</v>
      </c>
      <c r="R44" s="0" t="s">
        <v>2032</v>
      </c>
      <c r="S44" s="0" t="s">
        <v>49</v>
      </c>
      <c r="X44" s="0" t="s">
        <v>2083</v>
      </c>
      <c r="Y44" s="0" t="s">
        <v>1335</v>
      </c>
      <c r="Z44" s="0" t="s">
        <v>1297</v>
      </c>
      <c r="AA44" s="0" t="s">
        <v>2084</v>
      </c>
      <c r="AB44" s="0" t="s">
        <v>2085</v>
      </c>
    </row>
    <row customHeight="1" ht="10.5">
      <c r="B45" s="0" t="s">
        <v>306</v>
      </c>
      <c r="D45" s="0" t="s">
        <v>1065</v>
      </c>
      <c r="E45" s="0" t="s">
        <v>1796</v>
      </c>
      <c r="F45" s="0" t="s">
        <v>1797</v>
      </c>
      <c r="G45" s="0" t="s">
        <v>2039</v>
      </c>
      <c r="H45" s="0">
        <v>5.37</v>
      </c>
      <c r="I45" s="0">
        <v>5.37</v>
      </c>
      <c r="J45" s="0" t="s">
        <v>1769</v>
      </c>
      <c r="K45" s="0" t="s">
        <v>1770</v>
      </c>
      <c r="L45" s="0" t="s">
        <v>1284</v>
      </c>
      <c r="M45" s="0" t="s">
        <v>1285</v>
      </c>
      <c r="P45" s="0" t="s">
        <v>2038</v>
      </c>
      <c r="R45" s="0" t="s">
        <v>2032</v>
      </c>
      <c r="S45" s="0" t="s">
        <v>49</v>
      </c>
      <c r="X45" s="0" t="s">
        <v>2083</v>
      </c>
      <c r="Y45" s="0" t="s">
        <v>1335</v>
      </c>
      <c r="Z45" s="0" t="s">
        <v>1297</v>
      </c>
      <c r="AA45" s="0" t="s">
        <v>2084</v>
      </c>
      <c r="AB45" s="0" t="s">
        <v>2085</v>
      </c>
    </row>
    <row customHeight="1" ht="10.5">
      <c r="B46" s="0" t="s">
        <v>2040</v>
      </c>
      <c r="D46" s="0" t="s">
        <v>1065</v>
      </c>
      <c r="E46" s="0" t="s">
        <v>1748</v>
      </c>
      <c r="F46" s="0" t="s">
        <v>1749</v>
      </c>
      <c r="G46" s="0" t="s">
        <v>1280</v>
      </c>
      <c r="H46" s="0">
        <v>30823.47</v>
      </c>
      <c r="I46" s="0">
        <v>2158.58</v>
      </c>
      <c r="J46" s="0" t="s">
        <v>1282</v>
      </c>
      <c r="K46" s="0" t="s">
        <v>1283</v>
      </c>
      <c r="L46" s="0" t="s">
        <v>1284</v>
      </c>
      <c r="M46" s="0" t="s">
        <v>1285</v>
      </c>
      <c r="R46" s="0" t="s">
        <v>1365</v>
      </c>
      <c r="W46" s="0" t="s">
        <v>2041</v>
      </c>
      <c r="X46" s="0" t="s">
        <v>1361</v>
      </c>
      <c r="Y46" s="0" t="s">
        <v>1335</v>
      </c>
      <c r="Z46" s="0" t="s">
        <v>1297</v>
      </c>
      <c r="AA46" s="0" t="s">
        <v>1362</v>
      </c>
      <c r="AB46" s="0" t="s">
        <v>1363</v>
      </c>
    </row>
    <row customHeight="1" ht="10.5">
      <c r="B47" s="0" t="s">
        <v>2040</v>
      </c>
      <c r="D47" s="0" t="s">
        <v>1065</v>
      </c>
      <c r="E47" s="0" t="s">
        <v>1778</v>
      </c>
      <c r="F47" s="0" t="s">
        <v>1779</v>
      </c>
      <c r="G47" s="0" t="s">
        <v>1660</v>
      </c>
      <c r="H47" s="0">
        <v>30823.47</v>
      </c>
      <c r="I47" s="0">
        <v>2158.58</v>
      </c>
      <c r="J47" s="0" t="s">
        <v>1282</v>
      </c>
      <c r="K47" s="0" t="s">
        <v>1283</v>
      </c>
      <c r="L47" s="0" t="s">
        <v>1284</v>
      </c>
      <c r="M47" s="0" t="s">
        <v>1285</v>
      </c>
      <c r="R47" s="0" t="s">
        <v>1365</v>
      </c>
      <c r="W47" s="0" t="s">
        <v>2041</v>
      </c>
      <c r="X47" s="0" t="s">
        <v>1361</v>
      </c>
      <c r="Y47" s="0" t="s">
        <v>1335</v>
      </c>
      <c r="Z47" s="0" t="s">
        <v>1297</v>
      </c>
      <c r="AA47" s="0" t="s">
        <v>1362</v>
      </c>
      <c r="AB47" s="0" t="s">
        <v>1363</v>
      </c>
    </row>
    <row customHeight="1" ht="10.5">
      <c r="B48" s="0" t="s">
        <v>2040</v>
      </c>
      <c r="D48" s="0" t="s">
        <v>1065</v>
      </c>
      <c r="E48" s="0" t="s">
        <v>1800</v>
      </c>
      <c r="F48" s="0" t="s">
        <v>1801</v>
      </c>
      <c r="G48" s="0" t="s">
        <v>2028</v>
      </c>
      <c r="H48" s="0">
        <v>30823.47</v>
      </c>
      <c r="I48" s="0">
        <v>2158.58</v>
      </c>
      <c r="J48" s="0" t="s">
        <v>1282</v>
      </c>
      <c r="K48" s="0" t="s">
        <v>1283</v>
      </c>
      <c r="L48" s="0" t="s">
        <v>1284</v>
      </c>
      <c r="M48" s="0" t="s">
        <v>1285</v>
      </c>
      <c r="R48" s="0" t="s">
        <v>1365</v>
      </c>
      <c r="W48" s="0" t="s">
        <v>2041</v>
      </c>
      <c r="X48" s="0" t="s">
        <v>1361</v>
      </c>
      <c r="Y48" s="0" t="s">
        <v>1335</v>
      </c>
      <c r="Z48" s="0" t="s">
        <v>1297</v>
      </c>
      <c r="AA48" s="0" t="s">
        <v>1362</v>
      </c>
      <c r="AB48" s="0" t="s">
        <v>1363</v>
      </c>
    </row>
    <row customHeight="1" ht="10.5">
      <c r="B49" s="0" t="s">
        <v>2040</v>
      </c>
      <c r="D49" s="0" t="s">
        <v>1065</v>
      </c>
      <c r="E49" s="0" t="s">
        <v>1802</v>
      </c>
      <c r="F49" s="0" t="s">
        <v>1803</v>
      </c>
      <c r="G49" s="0" t="s">
        <v>2029</v>
      </c>
      <c r="H49" s="0">
        <v>30823.47</v>
      </c>
      <c r="I49" s="0">
        <v>2158.58</v>
      </c>
      <c r="J49" s="0" t="s">
        <v>1282</v>
      </c>
      <c r="K49" s="0" t="s">
        <v>1283</v>
      </c>
      <c r="L49" s="0" t="s">
        <v>1284</v>
      </c>
      <c r="M49" s="0" t="s">
        <v>1285</v>
      </c>
      <c r="R49" s="0" t="s">
        <v>1365</v>
      </c>
      <c r="W49" s="0" t="s">
        <v>2041</v>
      </c>
      <c r="X49" s="0" t="s">
        <v>1361</v>
      </c>
      <c r="Y49" s="0" t="s">
        <v>1335</v>
      </c>
      <c r="Z49" s="0" t="s">
        <v>1297</v>
      </c>
      <c r="AA49" s="0" t="s">
        <v>1362</v>
      </c>
      <c r="AB49" s="0" t="s">
        <v>1363</v>
      </c>
    </row>
    <row customHeight="1" ht="10.5">
      <c r="B50" s="0" t="s">
        <v>2040</v>
      </c>
      <c r="D50" s="0" t="s">
        <v>1065</v>
      </c>
      <c r="E50" s="0" t="s">
        <v>1812</v>
      </c>
      <c r="F50" s="0" t="s">
        <v>1813</v>
      </c>
      <c r="G50" s="0" t="s">
        <v>2042</v>
      </c>
      <c r="H50" s="0">
        <v>30823.47</v>
      </c>
      <c r="I50" s="0">
        <v>2158.58</v>
      </c>
      <c r="J50" s="0" t="s">
        <v>1282</v>
      </c>
      <c r="K50" s="0" t="s">
        <v>1283</v>
      </c>
      <c r="L50" s="0" t="s">
        <v>1284</v>
      </c>
      <c r="M50" s="0" t="s">
        <v>1285</v>
      </c>
      <c r="R50" s="0" t="s">
        <v>1365</v>
      </c>
      <c r="W50" s="0" t="s">
        <v>2041</v>
      </c>
      <c r="X50" s="0" t="s">
        <v>1361</v>
      </c>
      <c r="Y50" s="0" t="s">
        <v>1335</v>
      </c>
      <c r="Z50" s="0" t="s">
        <v>1297</v>
      </c>
      <c r="AA50" s="0" t="s">
        <v>1362</v>
      </c>
      <c r="AB50" s="0" t="s">
        <v>1363</v>
      </c>
    </row>
    <row customHeight="1" ht="10.5">
      <c r="B51" s="0" t="s">
        <v>2040</v>
      </c>
      <c r="D51" s="0" t="s">
        <v>1065</v>
      </c>
      <c r="E51" s="0" t="s">
        <v>1767</v>
      </c>
      <c r="F51" s="0" t="s">
        <v>1768</v>
      </c>
      <c r="G51" s="0" t="s">
        <v>2043</v>
      </c>
      <c r="H51" s="0">
        <v>30823.47</v>
      </c>
      <c r="I51" s="0">
        <v>2158.58</v>
      </c>
      <c r="J51" s="0" t="s">
        <v>1282</v>
      </c>
      <c r="K51" s="0" t="s">
        <v>1283</v>
      </c>
      <c r="L51" s="0" t="s">
        <v>1284</v>
      </c>
      <c r="M51" s="0" t="s">
        <v>1285</v>
      </c>
      <c r="R51" s="0" t="s">
        <v>1365</v>
      </c>
      <c r="W51" s="0" t="s">
        <v>2041</v>
      </c>
      <c r="X51" s="0" t="s">
        <v>1361</v>
      </c>
      <c r="Y51" s="0" t="s">
        <v>1335</v>
      </c>
      <c r="Z51" s="0" t="s">
        <v>1297</v>
      </c>
      <c r="AA51" s="0" t="s">
        <v>1362</v>
      </c>
      <c r="AB51" s="0" t="s">
        <v>1363</v>
      </c>
    </row>
    <row customHeight="1" ht="10.5">
      <c r="B52" s="0" t="s">
        <v>2040</v>
      </c>
      <c r="D52" s="0" t="s">
        <v>1065</v>
      </c>
      <c r="E52" s="0" t="s">
        <v>1820</v>
      </c>
      <c r="F52" s="0" t="s">
        <v>1821</v>
      </c>
      <c r="G52" s="0" t="s">
        <v>2044</v>
      </c>
      <c r="H52" s="0">
        <v>30823.47</v>
      </c>
      <c r="I52" s="0">
        <v>2158.58</v>
      </c>
      <c r="J52" s="0" t="s">
        <v>1282</v>
      </c>
      <c r="K52" s="0" t="s">
        <v>1283</v>
      </c>
      <c r="L52" s="0" t="s">
        <v>1284</v>
      </c>
      <c r="M52" s="0" t="s">
        <v>1285</v>
      </c>
      <c r="R52" s="0" t="s">
        <v>1365</v>
      </c>
      <c r="W52" s="0" t="s">
        <v>2041</v>
      </c>
      <c r="X52" s="0" t="s">
        <v>1361</v>
      </c>
      <c r="Y52" s="0" t="s">
        <v>1335</v>
      </c>
      <c r="Z52" s="0" t="s">
        <v>1297</v>
      </c>
      <c r="AA52" s="0" t="s">
        <v>1362</v>
      </c>
      <c r="AB52" s="0" t="s">
        <v>1363</v>
      </c>
    </row>
    <row customHeight="1" ht="10.5">
      <c r="B53" s="0" t="s">
        <v>2040</v>
      </c>
      <c r="D53" s="0" t="s">
        <v>1065</v>
      </c>
      <c r="E53" s="0" t="s">
        <v>1798</v>
      </c>
      <c r="F53" s="0" t="s">
        <v>1799</v>
      </c>
      <c r="G53" s="0" t="s">
        <v>2045</v>
      </c>
      <c r="H53" s="0">
        <v>30823.47</v>
      </c>
      <c r="I53" s="0">
        <v>2158.58</v>
      </c>
      <c r="J53" s="0" t="s">
        <v>1282</v>
      </c>
      <c r="K53" s="0" t="s">
        <v>1283</v>
      </c>
      <c r="L53" s="0" t="s">
        <v>1284</v>
      </c>
      <c r="M53" s="0" t="s">
        <v>1285</v>
      </c>
      <c r="R53" s="0" t="s">
        <v>1365</v>
      </c>
      <c r="W53" s="0" t="s">
        <v>2041</v>
      </c>
      <c r="X53" s="0" t="s">
        <v>1361</v>
      </c>
      <c r="Y53" s="0" t="s">
        <v>1335</v>
      </c>
      <c r="Z53" s="0" t="s">
        <v>1297</v>
      </c>
      <c r="AA53" s="0" t="s">
        <v>1362</v>
      </c>
      <c r="AB53" s="0" t="s">
        <v>1363</v>
      </c>
    </row>
    <row customHeight="1" ht="10.5">
      <c r="B54" s="0" t="s">
        <v>2040</v>
      </c>
      <c r="D54" s="0" t="s">
        <v>1065</v>
      </c>
      <c r="E54" s="0" t="s">
        <v>1838</v>
      </c>
      <c r="F54" s="0" t="s">
        <v>1839</v>
      </c>
      <c r="G54" s="0" t="s">
        <v>2046</v>
      </c>
      <c r="H54" s="0">
        <v>30823.47</v>
      </c>
      <c r="I54" s="0">
        <v>2158.58</v>
      </c>
      <c r="J54" s="0" t="s">
        <v>1282</v>
      </c>
      <c r="K54" s="0" t="s">
        <v>1283</v>
      </c>
      <c r="L54" s="0" t="s">
        <v>1284</v>
      </c>
      <c r="M54" s="0" t="s">
        <v>1285</v>
      </c>
      <c r="R54" s="0" t="s">
        <v>1365</v>
      </c>
      <c r="W54" s="0" t="s">
        <v>2041</v>
      </c>
      <c r="X54" s="0" t="s">
        <v>1361</v>
      </c>
      <c r="Y54" s="0" t="s">
        <v>1335</v>
      </c>
      <c r="Z54" s="0" t="s">
        <v>1297</v>
      </c>
      <c r="AA54" s="0" t="s">
        <v>1362</v>
      </c>
      <c r="AB54" s="0" t="s">
        <v>1363</v>
      </c>
    </row>
    <row customHeight="1" ht="10.5">
      <c r="B55" s="0" t="s">
        <v>2040</v>
      </c>
      <c r="D55" s="0" t="s">
        <v>1065</v>
      </c>
      <c r="E55" s="0" t="s">
        <v>1783</v>
      </c>
      <c r="F55" s="0" t="s">
        <v>1784</v>
      </c>
      <c r="G55" s="0" t="s">
        <v>2047</v>
      </c>
      <c r="H55" s="0">
        <v>30823.47</v>
      </c>
      <c r="I55" s="0">
        <v>2158.58</v>
      </c>
      <c r="J55" s="0" t="s">
        <v>1282</v>
      </c>
      <c r="K55" s="0" t="s">
        <v>1283</v>
      </c>
      <c r="L55" s="0" t="s">
        <v>1284</v>
      </c>
      <c r="M55" s="0" t="s">
        <v>1285</v>
      </c>
      <c r="R55" s="0" t="s">
        <v>1365</v>
      </c>
      <c r="W55" s="0" t="s">
        <v>2041</v>
      </c>
      <c r="X55" s="0" t="s">
        <v>1361</v>
      </c>
      <c r="Y55" s="0" t="s">
        <v>1335</v>
      </c>
      <c r="Z55" s="0" t="s">
        <v>1297</v>
      </c>
      <c r="AA55" s="0" t="s">
        <v>1362</v>
      </c>
      <c r="AB55" s="0" t="s">
        <v>1363</v>
      </c>
    </row>
    <row customHeight="1" ht="10.5">
      <c r="B56" s="0" t="s">
        <v>2040</v>
      </c>
      <c r="D56" s="0" t="s">
        <v>1065</v>
      </c>
      <c r="E56" s="0" t="s">
        <v>1854</v>
      </c>
      <c r="F56" s="0" t="s">
        <v>1855</v>
      </c>
      <c r="G56" s="0" t="s">
        <v>2048</v>
      </c>
      <c r="H56" s="0">
        <v>30823.47</v>
      </c>
      <c r="I56" s="0">
        <v>2158.58</v>
      </c>
      <c r="J56" s="0" t="s">
        <v>1282</v>
      </c>
      <c r="K56" s="0" t="s">
        <v>1283</v>
      </c>
      <c r="L56" s="0" t="s">
        <v>1284</v>
      </c>
      <c r="M56" s="0" t="s">
        <v>1285</v>
      </c>
      <c r="R56" s="0" t="s">
        <v>1365</v>
      </c>
      <c r="W56" s="0" t="s">
        <v>2041</v>
      </c>
      <c r="X56" s="0" t="s">
        <v>1361</v>
      </c>
      <c r="Y56" s="0" t="s">
        <v>1335</v>
      </c>
      <c r="Z56" s="0" t="s">
        <v>1297</v>
      </c>
      <c r="AA56" s="0" t="s">
        <v>1362</v>
      </c>
      <c r="AB56" s="0" t="s">
        <v>1363</v>
      </c>
    </row>
    <row customHeight="1" ht="10.5">
      <c r="B57" s="0" t="s">
        <v>2040</v>
      </c>
      <c r="D57" s="0" t="s">
        <v>1065</v>
      </c>
      <c r="E57" s="0" t="s">
        <v>1858</v>
      </c>
      <c r="F57" s="0" t="s">
        <v>1859</v>
      </c>
      <c r="G57" s="0" t="s">
        <v>2049</v>
      </c>
      <c r="H57" s="0">
        <v>30823.47</v>
      </c>
      <c r="I57" s="0">
        <v>2158.58</v>
      </c>
      <c r="J57" s="0" t="s">
        <v>1282</v>
      </c>
      <c r="K57" s="0" t="s">
        <v>1283</v>
      </c>
      <c r="L57" s="0" t="s">
        <v>1284</v>
      </c>
      <c r="M57" s="0" t="s">
        <v>1285</v>
      </c>
      <c r="R57" s="0" t="s">
        <v>1365</v>
      </c>
      <c r="W57" s="0" t="s">
        <v>2041</v>
      </c>
      <c r="X57" s="0" t="s">
        <v>1361</v>
      </c>
      <c r="Y57" s="0" t="s">
        <v>1335</v>
      </c>
      <c r="Z57" s="0" t="s">
        <v>1297</v>
      </c>
      <c r="AA57" s="0" t="s">
        <v>1362</v>
      </c>
      <c r="AB57" s="0" t="s">
        <v>1363</v>
      </c>
    </row>
    <row customHeight="1" ht="10.5">
      <c r="B58" s="0" t="s">
        <v>2040</v>
      </c>
      <c r="D58" s="0" t="s">
        <v>1065</v>
      </c>
      <c r="E58" s="0" t="s">
        <v>1066</v>
      </c>
      <c r="F58" s="0" t="s">
        <v>1067</v>
      </c>
      <c r="G58" s="0" t="s">
        <v>2050</v>
      </c>
      <c r="H58" s="0">
        <v>30823.47</v>
      </c>
      <c r="I58" s="0">
        <v>2158.58</v>
      </c>
      <c r="J58" s="0" t="s">
        <v>1282</v>
      </c>
      <c r="K58" s="0" t="s">
        <v>1283</v>
      </c>
      <c r="L58" s="0" t="s">
        <v>1284</v>
      </c>
      <c r="M58" s="0" t="s">
        <v>1285</v>
      </c>
      <c r="R58" s="0" t="s">
        <v>1365</v>
      </c>
      <c r="W58" s="0" t="s">
        <v>2041</v>
      </c>
      <c r="X58" s="0" t="s">
        <v>1361</v>
      </c>
      <c r="Y58" s="0" t="s">
        <v>1335</v>
      </c>
      <c r="Z58" s="0" t="s">
        <v>1297</v>
      </c>
      <c r="AA58" s="0" t="s">
        <v>1362</v>
      </c>
      <c r="AB58" s="0" t="s">
        <v>1363</v>
      </c>
    </row>
    <row customHeight="1" ht="10.5">
      <c r="B59" s="0" t="s">
        <v>2040</v>
      </c>
      <c r="D59" s="0" t="s">
        <v>1065</v>
      </c>
      <c r="E59" s="0" t="s">
        <v>1076</v>
      </c>
      <c r="F59" s="0" t="s">
        <v>1077</v>
      </c>
      <c r="G59" s="0" t="s">
        <v>2051</v>
      </c>
      <c r="H59" s="0">
        <v>30823.47</v>
      </c>
      <c r="I59" s="0">
        <v>2158.58</v>
      </c>
      <c r="J59" s="0" t="s">
        <v>1282</v>
      </c>
      <c r="K59" s="0" t="s">
        <v>1283</v>
      </c>
      <c r="L59" s="0" t="s">
        <v>1284</v>
      </c>
      <c r="M59" s="0" t="s">
        <v>1285</v>
      </c>
      <c r="R59" s="0" t="s">
        <v>1365</v>
      </c>
      <c r="W59" s="0" t="s">
        <v>2041</v>
      </c>
      <c r="X59" s="0" t="s">
        <v>1361</v>
      </c>
      <c r="Y59" s="0" t="s">
        <v>1335</v>
      </c>
      <c r="Z59" s="0" t="s">
        <v>1297</v>
      </c>
      <c r="AA59" s="0" t="s">
        <v>1362</v>
      </c>
      <c r="AB59" s="0" t="s">
        <v>1363</v>
      </c>
    </row>
    <row customHeight="1" ht="10.5">
      <c r="B60" s="0" t="s">
        <v>2040</v>
      </c>
      <c r="D60" s="0" t="s">
        <v>1065</v>
      </c>
      <c r="E60" s="0" t="s">
        <v>1079</v>
      </c>
      <c r="F60" s="0" t="s">
        <v>1080</v>
      </c>
      <c r="G60" s="0" t="s">
        <v>2052</v>
      </c>
      <c r="H60" s="0">
        <v>30823.47</v>
      </c>
      <c r="I60" s="0">
        <v>2158.58</v>
      </c>
      <c r="J60" s="0" t="s">
        <v>1282</v>
      </c>
      <c r="K60" s="0" t="s">
        <v>1283</v>
      </c>
      <c r="L60" s="0" t="s">
        <v>1284</v>
      </c>
      <c r="M60" s="0" t="s">
        <v>1285</v>
      </c>
      <c r="R60" s="0" t="s">
        <v>1365</v>
      </c>
      <c r="W60" s="0" t="s">
        <v>2041</v>
      </c>
      <c r="X60" s="0" t="s">
        <v>1361</v>
      </c>
      <c r="Y60" s="0" t="s">
        <v>1335</v>
      </c>
      <c r="Z60" s="0" t="s">
        <v>1297</v>
      </c>
      <c r="AA60" s="0" t="s">
        <v>1362</v>
      </c>
      <c r="AB60" s="0" t="s">
        <v>1363</v>
      </c>
    </row>
    <row customHeight="1" ht="10.5">
      <c r="B61" s="0" t="s">
        <v>2040</v>
      </c>
      <c r="D61" s="0" t="s">
        <v>1065</v>
      </c>
      <c r="E61" s="0" t="s">
        <v>1082</v>
      </c>
      <c r="F61" s="0" t="s">
        <v>1083</v>
      </c>
      <c r="G61" s="0" t="s">
        <v>2053</v>
      </c>
      <c r="H61" s="0">
        <v>30823.47</v>
      </c>
      <c r="I61" s="0">
        <v>2158.58</v>
      </c>
      <c r="J61" s="0" t="s">
        <v>1282</v>
      </c>
      <c r="K61" s="0" t="s">
        <v>1283</v>
      </c>
      <c r="L61" s="0" t="s">
        <v>1284</v>
      </c>
      <c r="M61" s="0" t="s">
        <v>1285</v>
      </c>
      <c r="R61" s="0" t="s">
        <v>1365</v>
      </c>
      <c r="W61" s="0" t="s">
        <v>2041</v>
      </c>
      <c r="X61" s="0" t="s">
        <v>1361</v>
      </c>
      <c r="Y61" s="0" t="s">
        <v>1335</v>
      </c>
      <c r="Z61" s="0" t="s">
        <v>1297</v>
      </c>
      <c r="AA61" s="0" t="s">
        <v>1362</v>
      </c>
      <c r="AB61" s="0" t="s">
        <v>1363</v>
      </c>
    </row>
    <row customHeight="1" ht="10.5">
      <c r="B62" s="0" t="s">
        <v>2040</v>
      </c>
      <c r="D62" s="0" t="s">
        <v>1065</v>
      </c>
      <c r="E62" s="0" t="s">
        <v>1085</v>
      </c>
      <c r="F62" s="0" t="s">
        <v>1086</v>
      </c>
      <c r="G62" s="0" t="s">
        <v>2054</v>
      </c>
      <c r="H62" s="0">
        <v>30823.47</v>
      </c>
      <c r="I62" s="0">
        <v>2158.58</v>
      </c>
      <c r="J62" s="0" t="s">
        <v>1282</v>
      </c>
      <c r="K62" s="0" t="s">
        <v>1283</v>
      </c>
      <c r="L62" s="0" t="s">
        <v>1284</v>
      </c>
      <c r="M62" s="0" t="s">
        <v>1285</v>
      </c>
      <c r="R62" s="0" t="s">
        <v>1365</v>
      </c>
      <c r="W62" s="0" t="s">
        <v>2041</v>
      </c>
      <c r="X62" s="0" t="s">
        <v>1361</v>
      </c>
      <c r="Y62" s="0" t="s">
        <v>1335</v>
      </c>
      <c r="Z62" s="0" t="s">
        <v>1297</v>
      </c>
      <c r="AA62" s="0" t="s">
        <v>1362</v>
      </c>
      <c r="AB62" s="0" t="s">
        <v>1363</v>
      </c>
    </row>
    <row customHeight="1" ht="10.5">
      <c r="B63" s="0" t="s">
        <v>2040</v>
      </c>
      <c r="D63" s="0" t="s">
        <v>1065</v>
      </c>
      <c r="E63" s="0" t="s">
        <v>1748</v>
      </c>
      <c r="F63" s="0" t="s">
        <v>1749</v>
      </c>
      <c r="G63" s="0" t="s">
        <v>2030</v>
      </c>
      <c r="H63" s="0">
        <v>42332.65</v>
      </c>
      <c r="I63" s="0">
        <v>3688.46</v>
      </c>
      <c r="J63" s="0" t="s">
        <v>1282</v>
      </c>
      <c r="K63" s="0" t="s">
        <v>1283</v>
      </c>
      <c r="L63" s="0" t="s">
        <v>1284</v>
      </c>
      <c r="M63" s="0" t="s">
        <v>1285</v>
      </c>
      <c r="R63" s="0" t="s">
        <v>1356</v>
      </c>
      <c r="W63" s="0" t="s">
        <v>1357</v>
      </c>
      <c r="X63" s="0" t="s">
        <v>1361</v>
      </c>
      <c r="Y63" s="0" t="s">
        <v>1335</v>
      </c>
      <c r="Z63" s="0" t="s">
        <v>1297</v>
      </c>
      <c r="AA63" s="0" t="s">
        <v>1362</v>
      </c>
      <c r="AB63" s="0" t="s">
        <v>1363</v>
      </c>
    </row>
    <row customHeight="1" ht="10.5">
      <c r="B64" s="0" t="s">
        <v>2040</v>
      </c>
      <c r="D64" s="0" t="s">
        <v>1065</v>
      </c>
      <c r="E64" s="0" t="s">
        <v>1778</v>
      </c>
      <c r="F64" s="0" t="s">
        <v>1779</v>
      </c>
      <c r="G64" s="0" t="s">
        <v>2005</v>
      </c>
      <c r="H64" s="0">
        <v>42332.65</v>
      </c>
      <c r="I64" s="0">
        <v>3688.46</v>
      </c>
      <c r="J64" s="0" t="s">
        <v>1282</v>
      </c>
      <c r="K64" s="0" t="s">
        <v>1283</v>
      </c>
      <c r="L64" s="0" t="s">
        <v>1284</v>
      </c>
      <c r="M64" s="0" t="s">
        <v>1285</v>
      </c>
      <c r="R64" s="0" t="s">
        <v>1356</v>
      </c>
      <c r="W64" s="0" t="s">
        <v>1357</v>
      </c>
      <c r="X64" s="0" t="s">
        <v>1361</v>
      </c>
      <c r="Y64" s="0" t="s">
        <v>1335</v>
      </c>
      <c r="Z64" s="0" t="s">
        <v>1297</v>
      </c>
      <c r="AA64" s="0" t="s">
        <v>1362</v>
      </c>
      <c r="AB64" s="0" t="s">
        <v>1363</v>
      </c>
    </row>
    <row customHeight="1" ht="10.5">
      <c r="B65" s="0" t="s">
        <v>2040</v>
      </c>
      <c r="D65" s="0" t="s">
        <v>1065</v>
      </c>
      <c r="E65" s="0" t="s">
        <v>1800</v>
      </c>
      <c r="F65" s="0" t="s">
        <v>1801</v>
      </c>
      <c r="G65" s="0" t="s">
        <v>2031</v>
      </c>
      <c r="H65" s="0">
        <v>42332.65</v>
      </c>
      <c r="I65" s="0">
        <v>3688.46</v>
      </c>
      <c r="J65" s="0" t="s">
        <v>1282</v>
      </c>
      <c r="K65" s="0" t="s">
        <v>1283</v>
      </c>
      <c r="L65" s="0" t="s">
        <v>1284</v>
      </c>
      <c r="M65" s="0" t="s">
        <v>1285</v>
      </c>
      <c r="R65" s="0" t="s">
        <v>1356</v>
      </c>
      <c r="W65" s="0" t="s">
        <v>1357</v>
      </c>
      <c r="X65" s="0" t="s">
        <v>1361</v>
      </c>
      <c r="Y65" s="0" t="s">
        <v>1335</v>
      </c>
      <c r="Z65" s="0" t="s">
        <v>1297</v>
      </c>
      <c r="AA65" s="0" t="s">
        <v>1362</v>
      </c>
      <c r="AB65" s="0" t="s">
        <v>1363</v>
      </c>
    </row>
    <row customHeight="1" ht="10.5">
      <c r="B66" s="0" t="s">
        <v>2040</v>
      </c>
      <c r="D66" s="0" t="s">
        <v>1065</v>
      </c>
      <c r="E66" s="0" t="s">
        <v>1802</v>
      </c>
      <c r="F66" s="0" t="s">
        <v>1803</v>
      </c>
      <c r="G66" s="0" t="s">
        <v>2055</v>
      </c>
      <c r="H66" s="0">
        <v>42332.65</v>
      </c>
      <c r="I66" s="0">
        <v>3688.46</v>
      </c>
      <c r="J66" s="0" t="s">
        <v>1282</v>
      </c>
      <c r="K66" s="0" t="s">
        <v>1283</v>
      </c>
      <c r="L66" s="0" t="s">
        <v>1284</v>
      </c>
      <c r="M66" s="0" t="s">
        <v>1285</v>
      </c>
      <c r="R66" s="0" t="s">
        <v>1356</v>
      </c>
      <c r="W66" s="0" t="s">
        <v>1357</v>
      </c>
      <c r="X66" s="0" t="s">
        <v>1361</v>
      </c>
      <c r="Y66" s="0" t="s">
        <v>1335</v>
      </c>
      <c r="Z66" s="0" t="s">
        <v>1297</v>
      </c>
      <c r="AA66" s="0" t="s">
        <v>1362</v>
      </c>
      <c r="AB66" s="0" t="s">
        <v>1363</v>
      </c>
    </row>
    <row customHeight="1" ht="10.5">
      <c r="B67" s="0" t="s">
        <v>2040</v>
      </c>
      <c r="D67" s="0" t="s">
        <v>1065</v>
      </c>
      <c r="E67" s="0" t="s">
        <v>1812</v>
      </c>
      <c r="F67" s="0" t="s">
        <v>1813</v>
      </c>
      <c r="G67" s="0" t="s">
        <v>2056</v>
      </c>
      <c r="H67" s="0">
        <v>42332.65</v>
      </c>
      <c r="I67" s="0">
        <v>3688.46</v>
      </c>
      <c r="J67" s="0" t="s">
        <v>1282</v>
      </c>
      <c r="K67" s="0" t="s">
        <v>1283</v>
      </c>
      <c r="L67" s="0" t="s">
        <v>1284</v>
      </c>
      <c r="M67" s="0" t="s">
        <v>1285</v>
      </c>
      <c r="R67" s="0" t="s">
        <v>1356</v>
      </c>
      <c r="W67" s="0" t="s">
        <v>1357</v>
      </c>
      <c r="X67" s="0" t="s">
        <v>1361</v>
      </c>
      <c r="Y67" s="0" t="s">
        <v>1335</v>
      </c>
      <c r="Z67" s="0" t="s">
        <v>1297</v>
      </c>
      <c r="AA67" s="0" t="s">
        <v>1362</v>
      </c>
      <c r="AB67" s="0" t="s">
        <v>1363</v>
      </c>
    </row>
    <row customHeight="1" ht="10.5">
      <c r="B68" s="0" t="s">
        <v>2040</v>
      </c>
      <c r="D68" s="0" t="s">
        <v>1065</v>
      </c>
      <c r="E68" s="0" t="s">
        <v>1767</v>
      </c>
      <c r="F68" s="0" t="s">
        <v>1768</v>
      </c>
      <c r="G68" s="0" t="s">
        <v>2057</v>
      </c>
      <c r="H68" s="0">
        <v>42332.65</v>
      </c>
      <c r="I68" s="0">
        <v>3688.46</v>
      </c>
      <c r="J68" s="0" t="s">
        <v>1282</v>
      </c>
      <c r="K68" s="0" t="s">
        <v>1283</v>
      </c>
      <c r="L68" s="0" t="s">
        <v>1284</v>
      </c>
      <c r="M68" s="0" t="s">
        <v>1285</v>
      </c>
      <c r="R68" s="0" t="s">
        <v>1356</v>
      </c>
      <c r="W68" s="0" t="s">
        <v>1357</v>
      </c>
      <c r="X68" s="0" t="s">
        <v>1361</v>
      </c>
      <c r="Y68" s="0" t="s">
        <v>1335</v>
      </c>
      <c r="Z68" s="0" t="s">
        <v>1297</v>
      </c>
      <c r="AA68" s="0" t="s">
        <v>1362</v>
      </c>
      <c r="AB68" s="0" t="s">
        <v>1363</v>
      </c>
    </row>
    <row customHeight="1" ht="10.5">
      <c r="B69" s="0" t="s">
        <v>2040</v>
      </c>
      <c r="D69" s="0" t="s">
        <v>1065</v>
      </c>
      <c r="E69" s="0" t="s">
        <v>1820</v>
      </c>
      <c r="F69" s="0" t="s">
        <v>1821</v>
      </c>
      <c r="G69" s="0" t="s">
        <v>2058</v>
      </c>
      <c r="H69" s="0">
        <v>42332.65</v>
      </c>
      <c r="I69" s="0">
        <v>3688.46</v>
      </c>
      <c r="J69" s="0" t="s">
        <v>1282</v>
      </c>
      <c r="K69" s="0" t="s">
        <v>1283</v>
      </c>
      <c r="L69" s="0" t="s">
        <v>1284</v>
      </c>
      <c r="M69" s="0" t="s">
        <v>1285</v>
      </c>
      <c r="R69" s="0" t="s">
        <v>1356</v>
      </c>
      <c r="W69" s="0" t="s">
        <v>1357</v>
      </c>
      <c r="X69" s="0" t="s">
        <v>1361</v>
      </c>
      <c r="Y69" s="0" t="s">
        <v>1335</v>
      </c>
      <c r="Z69" s="0" t="s">
        <v>1297</v>
      </c>
      <c r="AA69" s="0" t="s">
        <v>1362</v>
      </c>
      <c r="AB69" s="0" t="s">
        <v>1363</v>
      </c>
    </row>
    <row customHeight="1" ht="10.5">
      <c r="B70" s="0" t="s">
        <v>2040</v>
      </c>
      <c r="D70" s="0" t="s">
        <v>1065</v>
      </c>
      <c r="E70" s="0" t="s">
        <v>1798</v>
      </c>
      <c r="F70" s="0" t="s">
        <v>1799</v>
      </c>
      <c r="G70" s="0" t="s">
        <v>2059</v>
      </c>
      <c r="H70" s="0">
        <v>42332.65</v>
      </c>
      <c r="I70" s="0">
        <v>3688.46</v>
      </c>
      <c r="J70" s="0" t="s">
        <v>1282</v>
      </c>
      <c r="K70" s="0" t="s">
        <v>1283</v>
      </c>
      <c r="L70" s="0" t="s">
        <v>1284</v>
      </c>
      <c r="M70" s="0" t="s">
        <v>1285</v>
      </c>
      <c r="R70" s="0" t="s">
        <v>1356</v>
      </c>
      <c r="W70" s="0" t="s">
        <v>1357</v>
      </c>
      <c r="X70" s="0" t="s">
        <v>1361</v>
      </c>
      <c r="Y70" s="0" t="s">
        <v>1335</v>
      </c>
      <c r="Z70" s="0" t="s">
        <v>1297</v>
      </c>
      <c r="AA70" s="0" t="s">
        <v>1362</v>
      </c>
      <c r="AB70" s="0" t="s">
        <v>1363</v>
      </c>
    </row>
    <row customHeight="1" ht="10.5">
      <c r="B71" s="0" t="s">
        <v>2040</v>
      </c>
      <c r="D71" s="0" t="s">
        <v>1065</v>
      </c>
      <c r="E71" s="0" t="s">
        <v>1838</v>
      </c>
      <c r="F71" s="0" t="s">
        <v>1839</v>
      </c>
      <c r="G71" s="0" t="s">
        <v>2060</v>
      </c>
      <c r="H71" s="0">
        <v>42332.65</v>
      </c>
      <c r="I71" s="0">
        <v>3688.46</v>
      </c>
      <c r="J71" s="0" t="s">
        <v>1282</v>
      </c>
      <c r="K71" s="0" t="s">
        <v>1283</v>
      </c>
      <c r="L71" s="0" t="s">
        <v>1284</v>
      </c>
      <c r="M71" s="0" t="s">
        <v>1285</v>
      </c>
      <c r="R71" s="0" t="s">
        <v>1356</v>
      </c>
      <c r="W71" s="0" t="s">
        <v>1357</v>
      </c>
      <c r="X71" s="0" t="s">
        <v>1361</v>
      </c>
      <c r="Y71" s="0" t="s">
        <v>1335</v>
      </c>
      <c r="Z71" s="0" t="s">
        <v>1297</v>
      </c>
      <c r="AA71" s="0" t="s">
        <v>1362</v>
      </c>
      <c r="AB71" s="0" t="s">
        <v>1363</v>
      </c>
    </row>
    <row customHeight="1" ht="10.5">
      <c r="B72" s="0" t="s">
        <v>2040</v>
      </c>
      <c r="D72" s="0" t="s">
        <v>1065</v>
      </c>
      <c r="E72" s="0" t="s">
        <v>1783</v>
      </c>
      <c r="F72" s="0" t="s">
        <v>1784</v>
      </c>
      <c r="G72" s="0" t="s">
        <v>2061</v>
      </c>
      <c r="H72" s="0">
        <v>42332.65</v>
      </c>
      <c r="I72" s="0">
        <v>3688.46</v>
      </c>
      <c r="J72" s="0" t="s">
        <v>1282</v>
      </c>
      <c r="K72" s="0" t="s">
        <v>1283</v>
      </c>
      <c r="L72" s="0" t="s">
        <v>1284</v>
      </c>
      <c r="M72" s="0" t="s">
        <v>1285</v>
      </c>
      <c r="R72" s="0" t="s">
        <v>1356</v>
      </c>
      <c r="W72" s="0" t="s">
        <v>1357</v>
      </c>
      <c r="X72" s="0" t="s">
        <v>1361</v>
      </c>
      <c r="Y72" s="0" t="s">
        <v>1335</v>
      </c>
      <c r="Z72" s="0" t="s">
        <v>1297</v>
      </c>
      <c r="AA72" s="0" t="s">
        <v>1362</v>
      </c>
      <c r="AB72" s="0" t="s">
        <v>1363</v>
      </c>
    </row>
    <row customHeight="1" ht="10.5">
      <c r="B73" s="0" t="s">
        <v>2040</v>
      </c>
      <c r="D73" s="0" t="s">
        <v>1065</v>
      </c>
      <c r="E73" s="0" t="s">
        <v>1854</v>
      </c>
      <c r="F73" s="0" t="s">
        <v>1855</v>
      </c>
      <c r="G73" s="0" t="s">
        <v>2062</v>
      </c>
      <c r="H73" s="0">
        <v>42332.65</v>
      </c>
      <c r="I73" s="0">
        <v>3688.46</v>
      </c>
      <c r="J73" s="0" t="s">
        <v>1282</v>
      </c>
      <c r="K73" s="0" t="s">
        <v>1283</v>
      </c>
      <c r="L73" s="0" t="s">
        <v>1284</v>
      </c>
      <c r="M73" s="0" t="s">
        <v>1285</v>
      </c>
      <c r="R73" s="0" t="s">
        <v>1356</v>
      </c>
      <c r="W73" s="0" t="s">
        <v>1357</v>
      </c>
      <c r="X73" s="0" t="s">
        <v>1361</v>
      </c>
      <c r="Y73" s="0" t="s">
        <v>1335</v>
      </c>
      <c r="Z73" s="0" t="s">
        <v>1297</v>
      </c>
      <c r="AA73" s="0" t="s">
        <v>1362</v>
      </c>
      <c r="AB73" s="0" t="s">
        <v>1363</v>
      </c>
    </row>
    <row customHeight="1" ht="10.5">
      <c r="B74" s="0" t="s">
        <v>2040</v>
      </c>
      <c r="D74" s="0" t="s">
        <v>1065</v>
      </c>
      <c r="E74" s="0" t="s">
        <v>1858</v>
      </c>
      <c r="F74" s="0" t="s">
        <v>1859</v>
      </c>
      <c r="G74" s="0" t="s">
        <v>2063</v>
      </c>
      <c r="H74" s="0">
        <v>42332.65</v>
      </c>
      <c r="I74" s="0">
        <v>3688.46</v>
      </c>
      <c r="J74" s="0" t="s">
        <v>1282</v>
      </c>
      <c r="K74" s="0" t="s">
        <v>1283</v>
      </c>
      <c r="L74" s="0" t="s">
        <v>1284</v>
      </c>
      <c r="M74" s="0" t="s">
        <v>1285</v>
      </c>
      <c r="R74" s="0" t="s">
        <v>1356</v>
      </c>
      <c r="W74" s="0" t="s">
        <v>1357</v>
      </c>
      <c r="X74" s="0" t="s">
        <v>1361</v>
      </c>
      <c r="Y74" s="0" t="s">
        <v>1335</v>
      </c>
      <c r="Z74" s="0" t="s">
        <v>1297</v>
      </c>
      <c r="AA74" s="0" t="s">
        <v>1362</v>
      </c>
      <c r="AB74" s="0" t="s">
        <v>1363</v>
      </c>
    </row>
    <row customHeight="1" ht="10.5">
      <c r="B75" s="0" t="s">
        <v>2040</v>
      </c>
      <c r="D75" s="0" t="s">
        <v>1065</v>
      </c>
      <c r="E75" s="0" t="s">
        <v>1066</v>
      </c>
      <c r="F75" s="0" t="s">
        <v>1067</v>
      </c>
      <c r="G75" s="0" t="s">
        <v>2064</v>
      </c>
      <c r="H75" s="0">
        <v>42332.65</v>
      </c>
      <c r="I75" s="0">
        <v>3688.46</v>
      </c>
      <c r="J75" s="0" t="s">
        <v>1282</v>
      </c>
      <c r="K75" s="0" t="s">
        <v>1283</v>
      </c>
      <c r="L75" s="0" t="s">
        <v>1284</v>
      </c>
      <c r="M75" s="0" t="s">
        <v>1285</v>
      </c>
      <c r="R75" s="0" t="s">
        <v>1356</v>
      </c>
      <c r="W75" s="0" t="s">
        <v>1357</v>
      </c>
      <c r="X75" s="0" t="s">
        <v>1361</v>
      </c>
      <c r="Y75" s="0" t="s">
        <v>1335</v>
      </c>
      <c r="Z75" s="0" t="s">
        <v>1297</v>
      </c>
      <c r="AA75" s="0" t="s">
        <v>1362</v>
      </c>
      <c r="AB75" s="0" t="s">
        <v>1363</v>
      </c>
    </row>
    <row customHeight="1" ht="10.5">
      <c r="B76" s="0" t="s">
        <v>2040</v>
      </c>
      <c r="D76" s="0" t="s">
        <v>1065</v>
      </c>
      <c r="E76" s="0" t="s">
        <v>1076</v>
      </c>
      <c r="F76" s="0" t="s">
        <v>1077</v>
      </c>
      <c r="G76" s="0" t="s">
        <v>2065</v>
      </c>
      <c r="H76" s="0">
        <v>42332.65</v>
      </c>
      <c r="I76" s="0">
        <v>3688.46</v>
      </c>
      <c r="J76" s="0" t="s">
        <v>1282</v>
      </c>
      <c r="K76" s="0" t="s">
        <v>1283</v>
      </c>
      <c r="L76" s="0" t="s">
        <v>1284</v>
      </c>
      <c r="M76" s="0" t="s">
        <v>1285</v>
      </c>
      <c r="R76" s="0" t="s">
        <v>1356</v>
      </c>
      <c r="W76" s="0" t="s">
        <v>1357</v>
      </c>
      <c r="X76" s="0" t="s">
        <v>1361</v>
      </c>
      <c r="Y76" s="0" t="s">
        <v>1335</v>
      </c>
      <c r="Z76" s="0" t="s">
        <v>1297</v>
      </c>
      <c r="AA76" s="0" t="s">
        <v>1362</v>
      </c>
      <c r="AB76" s="0" t="s">
        <v>1363</v>
      </c>
    </row>
    <row customHeight="1" ht="10.5">
      <c r="B77" s="0" t="s">
        <v>2040</v>
      </c>
      <c r="D77" s="0" t="s">
        <v>1065</v>
      </c>
      <c r="E77" s="0" t="s">
        <v>1079</v>
      </c>
      <c r="F77" s="0" t="s">
        <v>1080</v>
      </c>
      <c r="G77" s="0" t="s">
        <v>2066</v>
      </c>
      <c r="H77" s="0">
        <v>42332.65</v>
      </c>
      <c r="I77" s="0">
        <v>3688.46</v>
      </c>
      <c r="J77" s="0" t="s">
        <v>1282</v>
      </c>
      <c r="K77" s="0" t="s">
        <v>1283</v>
      </c>
      <c r="L77" s="0" t="s">
        <v>1284</v>
      </c>
      <c r="M77" s="0" t="s">
        <v>1285</v>
      </c>
      <c r="R77" s="0" t="s">
        <v>1356</v>
      </c>
      <c r="W77" s="0" t="s">
        <v>1357</v>
      </c>
      <c r="X77" s="0" t="s">
        <v>1361</v>
      </c>
      <c r="Y77" s="0" t="s">
        <v>1335</v>
      </c>
      <c r="Z77" s="0" t="s">
        <v>1297</v>
      </c>
      <c r="AA77" s="0" t="s">
        <v>1362</v>
      </c>
      <c r="AB77" s="0" t="s">
        <v>1363</v>
      </c>
    </row>
    <row customHeight="1" ht="10.5">
      <c r="B78" s="0" t="s">
        <v>2040</v>
      </c>
      <c r="D78" s="0" t="s">
        <v>1065</v>
      </c>
      <c r="E78" s="0" t="s">
        <v>1082</v>
      </c>
      <c r="F78" s="0" t="s">
        <v>1083</v>
      </c>
      <c r="G78" s="0" t="s">
        <v>2067</v>
      </c>
      <c r="H78" s="0">
        <v>42332.65</v>
      </c>
      <c r="I78" s="0">
        <v>3688.46</v>
      </c>
      <c r="J78" s="0" t="s">
        <v>1282</v>
      </c>
      <c r="K78" s="0" t="s">
        <v>1283</v>
      </c>
      <c r="L78" s="0" t="s">
        <v>1284</v>
      </c>
      <c r="M78" s="0" t="s">
        <v>1285</v>
      </c>
      <c r="R78" s="0" t="s">
        <v>1356</v>
      </c>
      <c r="W78" s="0" t="s">
        <v>1357</v>
      </c>
      <c r="X78" s="0" t="s">
        <v>1361</v>
      </c>
      <c r="Y78" s="0" t="s">
        <v>1335</v>
      </c>
      <c r="Z78" s="0" t="s">
        <v>1297</v>
      </c>
      <c r="AA78" s="0" t="s">
        <v>1362</v>
      </c>
      <c r="AB78" s="0" t="s">
        <v>1363</v>
      </c>
    </row>
    <row customHeight="1" ht="10.5">
      <c r="B79" s="0" t="s">
        <v>2040</v>
      </c>
      <c r="D79" s="0" t="s">
        <v>1065</v>
      </c>
      <c r="E79" s="0" t="s">
        <v>1085</v>
      </c>
      <c r="F79" s="0" t="s">
        <v>1086</v>
      </c>
      <c r="G79" s="0" t="s">
        <v>2068</v>
      </c>
      <c r="H79" s="0">
        <v>42332.65</v>
      </c>
      <c r="I79" s="0">
        <v>3688.46</v>
      </c>
      <c r="J79" s="0" t="s">
        <v>1282</v>
      </c>
      <c r="K79" s="0" t="s">
        <v>1283</v>
      </c>
      <c r="L79" s="0" t="s">
        <v>1284</v>
      </c>
      <c r="M79" s="0" t="s">
        <v>1285</v>
      </c>
      <c r="R79" s="0" t="s">
        <v>1356</v>
      </c>
      <c r="W79" s="0" t="s">
        <v>1357</v>
      </c>
      <c r="X79" s="0" t="s">
        <v>1361</v>
      </c>
      <c r="Y79" s="0" t="s">
        <v>1335</v>
      </c>
      <c r="Z79" s="0" t="s">
        <v>1297</v>
      </c>
      <c r="AA79" s="0" t="s">
        <v>1362</v>
      </c>
      <c r="AB79" s="0" t="s">
        <v>1363</v>
      </c>
    </row>
    <row customHeight="1" ht="10.5">
      <c r="B80" s="0" t="s">
        <v>2040</v>
      </c>
      <c r="D80" s="0" t="s">
        <v>1065</v>
      </c>
      <c r="E80" s="0" t="s">
        <v>1085</v>
      </c>
      <c r="F80" s="0" t="s">
        <v>1086</v>
      </c>
      <c r="G80" s="0" t="s">
        <v>1310</v>
      </c>
      <c r="H80" s="0">
        <v>42.08</v>
      </c>
      <c r="I80" s="0">
        <v>5.54</v>
      </c>
      <c r="J80" s="0" t="s">
        <v>1282</v>
      </c>
      <c r="K80" s="0" t="s">
        <v>1283</v>
      </c>
      <c r="L80" s="0" t="s">
        <v>1284</v>
      </c>
      <c r="M80" s="0" t="s">
        <v>1285</v>
      </c>
      <c r="R80" s="0" t="s">
        <v>1368</v>
      </c>
      <c r="W80" s="0" t="s">
        <v>1369</v>
      </c>
      <c r="X80" s="0" t="s">
        <v>1361</v>
      </c>
      <c r="Y80" s="0" t="s">
        <v>1335</v>
      </c>
      <c r="Z80" s="0" t="s">
        <v>1297</v>
      </c>
      <c r="AA80" s="0" t="s">
        <v>1362</v>
      </c>
      <c r="AB80" s="0" t="s">
        <v>1363</v>
      </c>
    </row>
    <row customHeight="1" ht="10.5">
      <c r="B81" s="0" t="s">
        <v>2040</v>
      </c>
      <c r="D81" s="0" t="s">
        <v>1065</v>
      </c>
      <c r="E81" s="0" t="s">
        <v>1838</v>
      </c>
      <c r="F81" s="0" t="s">
        <v>1839</v>
      </c>
      <c r="G81" s="0" t="s">
        <v>1314</v>
      </c>
      <c r="H81" s="0">
        <v>42.08</v>
      </c>
      <c r="I81" s="0">
        <v>5.54</v>
      </c>
      <c r="J81" s="0" t="s">
        <v>1282</v>
      </c>
      <c r="K81" s="0" t="s">
        <v>1283</v>
      </c>
      <c r="L81" s="0" t="s">
        <v>1284</v>
      </c>
      <c r="M81" s="0" t="s">
        <v>1285</v>
      </c>
      <c r="R81" s="0" t="s">
        <v>1368</v>
      </c>
      <c r="W81" s="0" t="s">
        <v>1369</v>
      </c>
      <c r="X81" s="0" t="s">
        <v>1361</v>
      </c>
      <c r="Y81" s="0" t="s">
        <v>1335</v>
      </c>
      <c r="Z81" s="0" t="s">
        <v>1297</v>
      </c>
      <c r="AA81" s="0" t="s">
        <v>1362</v>
      </c>
      <c r="AB81" s="0" t="s">
        <v>1363</v>
      </c>
    </row>
    <row customHeight="1" ht="10.5">
      <c r="B82" s="0" t="s">
        <v>2040</v>
      </c>
      <c r="D82" s="0" t="s">
        <v>1065</v>
      </c>
      <c r="E82" s="0" t="s">
        <v>1812</v>
      </c>
      <c r="F82" s="0" t="s">
        <v>1813</v>
      </c>
      <c r="G82" s="0" t="s">
        <v>2033</v>
      </c>
      <c r="H82" s="0">
        <v>42.08</v>
      </c>
      <c r="I82" s="0">
        <v>5.54</v>
      </c>
      <c r="J82" s="0" t="s">
        <v>1282</v>
      </c>
      <c r="K82" s="0" t="s">
        <v>1283</v>
      </c>
      <c r="L82" s="0" t="s">
        <v>1284</v>
      </c>
      <c r="M82" s="0" t="s">
        <v>1285</v>
      </c>
      <c r="R82" s="0" t="s">
        <v>1368</v>
      </c>
      <c r="W82" s="0" t="s">
        <v>1369</v>
      </c>
      <c r="X82" s="0" t="s">
        <v>1361</v>
      </c>
      <c r="Y82" s="0" t="s">
        <v>1335</v>
      </c>
      <c r="Z82" s="0" t="s">
        <v>1297</v>
      </c>
      <c r="AA82" s="0" t="s">
        <v>1362</v>
      </c>
      <c r="AB82" s="0" t="s">
        <v>1363</v>
      </c>
    </row>
    <row customHeight="1" ht="10.5">
      <c r="B83" s="0" t="s">
        <v>2040</v>
      </c>
      <c r="D83" s="0" t="s">
        <v>1065</v>
      </c>
      <c r="E83" s="0" t="s">
        <v>1778</v>
      </c>
      <c r="F83" s="0" t="s">
        <v>1779</v>
      </c>
      <c r="G83" s="0" t="s">
        <v>2069</v>
      </c>
      <c r="H83" s="0">
        <v>42.08</v>
      </c>
      <c r="I83" s="0">
        <v>5.54</v>
      </c>
      <c r="J83" s="0" t="s">
        <v>1282</v>
      </c>
      <c r="K83" s="0" t="s">
        <v>1283</v>
      </c>
      <c r="L83" s="0" t="s">
        <v>1284</v>
      </c>
      <c r="M83" s="0" t="s">
        <v>1285</v>
      </c>
      <c r="R83" s="0" t="s">
        <v>1368</v>
      </c>
      <c r="W83" s="0" t="s">
        <v>1369</v>
      </c>
      <c r="X83" s="0" t="s">
        <v>1361</v>
      </c>
      <c r="Y83" s="0" t="s">
        <v>1335</v>
      </c>
      <c r="Z83" s="0" t="s">
        <v>1297</v>
      </c>
      <c r="AA83" s="0" t="s">
        <v>1362</v>
      </c>
      <c r="AB83" s="0" t="s">
        <v>1363</v>
      </c>
    </row>
    <row customHeight="1" ht="10.5">
      <c r="B84" s="0" t="s">
        <v>2040</v>
      </c>
      <c r="D84" s="0" t="s">
        <v>1065</v>
      </c>
      <c r="E84" s="0" t="s">
        <v>1798</v>
      </c>
      <c r="F84" s="0" t="s">
        <v>1799</v>
      </c>
      <c r="G84" s="0" t="s">
        <v>2070</v>
      </c>
      <c r="H84" s="0">
        <v>42.08</v>
      </c>
      <c r="I84" s="0">
        <v>5.54</v>
      </c>
      <c r="J84" s="0" t="s">
        <v>1282</v>
      </c>
      <c r="K84" s="0" t="s">
        <v>1283</v>
      </c>
      <c r="L84" s="0" t="s">
        <v>1284</v>
      </c>
      <c r="M84" s="0" t="s">
        <v>1285</v>
      </c>
      <c r="R84" s="0" t="s">
        <v>1368</v>
      </c>
      <c r="W84" s="0" t="s">
        <v>1369</v>
      </c>
      <c r="X84" s="0" t="s">
        <v>1361</v>
      </c>
      <c r="Y84" s="0" t="s">
        <v>1335</v>
      </c>
      <c r="Z84" s="0" t="s">
        <v>1297</v>
      </c>
      <c r="AA84" s="0" t="s">
        <v>1362</v>
      </c>
      <c r="AB84" s="0" t="s">
        <v>1363</v>
      </c>
    </row>
    <row customHeight="1" ht="10.5">
      <c r="B85" s="0" t="s">
        <v>2040</v>
      </c>
      <c r="D85" s="0" t="s">
        <v>1065</v>
      </c>
      <c r="E85" s="0" t="s">
        <v>1820</v>
      </c>
      <c r="F85" s="0" t="s">
        <v>1821</v>
      </c>
      <c r="G85" s="0" t="s">
        <v>2071</v>
      </c>
      <c r="H85" s="0">
        <v>42.08</v>
      </c>
      <c r="I85" s="0">
        <v>5.54</v>
      </c>
      <c r="J85" s="0" t="s">
        <v>1282</v>
      </c>
      <c r="K85" s="0" t="s">
        <v>1283</v>
      </c>
      <c r="L85" s="0" t="s">
        <v>1284</v>
      </c>
      <c r="M85" s="0" t="s">
        <v>1285</v>
      </c>
      <c r="R85" s="0" t="s">
        <v>1368</v>
      </c>
      <c r="W85" s="0" t="s">
        <v>1369</v>
      </c>
      <c r="X85" s="0" t="s">
        <v>1361</v>
      </c>
      <c r="Y85" s="0" t="s">
        <v>1335</v>
      </c>
      <c r="Z85" s="0" t="s">
        <v>1297</v>
      </c>
      <c r="AA85" s="0" t="s">
        <v>1362</v>
      </c>
      <c r="AB85" s="0" t="s">
        <v>1363</v>
      </c>
    </row>
    <row customHeight="1" ht="10.5">
      <c r="B86" s="0" t="s">
        <v>2040</v>
      </c>
      <c r="D86" s="0" t="s">
        <v>1065</v>
      </c>
      <c r="E86" s="0" t="s">
        <v>1767</v>
      </c>
      <c r="F86" s="0" t="s">
        <v>1768</v>
      </c>
      <c r="G86" s="0" t="s">
        <v>2072</v>
      </c>
      <c r="H86" s="0">
        <v>42.08</v>
      </c>
      <c r="I86" s="0">
        <v>5.54</v>
      </c>
      <c r="J86" s="0" t="s">
        <v>1282</v>
      </c>
      <c r="K86" s="0" t="s">
        <v>1283</v>
      </c>
      <c r="L86" s="0" t="s">
        <v>1284</v>
      </c>
      <c r="M86" s="0" t="s">
        <v>1285</v>
      </c>
      <c r="R86" s="0" t="s">
        <v>1368</v>
      </c>
      <c r="W86" s="0" t="s">
        <v>1369</v>
      </c>
      <c r="X86" s="0" t="s">
        <v>1361</v>
      </c>
      <c r="Y86" s="0" t="s">
        <v>1335</v>
      </c>
      <c r="Z86" s="0" t="s">
        <v>1297</v>
      </c>
      <c r="AA86" s="0" t="s">
        <v>1362</v>
      </c>
      <c r="AB86" s="0" t="s">
        <v>1363</v>
      </c>
    </row>
    <row customHeight="1" ht="10.5">
      <c r="B87" s="0" t="s">
        <v>2040</v>
      </c>
      <c r="D87" s="0" t="s">
        <v>1065</v>
      </c>
      <c r="E87" s="0" t="s">
        <v>1066</v>
      </c>
      <c r="F87" s="0" t="s">
        <v>1067</v>
      </c>
      <c r="G87" s="0" t="s">
        <v>2073</v>
      </c>
      <c r="H87" s="0">
        <v>42.08</v>
      </c>
      <c r="I87" s="0">
        <v>5.54</v>
      </c>
      <c r="J87" s="0" t="s">
        <v>1282</v>
      </c>
      <c r="K87" s="0" t="s">
        <v>1283</v>
      </c>
      <c r="L87" s="0" t="s">
        <v>1284</v>
      </c>
      <c r="M87" s="0" t="s">
        <v>1285</v>
      </c>
      <c r="R87" s="0" t="s">
        <v>1368</v>
      </c>
      <c r="W87" s="0" t="s">
        <v>1369</v>
      </c>
      <c r="X87" s="0" t="s">
        <v>1361</v>
      </c>
      <c r="Y87" s="0" t="s">
        <v>1335</v>
      </c>
      <c r="Z87" s="0" t="s">
        <v>1297</v>
      </c>
      <c r="AA87" s="0" t="s">
        <v>1362</v>
      </c>
      <c r="AB87" s="0" t="s">
        <v>1363</v>
      </c>
    </row>
    <row customHeight="1" ht="10.5">
      <c r="B88" s="0" t="s">
        <v>2040</v>
      </c>
      <c r="D88" s="0" t="s">
        <v>1065</v>
      </c>
      <c r="E88" s="0" t="s">
        <v>1076</v>
      </c>
      <c r="F88" s="0" t="s">
        <v>1077</v>
      </c>
      <c r="G88" s="0" t="s">
        <v>2074</v>
      </c>
      <c r="H88" s="0">
        <v>42.08</v>
      </c>
      <c r="I88" s="0">
        <v>5.54</v>
      </c>
      <c r="J88" s="0" t="s">
        <v>1282</v>
      </c>
      <c r="K88" s="0" t="s">
        <v>1283</v>
      </c>
      <c r="L88" s="0" t="s">
        <v>1284</v>
      </c>
      <c r="M88" s="0" t="s">
        <v>1285</v>
      </c>
      <c r="R88" s="0" t="s">
        <v>1368</v>
      </c>
      <c r="W88" s="0" t="s">
        <v>1369</v>
      </c>
      <c r="X88" s="0" t="s">
        <v>1361</v>
      </c>
      <c r="Y88" s="0" t="s">
        <v>1335</v>
      </c>
      <c r="Z88" s="0" t="s">
        <v>1297</v>
      </c>
      <c r="AA88" s="0" t="s">
        <v>1362</v>
      </c>
      <c r="AB88" s="0" t="s">
        <v>1363</v>
      </c>
    </row>
    <row customHeight="1" ht="10.5">
      <c r="B89" s="0" t="s">
        <v>2040</v>
      </c>
      <c r="D89" s="0" t="s">
        <v>1065</v>
      </c>
      <c r="E89" s="0" t="s">
        <v>1082</v>
      </c>
      <c r="F89" s="0" t="s">
        <v>1083</v>
      </c>
      <c r="G89" s="0" t="s">
        <v>2075</v>
      </c>
      <c r="H89" s="0">
        <v>42.08</v>
      </c>
      <c r="I89" s="0">
        <v>5.54</v>
      </c>
      <c r="J89" s="0" t="s">
        <v>1282</v>
      </c>
      <c r="K89" s="0" t="s">
        <v>1283</v>
      </c>
      <c r="L89" s="0" t="s">
        <v>1284</v>
      </c>
      <c r="M89" s="0" t="s">
        <v>1285</v>
      </c>
      <c r="R89" s="0" t="s">
        <v>1368</v>
      </c>
      <c r="W89" s="0" t="s">
        <v>1369</v>
      </c>
      <c r="X89" s="0" t="s">
        <v>1361</v>
      </c>
      <c r="Y89" s="0" t="s">
        <v>1335</v>
      </c>
      <c r="Z89" s="0" t="s">
        <v>1297</v>
      </c>
      <c r="AA89" s="0" t="s">
        <v>1362</v>
      </c>
      <c r="AB89" s="0" t="s">
        <v>1363</v>
      </c>
    </row>
    <row customHeight="1" ht="10.5">
      <c r="B90" s="0" t="s">
        <v>2040</v>
      </c>
      <c r="D90" s="0" t="s">
        <v>1065</v>
      </c>
      <c r="E90" s="0" t="s">
        <v>1748</v>
      </c>
      <c r="F90" s="0" t="s">
        <v>1749</v>
      </c>
      <c r="G90" s="0" t="s">
        <v>2076</v>
      </c>
      <c r="H90" s="0">
        <v>42.08</v>
      </c>
      <c r="I90" s="0">
        <v>5.54</v>
      </c>
      <c r="J90" s="0" t="s">
        <v>1282</v>
      </c>
      <c r="K90" s="0" t="s">
        <v>1283</v>
      </c>
      <c r="L90" s="0" t="s">
        <v>1284</v>
      </c>
      <c r="M90" s="0" t="s">
        <v>1285</v>
      </c>
      <c r="R90" s="0" t="s">
        <v>1368</v>
      </c>
      <c r="W90" s="0" t="s">
        <v>1369</v>
      </c>
      <c r="X90" s="0" t="s">
        <v>1361</v>
      </c>
      <c r="Y90" s="0" t="s">
        <v>1335</v>
      </c>
      <c r="Z90" s="0" t="s">
        <v>1297</v>
      </c>
      <c r="AA90" s="0" t="s">
        <v>1362</v>
      </c>
      <c r="AB90" s="0" t="s">
        <v>1363</v>
      </c>
    </row>
    <row customHeight="1" ht="10.5">
      <c r="B91" s="0" t="s">
        <v>2040</v>
      </c>
      <c r="D91" s="0" t="s">
        <v>1065</v>
      </c>
      <c r="E91" s="0" t="s">
        <v>1800</v>
      </c>
      <c r="F91" s="0" t="s">
        <v>1801</v>
      </c>
      <c r="G91" s="0" t="s">
        <v>2077</v>
      </c>
      <c r="H91" s="0">
        <v>42.08</v>
      </c>
      <c r="I91" s="0">
        <v>5.54</v>
      </c>
      <c r="J91" s="0" t="s">
        <v>1282</v>
      </c>
      <c r="K91" s="0" t="s">
        <v>1283</v>
      </c>
      <c r="L91" s="0" t="s">
        <v>1284</v>
      </c>
      <c r="M91" s="0" t="s">
        <v>1285</v>
      </c>
      <c r="R91" s="0" t="s">
        <v>1368</v>
      </c>
      <c r="W91" s="0" t="s">
        <v>1369</v>
      </c>
      <c r="X91" s="0" t="s">
        <v>1361</v>
      </c>
      <c r="Y91" s="0" t="s">
        <v>1335</v>
      </c>
      <c r="Z91" s="0" t="s">
        <v>1297</v>
      </c>
      <c r="AA91" s="0" t="s">
        <v>1362</v>
      </c>
      <c r="AB91" s="0" t="s">
        <v>1363</v>
      </c>
    </row>
    <row customHeight="1" ht="10.5">
      <c r="B92" s="0" t="s">
        <v>2040</v>
      </c>
      <c r="D92" s="0" t="s">
        <v>1065</v>
      </c>
      <c r="E92" s="0" t="s">
        <v>1802</v>
      </c>
      <c r="F92" s="0" t="s">
        <v>1803</v>
      </c>
      <c r="G92" s="0" t="s">
        <v>2078</v>
      </c>
      <c r="H92" s="0">
        <v>42.08</v>
      </c>
      <c r="I92" s="0">
        <v>5.54</v>
      </c>
      <c r="J92" s="0" t="s">
        <v>1282</v>
      </c>
      <c r="K92" s="0" t="s">
        <v>1283</v>
      </c>
      <c r="L92" s="0" t="s">
        <v>1284</v>
      </c>
      <c r="M92" s="0" t="s">
        <v>1285</v>
      </c>
      <c r="R92" s="0" t="s">
        <v>1368</v>
      </c>
      <c r="W92" s="0" t="s">
        <v>1369</v>
      </c>
      <c r="X92" s="0" t="s">
        <v>1361</v>
      </c>
      <c r="Y92" s="0" t="s">
        <v>1335</v>
      </c>
      <c r="Z92" s="0" t="s">
        <v>1297</v>
      </c>
      <c r="AA92" s="0" t="s">
        <v>1362</v>
      </c>
      <c r="AB92" s="0" t="s">
        <v>1363</v>
      </c>
    </row>
    <row customHeight="1" ht="10.5">
      <c r="B93" s="0" t="s">
        <v>2040</v>
      </c>
      <c r="D93" s="0" t="s">
        <v>1065</v>
      </c>
      <c r="E93" s="0" t="s">
        <v>1079</v>
      </c>
      <c r="F93" s="0" t="s">
        <v>1080</v>
      </c>
      <c r="G93" s="0" t="s">
        <v>2079</v>
      </c>
      <c r="H93" s="0">
        <v>42.08</v>
      </c>
      <c r="I93" s="0">
        <v>5.54</v>
      </c>
      <c r="J93" s="0" t="s">
        <v>1282</v>
      </c>
      <c r="K93" s="0" t="s">
        <v>1283</v>
      </c>
      <c r="L93" s="0" t="s">
        <v>1284</v>
      </c>
      <c r="M93" s="0" t="s">
        <v>1285</v>
      </c>
      <c r="R93" s="0" t="s">
        <v>1368</v>
      </c>
      <c r="W93" s="0" t="s">
        <v>1369</v>
      </c>
      <c r="X93" s="0" t="s">
        <v>1361</v>
      </c>
      <c r="Y93" s="0" t="s">
        <v>1335</v>
      </c>
      <c r="Z93" s="0" t="s">
        <v>1297</v>
      </c>
      <c r="AA93" s="0" t="s">
        <v>1362</v>
      </c>
      <c r="AB93" s="0" t="s">
        <v>1363</v>
      </c>
    </row>
    <row customHeight="1" ht="10.5">
      <c r="B94" s="0" t="s">
        <v>2040</v>
      </c>
      <c r="D94" s="0" t="s">
        <v>1065</v>
      </c>
      <c r="E94" s="0" t="s">
        <v>1783</v>
      </c>
      <c r="F94" s="0" t="s">
        <v>1784</v>
      </c>
      <c r="G94" s="0" t="s">
        <v>2080</v>
      </c>
      <c r="H94" s="0">
        <v>42.08</v>
      </c>
      <c r="I94" s="0">
        <v>5.54</v>
      </c>
      <c r="J94" s="0" t="s">
        <v>1282</v>
      </c>
      <c r="K94" s="0" t="s">
        <v>1283</v>
      </c>
      <c r="L94" s="0" t="s">
        <v>1284</v>
      </c>
      <c r="M94" s="0" t="s">
        <v>1285</v>
      </c>
      <c r="R94" s="0" t="s">
        <v>1368</v>
      </c>
      <c r="W94" s="0" t="s">
        <v>1369</v>
      </c>
      <c r="X94" s="0" t="s">
        <v>1361</v>
      </c>
      <c r="Y94" s="0" t="s">
        <v>1335</v>
      </c>
      <c r="Z94" s="0" t="s">
        <v>1297</v>
      </c>
      <c r="AA94" s="0" t="s">
        <v>1362</v>
      </c>
      <c r="AB94" s="0" t="s">
        <v>1363</v>
      </c>
    </row>
    <row customHeight="1" ht="10.5">
      <c r="B95" s="0" t="s">
        <v>2040</v>
      </c>
      <c r="D95" s="0" t="s">
        <v>1065</v>
      </c>
      <c r="E95" s="0" t="s">
        <v>1854</v>
      </c>
      <c r="F95" s="0" t="s">
        <v>1855</v>
      </c>
      <c r="G95" s="0" t="s">
        <v>2081</v>
      </c>
      <c r="H95" s="0">
        <v>42.08</v>
      </c>
      <c r="I95" s="0">
        <v>5.54</v>
      </c>
      <c r="J95" s="0" t="s">
        <v>1282</v>
      </c>
      <c r="K95" s="0" t="s">
        <v>1283</v>
      </c>
      <c r="L95" s="0" t="s">
        <v>1284</v>
      </c>
      <c r="M95" s="0" t="s">
        <v>1285</v>
      </c>
      <c r="R95" s="0" t="s">
        <v>1368</v>
      </c>
      <c r="W95" s="0" t="s">
        <v>1369</v>
      </c>
      <c r="X95" s="0" t="s">
        <v>1361</v>
      </c>
      <c r="Y95" s="0" t="s">
        <v>1335</v>
      </c>
      <c r="Z95" s="0" t="s">
        <v>1297</v>
      </c>
      <c r="AA95" s="0" t="s">
        <v>1362</v>
      </c>
      <c r="AB95" s="0" t="s">
        <v>1363</v>
      </c>
    </row>
    <row customHeight="1" ht="10.5">
      <c r="B96" s="0" t="s">
        <v>2040</v>
      </c>
      <c r="D96" s="0" t="s">
        <v>1065</v>
      </c>
      <c r="E96" s="0" t="s">
        <v>1858</v>
      </c>
      <c r="F96" s="0" t="s">
        <v>1859</v>
      </c>
      <c r="G96" s="0" t="s">
        <v>2082</v>
      </c>
      <c r="H96" s="0">
        <v>42.08</v>
      </c>
      <c r="I96" s="0">
        <v>5.54</v>
      </c>
      <c r="J96" s="0" t="s">
        <v>1282</v>
      </c>
      <c r="K96" s="0" t="s">
        <v>1283</v>
      </c>
      <c r="L96" s="0" t="s">
        <v>1284</v>
      </c>
      <c r="M96" s="0" t="s">
        <v>1285</v>
      </c>
      <c r="R96" s="0" t="s">
        <v>1368</v>
      </c>
      <c r="W96" s="0" t="s">
        <v>1369</v>
      </c>
      <c r="X96" s="0" t="s">
        <v>1361</v>
      </c>
      <c r="Y96" s="0" t="s">
        <v>1335</v>
      </c>
      <c r="Z96" s="0" t="s">
        <v>1297</v>
      </c>
      <c r="AA96" s="0" t="s">
        <v>1362</v>
      </c>
      <c r="AB96" s="0" t="s">
        <v>1363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2BC7B58-9398-7648-573A-1FD542CE0FA8}" mc:Ignorable="x14ac xr xr2 xr3">
  <sheetPr>
    <tabColor rgb="FFFFCC99"/>
  </sheetPr>
  <dimension ref="A1:AD60"/>
  <sheetViews>
    <sheetView topLeftCell="A1" showGridLines="0" zoomScale="80" workbookViewId="0">
      <pane ySplit="1" topLeftCell="A2" activePane="bottomLeft" state="frozen"/>
      <selection pane="bottomLeft" activeCell="A1" sqref="A1"/>
    </sheetView>
  </sheetViews>
  <sheetFormatPr customHeight="1" defaultRowHeight="10.5"/>
  <sheetData>
    <row customHeight="1" ht="10.5">
      <c r="A1" s="0" t="s">
        <v>1984</v>
      </c>
      <c r="B1" s="1376" t="s">
        <v>1985</v>
      </c>
      <c r="C1" s="1376" t="s">
        <v>472</v>
      </c>
      <c r="D1" s="1376" t="s">
        <v>1966</v>
      </c>
      <c r="E1" s="0" t="s">
        <v>1986</v>
      </c>
      <c r="F1" s="0" t="s">
        <v>1987</v>
      </c>
      <c r="G1" s="1376" t="s">
        <v>1060</v>
      </c>
      <c r="H1" s="0" t="s">
        <v>1988</v>
      </c>
      <c r="I1" s="0" t="s">
        <v>1989</v>
      </c>
      <c r="J1" s="0" t="s">
        <v>1990</v>
      </c>
      <c r="K1" s="0" t="s">
        <v>1991</v>
      </c>
      <c r="L1" s="0" t="s">
        <v>1992</v>
      </c>
      <c r="M1" s="1376" t="s">
        <v>1993</v>
      </c>
      <c r="N1" s="0" t="s">
        <v>1994</v>
      </c>
      <c r="O1" s="0" t="s">
        <v>1995</v>
      </c>
      <c r="P1" s="0" t="s">
        <v>1996</v>
      </c>
      <c r="Q1" s="0" t="s">
        <v>1997</v>
      </c>
      <c r="R1" s="1376" t="s">
        <v>1998</v>
      </c>
      <c r="S1" s="1376" t="s">
        <v>1999</v>
      </c>
      <c r="T1" s="1376" t="s">
        <v>2000</v>
      </c>
      <c r="U1" s="1376" t="s">
        <v>2001</v>
      </c>
      <c r="V1" s="1376" t="s">
        <v>2002</v>
      </c>
      <c r="W1" s="1376" t="s">
        <v>2003</v>
      </c>
      <c r="X1" s="1376" t="s">
        <v>590</v>
      </c>
      <c r="Y1" s="1376" t="s">
        <v>600</v>
      </c>
      <c r="Z1" s="1376" t="s">
        <v>610</v>
      </c>
      <c r="AA1" s="1376" t="s">
        <v>620</v>
      </c>
      <c r="AB1" s="1376" t="s">
        <v>629</v>
      </c>
    </row>
    <row customHeight="1" ht="10.5">
      <c r="B2" s="0" t="s">
        <v>269</v>
      </c>
      <c r="C2" s="0" t="s">
        <v>322</v>
      </c>
      <c r="D2" s="0" t="s">
        <v>312</v>
      </c>
      <c r="E2" s="0" t="s">
        <v>313</v>
      </c>
      <c r="F2" s="0" t="s">
        <v>321</v>
      </c>
      <c r="G2" s="0" t="s">
        <v>369</v>
      </c>
      <c r="H2" s="0" t="s">
        <v>383</v>
      </c>
      <c r="I2" s="0" t="s">
        <v>398</v>
      </c>
      <c r="J2" s="0" t="s">
        <v>316</v>
      </c>
      <c r="K2" s="0" t="s">
        <v>325</v>
      </c>
      <c r="L2" s="0" t="s">
        <v>332</v>
      </c>
      <c r="M2" s="0" t="s">
        <v>455</v>
      </c>
      <c r="N2" s="0" t="s">
        <v>469</v>
      </c>
      <c r="O2" s="0" t="s">
        <v>482</v>
      </c>
      <c r="P2" s="0" t="s">
        <v>495</v>
      </c>
      <c r="Q2" s="0" t="s">
        <v>508</v>
      </c>
      <c r="R2" s="0" t="s">
        <v>520</v>
      </c>
      <c r="S2" s="0" t="s">
        <v>532</v>
      </c>
      <c r="T2" s="0" t="s">
        <v>544</v>
      </c>
      <c r="U2" s="0" t="s">
        <v>556</v>
      </c>
      <c r="V2" s="0" t="s">
        <v>568</v>
      </c>
      <c r="W2" s="0" t="s">
        <v>2004</v>
      </c>
      <c r="X2" s="0" t="s">
        <v>590</v>
      </c>
      <c r="Y2" s="0" t="s">
        <v>600</v>
      </c>
      <c r="Z2" s="0" t="s">
        <v>610</v>
      </c>
      <c r="AA2" s="0" t="s">
        <v>620</v>
      </c>
      <c r="AB2" s="0" t="s">
        <v>629</v>
      </c>
    </row>
    <row customHeight="1" ht="10.5">
      <c r="B3" s="0" t="s">
        <v>299</v>
      </c>
      <c r="C3" s="0" t="s">
        <v>2086</v>
      </c>
      <c r="D3" s="0" t="s">
        <v>1065</v>
      </c>
      <c r="E3" s="0" t="s">
        <v>1748</v>
      </c>
      <c r="F3" s="0" t="s">
        <v>1749</v>
      </c>
      <c r="G3" s="0" t="s">
        <v>1347</v>
      </c>
      <c r="H3" s="0">
        <v>7505.15</v>
      </c>
      <c r="I3" s="0">
        <v>126.24</v>
      </c>
      <c r="J3" s="0" t="s">
        <v>1282</v>
      </c>
      <c r="K3" s="0" t="s">
        <v>1283</v>
      </c>
      <c r="L3" s="0" t="s">
        <v>1284</v>
      </c>
      <c r="M3" s="0" t="s">
        <v>1290</v>
      </c>
      <c r="O3" s="0" t="s">
        <v>1286</v>
      </c>
      <c r="P3" s="0" t="s">
        <v>2087</v>
      </c>
      <c r="Q3" s="0" t="s">
        <v>2088</v>
      </c>
      <c r="X3" s="0" t="s">
        <v>1295</v>
      </c>
      <c r="Y3" s="0" t="s">
        <v>1296</v>
      </c>
      <c r="Z3" s="0" t="s">
        <v>1297</v>
      </c>
      <c r="AA3" s="0" t="s">
        <v>1298</v>
      </c>
      <c r="AB3" s="0" t="s">
        <v>1299</v>
      </c>
    </row>
    <row customHeight="1" ht="10.5">
      <c r="B4" s="0" t="s">
        <v>299</v>
      </c>
      <c r="C4" s="0" t="s">
        <v>2086</v>
      </c>
      <c r="D4" s="0" t="s">
        <v>1065</v>
      </c>
      <c r="E4" s="0" t="s">
        <v>1778</v>
      </c>
      <c r="F4" s="0" t="s">
        <v>1779</v>
      </c>
      <c r="G4" s="0" t="s">
        <v>1329</v>
      </c>
      <c r="H4" s="0">
        <v>8952.79</v>
      </c>
      <c r="I4" s="0">
        <v>283.77</v>
      </c>
      <c r="J4" s="0" t="s">
        <v>1780</v>
      </c>
      <c r="K4" s="0" t="s">
        <v>1781</v>
      </c>
      <c r="L4" s="0" t="s">
        <v>1284</v>
      </c>
      <c r="M4" s="0" t="s">
        <v>2089</v>
      </c>
      <c r="O4" s="0" t="s">
        <v>2090</v>
      </c>
      <c r="P4" s="0" t="s">
        <v>2091</v>
      </c>
      <c r="Q4" s="0" t="s">
        <v>2088</v>
      </c>
      <c r="X4" s="0" t="s">
        <v>2092</v>
      </c>
      <c r="Y4" s="0" t="s">
        <v>1296</v>
      </c>
      <c r="Z4" s="0" t="s">
        <v>1297</v>
      </c>
      <c r="AA4" s="0" t="s">
        <v>1666</v>
      </c>
      <c r="AB4" s="0" t="s">
        <v>1360</v>
      </c>
    </row>
    <row customHeight="1" ht="10.5">
      <c r="B5" s="0" t="s">
        <v>299</v>
      </c>
      <c r="C5" s="0" t="s">
        <v>2093</v>
      </c>
      <c r="D5" s="0" t="s">
        <v>1065</v>
      </c>
      <c r="E5" s="0" t="s">
        <v>1778</v>
      </c>
      <c r="F5" s="0" t="s">
        <v>1779</v>
      </c>
      <c r="G5" s="0" t="s">
        <v>1351</v>
      </c>
      <c r="H5" s="0">
        <v>2704.34</v>
      </c>
      <c r="I5" s="0">
        <v>300.65</v>
      </c>
      <c r="J5" s="0" t="s">
        <v>1282</v>
      </c>
      <c r="K5" s="0" t="s">
        <v>1283</v>
      </c>
      <c r="L5" s="0" t="s">
        <v>1284</v>
      </c>
      <c r="M5" s="0" t="s">
        <v>1290</v>
      </c>
      <c r="O5" s="0" t="s">
        <v>1286</v>
      </c>
      <c r="P5" s="0" t="s">
        <v>2094</v>
      </c>
      <c r="Q5" s="0" t="s">
        <v>2088</v>
      </c>
      <c r="X5" s="0" t="s">
        <v>1663</v>
      </c>
      <c r="Y5" s="0" t="s">
        <v>1296</v>
      </c>
      <c r="Z5" s="0" t="s">
        <v>1297</v>
      </c>
      <c r="AA5" s="0" t="s">
        <v>1664</v>
      </c>
      <c r="AB5" s="0" t="s">
        <v>1299</v>
      </c>
    </row>
    <row customHeight="1" ht="10.5">
      <c r="B6" s="0" t="s">
        <v>299</v>
      </c>
      <c r="C6" s="0" t="s">
        <v>2086</v>
      </c>
      <c r="D6" s="0" t="s">
        <v>1065</v>
      </c>
      <c r="E6" s="0" t="s">
        <v>1066</v>
      </c>
      <c r="F6" s="0" t="s">
        <v>1067</v>
      </c>
      <c r="G6" s="0" t="s">
        <v>1347</v>
      </c>
      <c r="H6" s="0">
        <v>7505.15</v>
      </c>
      <c r="I6" s="0">
        <v>126.24</v>
      </c>
      <c r="J6" s="0" t="s">
        <v>1282</v>
      </c>
      <c r="K6" s="0" t="s">
        <v>1283</v>
      </c>
      <c r="L6" s="0" t="s">
        <v>1284</v>
      </c>
      <c r="M6" s="0" t="s">
        <v>1290</v>
      </c>
      <c r="O6" s="0" t="s">
        <v>1286</v>
      </c>
      <c r="P6" s="0" t="s">
        <v>1291</v>
      </c>
      <c r="Q6" s="0" t="s">
        <v>2088</v>
      </c>
      <c r="X6" s="0" t="s">
        <v>1295</v>
      </c>
      <c r="Y6" s="0" t="s">
        <v>1296</v>
      </c>
      <c r="Z6" s="0" t="s">
        <v>1297</v>
      </c>
      <c r="AA6" s="0" t="s">
        <v>1298</v>
      </c>
      <c r="AB6" s="0" t="s">
        <v>1299</v>
      </c>
    </row>
    <row customHeight="1" ht="10.5">
      <c r="B7" s="0" t="s">
        <v>299</v>
      </c>
      <c r="C7" s="0" t="s">
        <v>2086</v>
      </c>
      <c r="D7" s="0" t="s">
        <v>1065</v>
      </c>
      <c r="E7" s="0" t="s">
        <v>1076</v>
      </c>
      <c r="F7" s="0" t="s">
        <v>1077</v>
      </c>
      <c r="G7" s="0" t="s">
        <v>1347</v>
      </c>
      <c r="H7" s="0">
        <v>7505.15</v>
      </c>
      <c r="I7" s="0">
        <v>126.24</v>
      </c>
      <c r="J7" s="0" t="s">
        <v>1282</v>
      </c>
      <c r="K7" s="0" t="s">
        <v>1283</v>
      </c>
      <c r="L7" s="0" t="s">
        <v>1284</v>
      </c>
      <c r="M7" s="0" t="s">
        <v>1290</v>
      </c>
      <c r="O7" s="0" t="s">
        <v>1286</v>
      </c>
      <c r="P7" s="0" t="s">
        <v>1642</v>
      </c>
      <c r="Q7" s="0" t="s">
        <v>2088</v>
      </c>
      <c r="X7" s="0" t="s">
        <v>1295</v>
      </c>
      <c r="Y7" s="0" t="s">
        <v>1296</v>
      </c>
      <c r="Z7" s="0" t="s">
        <v>1297</v>
      </c>
      <c r="AA7" s="0" t="s">
        <v>1298</v>
      </c>
      <c r="AB7" s="0" t="s">
        <v>1299</v>
      </c>
    </row>
    <row customHeight="1" ht="10.5">
      <c r="B8" s="0" t="s">
        <v>299</v>
      </c>
      <c r="C8" s="0" t="s">
        <v>2086</v>
      </c>
      <c r="D8" s="0" t="s">
        <v>1065</v>
      </c>
      <c r="E8" s="0" t="s">
        <v>1079</v>
      </c>
      <c r="F8" s="0" t="s">
        <v>1080</v>
      </c>
      <c r="G8" s="0" t="s">
        <v>1347</v>
      </c>
      <c r="H8" s="0">
        <v>7505.15</v>
      </c>
      <c r="I8" s="0">
        <v>126.24</v>
      </c>
      <c r="J8" s="0" t="s">
        <v>1282</v>
      </c>
      <c r="K8" s="0" t="s">
        <v>1283</v>
      </c>
      <c r="L8" s="0" t="s">
        <v>1284</v>
      </c>
      <c r="M8" s="0" t="s">
        <v>1290</v>
      </c>
      <c r="O8" s="0" t="s">
        <v>1286</v>
      </c>
      <c r="P8" s="0" t="s">
        <v>1291</v>
      </c>
      <c r="Q8" s="0" t="s">
        <v>2088</v>
      </c>
      <c r="X8" s="0" t="s">
        <v>1295</v>
      </c>
      <c r="Y8" s="0" t="s">
        <v>1296</v>
      </c>
      <c r="Z8" s="0" t="s">
        <v>1297</v>
      </c>
      <c r="AA8" s="0" t="s">
        <v>1298</v>
      </c>
      <c r="AB8" s="0" t="s">
        <v>1299</v>
      </c>
    </row>
    <row customHeight="1" ht="10.5">
      <c r="B9" s="0" t="s">
        <v>299</v>
      </c>
      <c r="C9" s="0" t="s">
        <v>2086</v>
      </c>
      <c r="D9" s="0" t="s">
        <v>1065</v>
      </c>
      <c r="E9" s="0" t="s">
        <v>1082</v>
      </c>
      <c r="F9" s="0" t="s">
        <v>1083</v>
      </c>
      <c r="G9" s="0" t="s">
        <v>1347</v>
      </c>
      <c r="H9" s="0">
        <v>7505.15</v>
      </c>
      <c r="I9" s="0">
        <v>300.65</v>
      </c>
      <c r="J9" s="0" t="s">
        <v>1282</v>
      </c>
      <c r="K9" s="0" t="s">
        <v>1283</v>
      </c>
      <c r="L9" s="0" t="s">
        <v>1284</v>
      </c>
      <c r="M9" s="0" t="s">
        <v>1290</v>
      </c>
      <c r="O9" s="0" t="s">
        <v>1286</v>
      </c>
      <c r="P9" s="0" t="s">
        <v>1645</v>
      </c>
      <c r="Q9" s="0" t="s">
        <v>2088</v>
      </c>
      <c r="X9" s="0" t="s">
        <v>1295</v>
      </c>
      <c r="Y9" s="0" t="s">
        <v>1296</v>
      </c>
      <c r="Z9" s="0" t="s">
        <v>1297</v>
      </c>
      <c r="AA9" s="0" t="s">
        <v>1298</v>
      </c>
      <c r="AB9" s="0" t="s">
        <v>1299</v>
      </c>
    </row>
    <row customHeight="1" ht="10.5">
      <c r="B10" s="0" t="s">
        <v>299</v>
      </c>
      <c r="C10" s="0" t="s">
        <v>2086</v>
      </c>
      <c r="D10" s="0" t="s">
        <v>1065</v>
      </c>
      <c r="E10" s="0" t="s">
        <v>1800</v>
      </c>
      <c r="F10" s="0" t="s">
        <v>1801</v>
      </c>
      <c r="G10" s="0" t="s">
        <v>1347</v>
      </c>
      <c r="H10" s="0">
        <v>7505.15</v>
      </c>
      <c r="I10" s="0">
        <v>126.24</v>
      </c>
      <c r="J10" s="0" t="s">
        <v>1282</v>
      </c>
      <c r="K10" s="0" t="s">
        <v>1283</v>
      </c>
      <c r="L10" s="0" t="s">
        <v>1284</v>
      </c>
      <c r="M10" s="0" t="s">
        <v>1290</v>
      </c>
      <c r="O10" s="0" t="s">
        <v>1286</v>
      </c>
      <c r="P10" s="0" t="s">
        <v>2095</v>
      </c>
      <c r="Q10" s="0" t="s">
        <v>2088</v>
      </c>
      <c r="X10" s="0" t="s">
        <v>1295</v>
      </c>
      <c r="Y10" s="0" t="s">
        <v>1296</v>
      </c>
      <c r="Z10" s="0" t="s">
        <v>1297</v>
      </c>
      <c r="AA10" s="0" t="s">
        <v>1298</v>
      </c>
      <c r="AB10" s="0" t="s">
        <v>1299</v>
      </c>
    </row>
    <row customHeight="1" ht="10.5">
      <c r="B11" s="0" t="s">
        <v>299</v>
      </c>
      <c r="C11" s="0" t="s">
        <v>2086</v>
      </c>
      <c r="D11" s="0" t="s">
        <v>1065</v>
      </c>
      <c r="E11" s="0" t="s">
        <v>1802</v>
      </c>
      <c r="F11" s="0" t="s">
        <v>1803</v>
      </c>
      <c r="G11" s="0" t="s">
        <v>1347</v>
      </c>
      <c r="H11" s="0">
        <v>7505.15</v>
      </c>
      <c r="I11" s="0">
        <v>126.24</v>
      </c>
      <c r="J11" s="0" t="s">
        <v>1282</v>
      </c>
      <c r="K11" s="0" t="s">
        <v>1283</v>
      </c>
      <c r="L11" s="0" t="s">
        <v>1284</v>
      </c>
      <c r="M11" s="0" t="s">
        <v>1290</v>
      </c>
      <c r="O11" s="0" t="s">
        <v>1286</v>
      </c>
      <c r="P11" s="0" t="s">
        <v>2087</v>
      </c>
      <c r="Q11" s="0" t="s">
        <v>2088</v>
      </c>
      <c r="X11" s="0" t="s">
        <v>1295</v>
      </c>
      <c r="Y11" s="0" t="s">
        <v>1296</v>
      </c>
      <c r="Z11" s="0" t="s">
        <v>1297</v>
      </c>
      <c r="AA11" s="0" t="s">
        <v>1298</v>
      </c>
      <c r="AB11" s="0" t="s">
        <v>1299</v>
      </c>
    </row>
    <row customHeight="1" ht="10.5">
      <c r="B12" s="0" t="s">
        <v>299</v>
      </c>
      <c r="C12" s="0" t="s">
        <v>2086</v>
      </c>
      <c r="D12" s="0" t="s">
        <v>1065</v>
      </c>
      <c r="E12" s="0" t="s">
        <v>1812</v>
      </c>
      <c r="F12" s="0" t="s">
        <v>1813</v>
      </c>
      <c r="G12" s="0" t="s">
        <v>1347</v>
      </c>
      <c r="H12" s="0">
        <v>7505.15</v>
      </c>
      <c r="I12" s="0">
        <v>126.24</v>
      </c>
      <c r="J12" s="0" t="s">
        <v>1282</v>
      </c>
      <c r="K12" s="0" t="s">
        <v>1283</v>
      </c>
      <c r="L12" s="0" t="s">
        <v>1284</v>
      </c>
      <c r="M12" s="0" t="s">
        <v>1290</v>
      </c>
      <c r="O12" s="0" t="s">
        <v>1286</v>
      </c>
      <c r="P12" s="0" t="s">
        <v>2087</v>
      </c>
      <c r="Q12" s="0" t="s">
        <v>2088</v>
      </c>
      <c r="X12" s="0" t="s">
        <v>1295</v>
      </c>
      <c r="Y12" s="0" t="s">
        <v>1296</v>
      </c>
      <c r="Z12" s="0" t="s">
        <v>1297</v>
      </c>
      <c r="AA12" s="0" t="s">
        <v>1298</v>
      </c>
      <c r="AB12" s="0" t="s">
        <v>1299</v>
      </c>
    </row>
    <row customHeight="1" ht="10.5">
      <c r="B13" s="0" t="s">
        <v>299</v>
      </c>
      <c r="C13" s="0" t="s">
        <v>2086</v>
      </c>
      <c r="D13" s="0" t="s">
        <v>1065</v>
      </c>
      <c r="E13" s="0" t="s">
        <v>1754</v>
      </c>
      <c r="F13" s="0" t="s">
        <v>1755</v>
      </c>
      <c r="G13" s="0" t="s">
        <v>1347</v>
      </c>
      <c r="H13" s="0">
        <v>7505.15</v>
      </c>
      <c r="I13" s="0">
        <v>300.65</v>
      </c>
      <c r="J13" s="0" t="s">
        <v>1282</v>
      </c>
      <c r="K13" s="0" t="s">
        <v>1283</v>
      </c>
      <c r="L13" s="0" t="s">
        <v>1284</v>
      </c>
      <c r="M13" s="0" t="s">
        <v>1290</v>
      </c>
      <c r="O13" s="0" t="s">
        <v>1286</v>
      </c>
      <c r="P13" s="0" t="s">
        <v>2096</v>
      </c>
      <c r="Q13" s="0" t="s">
        <v>2088</v>
      </c>
      <c r="X13" s="0" t="s">
        <v>1295</v>
      </c>
      <c r="Y13" s="0" t="s">
        <v>1296</v>
      </c>
      <c r="Z13" s="0" t="s">
        <v>1297</v>
      </c>
      <c r="AA13" s="0" t="s">
        <v>1298</v>
      </c>
      <c r="AB13" s="0" t="s">
        <v>1299</v>
      </c>
    </row>
    <row customHeight="1" ht="10.5">
      <c r="B14" s="0" t="s">
        <v>299</v>
      </c>
      <c r="C14" s="0" t="s">
        <v>2086</v>
      </c>
      <c r="D14" s="0" t="s">
        <v>1065</v>
      </c>
      <c r="E14" s="0" t="s">
        <v>1767</v>
      </c>
      <c r="F14" s="0" t="s">
        <v>1768</v>
      </c>
      <c r="G14" s="0" t="s">
        <v>2030</v>
      </c>
      <c r="H14" s="0">
        <v>2197.51</v>
      </c>
      <c r="I14" s="0">
        <v>202.92</v>
      </c>
      <c r="J14" s="0" t="s">
        <v>1835</v>
      </c>
      <c r="K14" s="0" t="s">
        <v>1836</v>
      </c>
      <c r="L14" s="0" t="s">
        <v>1284</v>
      </c>
      <c r="M14" s="0" t="s">
        <v>2089</v>
      </c>
      <c r="O14" s="0" t="s">
        <v>2090</v>
      </c>
      <c r="P14" s="0" t="s">
        <v>2091</v>
      </c>
      <c r="Q14" s="0" t="s">
        <v>2088</v>
      </c>
      <c r="X14" s="0" t="s">
        <v>2097</v>
      </c>
      <c r="Y14" s="0" t="s">
        <v>1296</v>
      </c>
      <c r="Z14" s="0" t="s">
        <v>1297</v>
      </c>
      <c r="AA14" s="0" t="s">
        <v>1301</v>
      </c>
      <c r="AB14" s="0" t="s">
        <v>1360</v>
      </c>
    </row>
    <row customHeight="1" ht="10.5">
      <c r="B15" s="0" t="s">
        <v>299</v>
      </c>
      <c r="C15" s="0" t="s">
        <v>2086</v>
      </c>
      <c r="D15" s="0" t="s">
        <v>1065</v>
      </c>
      <c r="E15" s="0" t="s">
        <v>1820</v>
      </c>
      <c r="F15" s="0" t="s">
        <v>1821</v>
      </c>
      <c r="G15" s="0" t="s">
        <v>1318</v>
      </c>
      <c r="H15" s="0">
        <v>7391.19</v>
      </c>
      <c r="I15" s="0">
        <v>296.96</v>
      </c>
      <c r="J15" s="0" t="s">
        <v>1845</v>
      </c>
      <c r="K15" s="0" t="s">
        <v>1846</v>
      </c>
      <c r="L15" s="0" t="s">
        <v>1284</v>
      </c>
      <c r="M15" s="0" t="s">
        <v>2089</v>
      </c>
      <c r="O15" s="0" t="s">
        <v>2098</v>
      </c>
      <c r="P15" s="0" t="s">
        <v>2091</v>
      </c>
      <c r="Q15" s="0" t="s">
        <v>2088</v>
      </c>
      <c r="X15" s="0" t="s">
        <v>2099</v>
      </c>
      <c r="Y15" s="0" t="s">
        <v>1296</v>
      </c>
      <c r="Z15" s="0" t="s">
        <v>1297</v>
      </c>
      <c r="AA15" s="0" t="s">
        <v>2100</v>
      </c>
      <c r="AB15" s="0" t="s">
        <v>1360</v>
      </c>
    </row>
    <row customHeight="1" ht="10.5">
      <c r="B16" s="0" t="s">
        <v>299</v>
      </c>
      <c r="C16" s="0" t="s">
        <v>2086</v>
      </c>
      <c r="D16" s="0" t="s">
        <v>1065</v>
      </c>
      <c r="E16" s="0" t="s">
        <v>1796</v>
      </c>
      <c r="F16" s="0" t="s">
        <v>1797</v>
      </c>
      <c r="G16" s="0" t="s">
        <v>2037</v>
      </c>
      <c r="H16" s="0">
        <v>124.31</v>
      </c>
      <c r="I16" s="0">
        <v>71.07</v>
      </c>
      <c r="J16" s="0" t="s">
        <v>1827</v>
      </c>
      <c r="K16" s="0" t="s">
        <v>1828</v>
      </c>
      <c r="L16" s="0" t="s">
        <v>1284</v>
      </c>
      <c r="M16" s="0" t="s">
        <v>1290</v>
      </c>
      <c r="O16" s="0" t="s">
        <v>1286</v>
      </c>
      <c r="P16" s="0" t="s">
        <v>2096</v>
      </c>
      <c r="Q16" s="0" t="s">
        <v>2088</v>
      </c>
      <c r="X16" s="0" t="s">
        <v>2101</v>
      </c>
      <c r="Y16" s="0" t="s">
        <v>1296</v>
      </c>
      <c r="Z16" s="0" t="s">
        <v>1297</v>
      </c>
      <c r="AA16" s="0" t="s">
        <v>2102</v>
      </c>
      <c r="AB16" s="0" t="s">
        <v>1378</v>
      </c>
    </row>
    <row customHeight="1" ht="10.5">
      <c r="B17" s="0" t="s">
        <v>299</v>
      </c>
      <c r="C17" s="0" t="s">
        <v>2086</v>
      </c>
      <c r="D17" s="0" t="s">
        <v>1065</v>
      </c>
      <c r="E17" s="0" t="s">
        <v>1798</v>
      </c>
      <c r="F17" s="0" t="s">
        <v>1799</v>
      </c>
      <c r="G17" s="0" t="s">
        <v>1372</v>
      </c>
      <c r="H17" s="0">
        <v>10805.55</v>
      </c>
      <c r="I17" s="0">
        <v>283.77</v>
      </c>
      <c r="J17" s="0" t="s">
        <v>1866</v>
      </c>
      <c r="K17" s="0" t="s">
        <v>1867</v>
      </c>
      <c r="L17" s="0" t="s">
        <v>1284</v>
      </c>
      <c r="M17" s="0" t="s">
        <v>2089</v>
      </c>
      <c r="O17" s="0" t="s">
        <v>2090</v>
      </c>
      <c r="P17" s="0" t="s">
        <v>2091</v>
      </c>
      <c r="Q17" s="0" t="s">
        <v>2088</v>
      </c>
      <c r="X17" s="0" t="s">
        <v>2103</v>
      </c>
      <c r="Y17" s="0" t="s">
        <v>1296</v>
      </c>
      <c r="Z17" s="0" t="s">
        <v>1297</v>
      </c>
      <c r="AA17" s="0" t="s">
        <v>1326</v>
      </c>
      <c r="AB17" s="0" t="s">
        <v>1360</v>
      </c>
    </row>
    <row customHeight="1" ht="10.5">
      <c r="B18" s="0" t="s">
        <v>299</v>
      </c>
      <c r="C18" s="0" t="s">
        <v>2093</v>
      </c>
      <c r="D18" s="0" t="s">
        <v>1065</v>
      </c>
      <c r="E18" s="0" t="s">
        <v>1798</v>
      </c>
      <c r="F18" s="0" t="s">
        <v>1799</v>
      </c>
      <c r="G18" s="0" t="s">
        <v>1351</v>
      </c>
      <c r="H18" s="0">
        <v>2704.34</v>
      </c>
      <c r="I18" s="0">
        <v>300.65</v>
      </c>
      <c r="J18" s="0" t="s">
        <v>1282</v>
      </c>
      <c r="K18" s="0" t="s">
        <v>1283</v>
      </c>
      <c r="L18" s="0" t="s">
        <v>1284</v>
      </c>
      <c r="M18" s="0" t="s">
        <v>1290</v>
      </c>
      <c r="O18" s="0" t="s">
        <v>1286</v>
      </c>
      <c r="P18" s="0" t="s">
        <v>2094</v>
      </c>
      <c r="Q18" s="0" t="s">
        <v>2088</v>
      </c>
      <c r="X18" s="0" t="s">
        <v>1663</v>
      </c>
      <c r="Y18" s="0" t="s">
        <v>1296</v>
      </c>
      <c r="Z18" s="0" t="s">
        <v>1297</v>
      </c>
      <c r="AA18" s="0" t="s">
        <v>1664</v>
      </c>
      <c r="AB18" s="0" t="s">
        <v>1299</v>
      </c>
    </row>
    <row customHeight="1" ht="10.5">
      <c r="B19" s="0" t="s">
        <v>299</v>
      </c>
      <c r="C19" s="0" t="s">
        <v>2086</v>
      </c>
      <c r="D19" s="0" t="s">
        <v>1065</v>
      </c>
      <c r="E19" s="0" t="s">
        <v>1798</v>
      </c>
      <c r="F19" s="0" t="s">
        <v>1799</v>
      </c>
      <c r="G19" s="0" t="s">
        <v>1347</v>
      </c>
      <c r="H19" s="0">
        <v>7505.15</v>
      </c>
      <c r="I19" s="0">
        <v>126.24</v>
      </c>
      <c r="J19" s="0" t="s">
        <v>1282</v>
      </c>
      <c r="K19" s="0" t="s">
        <v>1283</v>
      </c>
      <c r="L19" s="0" t="s">
        <v>1284</v>
      </c>
      <c r="M19" s="0" t="s">
        <v>1290</v>
      </c>
      <c r="O19" s="0" t="s">
        <v>1286</v>
      </c>
      <c r="P19" s="0" t="s">
        <v>2087</v>
      </c>
      <c r="Q19" s="0" t="s">
        <v>2088</v>
      </c>
      <c r="X19" s="0" t="s">
        <v>1295</v>
      </c>
      <c r="Y19" s="0" t="s">
        <v>1296</v>
      </c>
      <c r="Z19" s="0" t="s">
        <v>1297</v>
      </c>
      <c r="AA19" s="0" t="s">
        <v>1298</v>
      </c>
      <c r="AB19" s="0" t="s">
        <v>1299</v>
      </c>
    </row>
    <row customHeight="1" ht="10.5">
      <c r="B20" s="0" t="s">
        <v>299</v>
      </c>
      <c r="C20" s="0" t="s">
        <v>2086</v>
      </c>
      <c r="D20" s="0" t="s">
        <v>1065</v>
      </c>
      <c r="E20" s="0" t="s">
        <v>1838</v>
      </c>
      <c r="F20" s="0" t="s">
        <v>1839</v>
      </c>
      <c r="G20" s="0" t="s">
        <v>1347</v>
      </c>
      <c r="H20" s="0">
        <v>7505.15</v>
      </c>
      <c r="I20" s="0">
        <v>126.24</v>
      </c>
      <c r="J20" s="0" t="s">
        <v>1282</v>
      </c>
      <c r="K20" s="0" t="s">
        <v>1283</v>
      </c>
      <c r="L20" s="0" t="s">
        <v>1284</v>
      </c>
      <c r="M20" s="0" t="s">
        <v>1290</v>
      </c>
      <c r="O20" s="0" t="s">
        <v>1286</v>
      </c>
      <c r="P20" s="0" t="s">
        <v>2087</v>
      </c>
      <c r="Q20" s="0" t="s">
        <v>2088</v>
      </c>
      <c r="X20" s="0" t="s">
        <v>1295</v>
      </c>
      <c r="Y20" s="0" t="s">
        <v>1296</v>
      </c>
      <c r="Z20" s="0" t="s">
        <v>1297</v>
      </c>
      <c r="AA20" s="0" t="s">
        <v>1298</v>
      </c>
      <c r="AB20" s="0" t="s">
        <v>1299</v>
      </c>
    </row>
    <row customHeight="1" ht="10.5">
      <c r="B21" s="0" t="s">
        <v>299</v>
      </c>
      <c r="C21" s="0" t="s">
        <v>2086</v>
      </c>
      <c r="D21" s="0" t="s">
        <v>1065</v>
      </c>
      <c r="E21" s="0" t="s">
        <v>1783</v>
      </c>
      <c r="F21" s="0" t="s">
        <v>1784</v>
      </c>
      <c r="G21" s="0" t="s">
        <v>1347</v>
      </c>
      <c r="H21" s="0">
        <v>7505.15</v>
      </c>
      <c r="I21" s="0">
        <v>126.24</v>
      </c>
      <c r="J21" s="0" t="s">
        <v>1282</v>
      </c>
      <c r="K21" s="0" t="s">
        <v>1283</v>
      </c>
      <c r="L21" s="0" t="s">
        <v>1284</v>
      </c>
      <c r="M21" s="0" t="s">
        <v>1290</v>
      </c>
      <c r="O21" s="0" t="s">
        <v>1286</v>
      </c>
      <c r="P21" s="0" t="s">
        <v>2104</v>
      </c>
      <c r="Q21" s="0" t="s">
        <v>2088</v>
      </c>
      <c r="X21" s="0" t="s">
        <v>1295</v>
      </c>
      <c r="Y21" s="0" t="s">
        <v>1296</v>
      </c>
      <c r="Z21" s="0" t="s">
        <v>1297</v>
      </c>
      <c r="AA21" s="0" t="s">
        <v>1298</v>
      </c>
      <c r="AB21" s="0" t="s">
        <v>1299</v>
      </c>
    </row>
    <row customHeight="1" ht="10.5">
      <c r="B22" s="0" t="s">
        <v>299</v>
      </c>
      <c r="C22" s="0" t="s">
        <v>2086</v>
      </c>
      <c r="D22" s="0" t="s">
        <v>1065</v>
      </c>
      <c r="E22" s="0" t="s">
        <v>1854</v>
      </c>
      <c r="F22" s="0" t="s">
        <v>1855</v>
      </c>
      <c r="G22" s="0" t="s">
        <v>1347</v>
      </c>
      <c r="H22" s="0">
        <v>7505.15</v>
      </c>
      <c r="I22" s="0">
        <v>126.24</v>
      </c>
      <c r="J22" s="0" t="s">
        <v>1282</v>
      </c>
      <c r="K22" s="0" t="s">
        <v>1283</v>
      </c>
      <c r="L22" s="0" t="s">
        <v>1284</v>
      </c>
      <c r="M22" s="0" t="s">
        <v>1290</v>
      </c>
      <c r="O22" s="0" t="s">
        <v>1286</v>
      </c>
      <c r="P22" s="0" t="s">
        <v>1642</v>
      </c>
      <c r="Q22" s="0" t="s">
        <v>2088</v>
      </c>
      <c r="X22" s="0" t="s">
        <v>1295</v>
      </c>
      <c r="Y22" s="0" t="s">
        <v>1296</v>
      </c>
      <c r="Z22" s="0" t="s">
        <v>1297</v>
      </c>
      <c r="AA22" s="0" t="s">
        <v>1298</v>
      </c>
      <c r="AB22" s="0" t="s">
        <v>1299</v>
      </c>
    </row>
    <row customHeight="1" ht="10.5">
      <c r="B23" s="0" t="s">
        <v>299</v>
      </c>
      <c r="C23" s="0" t="s">
        <v>2093</v>
      </c>
      <c r="D23" s="0" t="s">
        <v>1065</v>
      </c>
      <c r="E23" s="0" t="s">
        <v>1085</v>
      </c>
      <c r="F23" s="0" t="s">
        <v>1086</v>
      </c>
      <c r="G23" s="0" t="s">
        <v>1351</v>
      </c>
      <c r="H23" s="0">
        <v>2704.34</v>
      </c>
      <c r="I23" s="0">
        <v>126.24</v>
      </c>
      <c r="J23" s="0" t="s">
        <v>1282</v>
      </c>
      <c r="K23" s="0" t="s">
        <v>1283</v>
      </c>
      <c r="L23" s="0" t="s">
        <v>1284</v>
      </c>
      <c r="M23" s="0" t="s">
        <v>1290</v>
      </c>
      <c r="O23" s="0" t="s">
        <v>1286</v>
      </c>
      <c r="P23" s="0" t="s">
        <v>1662</v>
      </c>
      <c r="Q23" s="0" t="s">
        <v>2088</v>
      </c>
      <c r="X23" s="0" t="s">
        <v>1663</v>
      </c>
      <c r="Y23" s="0" t="s">
        <v>1296</v>
      </c>
      <c r="Z23" s="0" t="s">
        <v>1297</v>
      </c>
      <c r="AA23" s="0" t="s">
        <v>1664</v>
      </c>
      <c r="AB23" s="0" t="s">
        <v>1299</v>
      </c>
    </row>
    <row customHeight="1" ht="10.5">
      <c r="B24" s="0" t="s">
        <v>299</v>
      </c>
      <c r="C24" s="0" t="s">
        <v>2086</v>
      </c>
      <c r="D24" s="0" t="s">
        <v>1065</v>
      </c>
      <c r="E24" s="0" t="s">
        <v>1085</v>
      </c>
      <c r="F24" s="0" t="s">
        <v>1086</v>
      </c>
      <c r="G24" s="0" t="s">
        <v>1355</v>
      </c>
      <c r="H24" s="0">
        <v>53.45</v>
      </c>
      <c r="I24" s="0">
        <v>14.62</v>
      </c>
      <c r="J24" s="0" t="s">
        <v>1649</v>
      </c>
      <c r="K24" s="0" t="s">
        <v>1650</v>
      </c>
      <c r="L24" s="0" t="s">
        <v>1651</v>
      </c>
      <c r="M24" s="0" t="s">
        <v>1290</v>
      </c>
      <c r="O24" s="0" t="s">
        <v>1652</v>
      </c>
      <c r="P24" s="0" t="s">
        <v>1654</v>
      </c>
      <c r="Q24" s="0" t="s">
        <v>2088</v>
      </c>
      <c r="X24" s="0" t="s">
        <v>1655</v>
      </c>
      <c r="Y24" s="0" t="s">
        <v>1296</v>
      </c>
      <c r="Z24" s="0" t="s">
        <v>1297</v>
      </c>
      <c r="AA24" s="0" t="s">
        <v>1656</v>
      </c>
      <c r="AB24" s="0" t="s">
        <v>1657</v>
      </c>
    </row>
    <row customHeight="1" ht="10.5">
      <c r="B25" s="0" t="s">
        <v>299</v>
      </c>
      <c r="C25" s="0" t="s">
        <v>2086</v>
      </c>
      <c r="D25" s="0" t="s">
        <v>1065</v>
      </c>
      <c r="E25" s="0" t="s">
        <v>1858</v>
      </c>
      <c r="F25" s="0" t="s">
        <v>1859</v>
      </c>
      <c r="G25" s="0" t="s">
        <v>1347</v>
      </c>
      <c r="H25" s="0">
        <v>7505.15</v>
      </c>
      <c r="I25" s="0">
        <v>126.24</v>
      </c>
      <c r="J25" s="0" t="s">
        <v>1282</v>
      </c>
      <c r="K25" s="0" t="s">
        <v>1283</v>
      </c>
      <c r="L25" s="0" t="s">
        <v>1284</v>
      </c>
      <c r="M25" s="0" t="s">
        <v>1290</v>
      </c>
      <c r="O25" s="0" t="s">
        <v>1286</v>
      </c>
      <c r="P25" s="0" t="s">
        <v>1642</v>
      </c>
      <c r="Q25" s="0" t="s">
        <v>2088</v>
      </c>
      <c r="X25" s="0" t="s">
        <v>1295</v>
      </c>
      <c r="Y25" s="0" t="s">
        <v>1296</v>
      </c>
      <c r="Z25" s="0" t="s">
        <v>1297</v>
      </c>
      <c r="AA25" s="0" t="s">
        <v>1298</v>
      </c>
      <c r="AB25" s="0" t="s">
        <v>1299</v>
      </c>
    </row>
    <row customHeight="1" ht="10.5">
      <c r="B26" s="0" t="s">
        <v>304</v>
      </c>
      <c r="C26" s="0" t="s">
        <v>2105</v>
      </c>
      <c r="D26" s="0" t="s">
        <v>1065</v>
      </c>
      <c r="E26" s="0" t="s">
        <v>1748</v>
      </c>
      <c r="F26" s="0" t="s">
        <v>1749</v>
      </c>
      <c r="G26" s="0" t="s">
        <v>1329</v>
      </c>
      <c r="H26" s="0">
        <v>25393.13</v>
      </c>
      <c r="I26" s="0">
        <v>1948.93</v>
      </c>
      <c r="J26" s="0" t="s">
        <v>1282</v>
      </c>
      <c r="K26" s="0" t="s">
        <v>1283</v>
      </c>
      <c r="L26" s="0" t="s">
        <v>1284</v>
      </c>
      <c r="M26" s="0" t="s">
        <v>1290</v>
      </c>
      <c r="O26" s="0" t="s">
        <v>1319</v>
      </c>
      <c r="P26" s="0" t="s">
        <v>1322</v>
      </c>
      <c r="Q26" s="0" t="s">
        <v>2088</v>
      </c>
      <c r="X26" s="0" t="s">
        <v>1323</v>
      </c>
      <c r="Y26" s="0" t="s">
        <v>1296</v>
      </c>
      <c r="Z26" s="0" t="s">
        <v>1297</v>
      </c>
      <c r="AA26" s="0" t="s">
        <v>1324</v>
      </c>
      <c r="AB26" s="0" t="s">
        <v>1299</v>
      </c>
    </row>
    <row customHeight="1" ht="10.5">
      <c r="B27" s="0" t="s">
        <v>304</v>
      </c>
      <c r="C27" s="0" t="s">
        <v>2105</v>
      </c>
      <c r="D27" s="0" t="s">
        <v>1065</v>
      </c>
      <c r="E27" s="0" t="s">
        <v>1778</v>
      </c>
      <c r="F27" s="0" t="s">
        <v>1779</v>
      </c>
      <c r="G27" s="0" t="s">
        <v>1329</v>
      </c>
      <c r="H27" s="0">
        <v>25393.13</v>
      </c>
      <c r="I27" s="0">
        <v>1743.49</v>
      </c>
      <c r="J27" s="0" t="s">
        <v>1282</v>
      </c>
      <c r="K27" s="0" t="s">
        <v>1283</v>
      </c>
      <c r="L27" s="0" t="s">
        <v>1284</v>
      </c>
      <c r="M27" s="0" t="s">
        <v>1290</v>
      </c>
      <c r="O27" s="0" t="s">
        <v>1319</v>
      </c>
      <c r="P27" s="0" t="s">
        <v>1322</v>
      </c>
      <c r="Q27" s="0" t="s">
        <v>2088</v>
      </c>
      <c r="X27" s="0" t="s">
        <v>1323</v>
      </c>
      <c r="Y27" s="0" t="s">
        <v>1296</v>
      </c>
      <c r="Z27" s="0" t="s">
        <v>1297</v>
      </c>
      <c r="AA27" s="0" t="s">
        <v>1324</v>
      </c>
      <c r="AB27" s="0" t="s">
        <v>1299</v>
      </c>
    </row>
    <row customHeight="1" ht="10.5">
      <c r="B28" s="0" t="s">
        <v>304</v>
      </c>
      <c r="C28" s="0" t="s">
        <v>2105</v>
      </c>
      <c r="D28" s="0" t="s">
        <v>1065</v>
      </c>
      <c r="E28" s="0" t="s">
        <v>1066</v>
      </c>
      <c r="F28" s="0" t="s">
        <v>1067</v>
      </c>
      <c r="G28" s="0" t="s">
        <v>1329</v>
      </c>
      <c r="H28" s="0">
        <v>25393.13</v>
      </c>
      <c r="I28" s="0">
        <v>1838.62</v>
      </c>
      <c r="J28" s="0" t="s">
        <v>1282</v>
      </c>
      <c r="K28" s="0" t="s">
        <v>1283</v>
      </c>
      <c r="L28" s="0" t="s">
        <v>1284</v>
      </c>
      <c r="M28" s="0" t="s">
        <v>1290</v>
      </c>
      <c r="O28" s="0" t="s">
        <v>1319</v>
      </c>
      <c r="P28" s="0" t="s">
        <v>1322</v>
      </c>
      <c r="Q28" s="0" t="s">
        <v>2088</v>
      </c>
      <c r="X28" s="0" t="s">
        <v>1323</v>
      </c>
      <c r="Y28" s="0" t="s">
        <v>1296</v>
      </c>
      <c r="Z28" s="0" t="s">
        <v>1297</v>
      </c>
      <c r="AA28" s="0" t="s">
        <v>1324</v>
      </c>
      <c r="AB28" s="0" t="s">
        <v>1299</v>
      </c>
    </row>
    <row customHeight="1" ht="10.5">
      <c r="B29" s="0" t="s">
        <v>304</v>
      </c>
      <c r="C29" s="0" t="s">
        <v>2105</v>
      </c>
      <c r="D29" s="0" t="s">
        <v>1065</v>
      </c>
      <c r="E29" s="0" t="s">
        <v>1082</v>
      </c>
      <c r="F29" s="0" t="s">
        <v>1083</v>
      </c>
      <c r="G29" s="0" t="s">
        <v>1329</v>
      </c>
      <c r="H29" s="0">
        <v>25393.13</v>
      </c>
      <c r="I29" s="0">
        <v>1948.93</v>
      </c>
      <c r="J29" s="0" t="s">
        <v>1282</v>
      </c>
      <c r="K29" s="0" t="s">
        <v>1283</v>
      </c>
      <c r="L29" s="0" t="s">
        <v>1284</v>
      </c>
      <c r="M29" s="0" t="s">
        <v>1290</v>
      </c>
      <c r="O29" s="0" t="s">
        <v>1319</v>
      </c>
      <c r="P29" s="0" t="s">
        <v>1322</v>
      </c>
      <c r="Q29" s="0" t="s">
        <v>2088</v>
      </c>
      <c r="X29" s="0" t="s">
        <v>1323</v>
      </c>
      <c r="Y29" s="0" t="s">
        <v>1296</v>
      </c>
      <c r="Z29" s="0" t="s">
        <v>1297</v>
      </c>
      <c r="AA29" s="0" t="s">
        <v>1324</v>
      </c>
      <c r="AB29" s="0" t="s">
        <v>1299</v>
      </c>
    </row>
    <row customHeight="1" ht="10.5">
      <c r="B30" s="0" t="s">
        <v>304</v>
      </c>
      <c r="C30" s="0" t="s">
        <v>2105</v>
      </c>
      <c r="D30" s="0" t="s">
        <v>1065</v>
      </c>
      <c r="E30" s="0" t="s">
        <v>1802</v>
      </c>
      <c r="F30" s="0" t="s">
        <v>1803</v>
      </c>
      <c r="G30" s="0" t="s">
        <v>1329</v>
      </c>
      <c r="H30" s="0">
        <v>25393.13</v>
      </c>
      <c r="I30" s="0">
        <v>1760.65</v>
      </c>
      <c r="J30" s="0" t="s">
        <v>1282</v>
      </c>
      <c r="K30" s="0" t="s">
        <v>1283</v>
      </c>
      <c r="L30" s="0" t="s">
        <v>1284</v>
      </c>
      <c r="M30" s="0" t="s">
        <v>1290</v>
      </c>
      <c r="O30" s="0" t="s">
        <v>1319</v>
      </c>
      <c r="P30" s="0" t="s">
        <v>1322</v>
      </c>
      <c r="Q30" s="0" t="s">
        <v>2088</v>
      </c>
      <c r="X30" s="0" t="s">
        <v>1323</v>
      </c>
      <c r="Y30" s="0" t="s">
        <v>1296</v>
      </c>
      <c r="Z30" s="0" t="s">
        <v>1297</v>
      </c>
      <c r="AA30" s="0" t="s">
        <v>1324</v>
      </c>
      <c r="AB30" s="0" t="s">
        <v>1299</v>
      </c>
    </row>
    <row customHeight="1" ht="10.5">
      <c r="B31" s="0" t="s">
        <v>304</v>
      </c>
      <c r="C31" s="0" t="s">
        <v>2105</v>
      </c>
      <c r="D31" s="0" t="s">
        <v>1065</v>
      </c>
      <c r="E31" s="0" t="s">
        <v>1812</v>
      </c>
      <c r="F31" s="0" t="s">
        <v>1813</v>
      </c>
      <c r="G31" s="0" t="s">
        <v>1329</v>
      </c>
      <c r="H31" s="0">
        <v>25393.13</v>
      </c>
      <c r="I31" s="0">
        <v>1838.62</v>
      </c>
      <c r="J31" s="0" t="s">
        <v>1282</v>
      </c>
      <c r="K31" s="0" t="s">
        <v>1283</v>
      </c>
      <c r="L31" s="0" t="s">
        <v>1284</v>
      </c>
      <c r="M31" s="0" t="s">
        <v>1290</v>
      </c>
      <c r="O31" s="0" t="s">
        <v>1319</v>
      </c>
      <c r="P31" s="0" t="s">
        <v>1322</v>
      </c>
      <c r="Q31" s="0" t="s">
        <v>2088</v>
      </c>
      <c r="X31" s="0" t="s">
        <v>1323</v>
      </c>
      <c r="Y31" s="0" t="s">
        <v>1296</v>
      </c>
      <c r="Z31" s="0" t="s">
        <v>1297</v>
      </c>
      <c r="AA31" s="0" t="s">
        <v>1324</v>
      </c>
      <c r="AB31" s="0" t="s">
        <v>1299</v>
      </c>
    </row>
    <row customHeight="1" ht="10.5">
      <c r="B32" s="0" t="s">
        <v>304</v>
      </c>
      <c r="C32" s="0" t="s">
        <v>2105</v>
      </c>
      <c r="D32" s="0" t="s">
        <v>1065</v>
      </c>
      <c r="E32" s="0" t="s">
        <v>1754</v>
      </c>
      <c r="F32" s="0" t="s">
        <v>1755</v>
      </c>
      <c r="G32" s="0" t="s">
        <v>1329</v>
      </c>
      <c r="H32" s="0">
        <v>25393.13</v>
      </c>
      <c r="I32" s="0">
        <v>1948.93</v>
      </c>
      <c r="J32" s="0" t="s">
        <v>1282</v>
      </c>
      <c r="K32" s="0" t="s">
        <v>1283</v>
      </c>
      <c r="L32" s="0" t="s">
        <v>1284</v>
      </c>
      <c r="M32" s="0" t="s">
        <v>1290</v>
      </c>
      <c r="O32" s="0" t="s">
        <v>1319</v>
      </c>
      <c r="P32" s="0" t="s">
        <v>1322</v>
      </c>
      <c r="Q32" s="0" t="s">
        <v>2088</v>
      </c>
      <c r="X32" s="0" t="s">
        <v>1323</v>
      </c>
      <c r="Y32" s="0" t="s">
        <v>1296</v>
      </c>
      <c r="Z32" s="0" t="s">
        <v>1297</v>
      </c>
      <c r="AA32" s="0" t="s">
        <v>1324</v>
      </c>
      <c r="AB32" s="0" t="s">
        <v>1299</v>
      </c>
    </row>
    <row customHeight="1" ht="10.5">
      <c r="B33" s="0" t="s">
        <v>304</v>
      </c>
      <c r="C33" s="0" t="s">
        <v>2105</v>
      </c>
      <c r="D33" s="0" t="s">
        <v>1065</v>
      </c>
      <c r="E33" s="0" t="s">
        <v>1820</v>
      </c>
      <c r="F33" s="0" t="s">
        <v>1821</v>
      </c>
      <c r="G33" s="0" t="s">
        <v>1329</v>
      </c>
      <c r="H33" s="0">
        <v>25393.13</v>
      </c>
      <c r="I33" s="0">
        <v>1838.62</v>
      </c>
      <c r="J33" s="0" t="s">
        <v>1282</v>
      </c>
      <c r="K33" s="0" t="s">
        <v>1283</v>
      </c>
      <c r="L33" s="0" t="s">
        <v>1284</v>
      </c>
      <c r="M33" s="0" t="s">
        <v>1290</v>
      </c>
      <c r="O33" s="0" t="s">
        <v>1319</v>
      </c>
      <c r="P33" s="0" t="s">
        <v>1322</v>
      </c>
      <c r="Q33" s="0" t="s">
        <v>2088</v>
      </c>
      <c r="X33" s="0" t="s">
        <v>1323</v>
      </c>
      <c r="Y33" s="0" t="s">
        <v>1296</v>
      </c>
      <c r="Z33" s="0" t="s">
        <v>1297</v>
      </c>
      <c r="AA33" s="0" t="s">
        <v>1324</v>
      </c>
      <c r="AB33" s="0" t="s">
        <v>1299</v>
      </c>
    </row>
    <row customHeight="1" ht="10.5">
      <c r="B34" s="0" t="s">
        <v>304</v>
      </c>
      <c r="C34" s="0" t="s">
        <v>2105</v>
      </c>
      <c r="D34" s="0" t="s">
        <v>1065</v>
      </c>
      <c r="E34" s="0" t="s">
        <v>1796</v>
      </c>
      <c r="F34" s="0" t="s">
        <v>1797</v>
      </c>
      <c r="G34" s="0" t="s">
        <v>1310</v>
      </c>
      <c r="H34" s="0">
        <v>4677.94</v>
      </c>
      <c r="I34" s="0">
        <v>3158.64</v>
      </c>
      <c r="J34" s="0" t="s">
        <v>1827</v>
      </c>
      <c r="K34" s="0" t="s">
        <v>1828</v>
      </c>
      <c r="L34" s="0" t="s">
        <v>1284</v>
      </c>
      <c r="M34" s="0" t="s">
        <v>1290</v>
      </c>
      <c r="O34" s="0" t="s">
        <v>1319</v>
      </c>
      <c r="P34" s="0" t="s">
        <v>2106</v>
      </c>
      <c r="Q34" s="0" t="s">
        <v>2088</v>
      </c>
      <c r="X34" s="0" t="s">
        <v>2107</v>
      </c>
      <c r="Y34" s="0" t="s">
        <v>1296</v>
      </c>
      <c r="Z34" s="0" t="s">
        <v>1297</v>
      </c>
      <c r="AA34" s="0" t="s">
        <v>2108</v>
      </c>
      <c r="AB34" s="0" t="s">
        <v>1378</v>
      </c>
    </row>
    <row customHeight="1" ht="10.5">
      <c r="B35" s="0" t="s">
        <v>304</v>
      </c>
      <c r="C35" s="0" t="s">
        <v>2105</v>
      </c>
      <c r="D35" s="0" t="s">
        <v>1065</v>
      </c>
      <c r="E35" s="0" t="s">
        <v>1796</v>
      </c>
      <c r="F35" s="0" t="s">
        <v>1797</v>
      </c>
      <c r="G35" s="0" t="s">
        <v>1310</v>
      </c>
      <c r="H35" s="0">
        <v>4677.94</v>
      </c>
      <c r="I35" s="0">
        <v>1638.04</v>
      </c>
      <c r="J35" s="0" t="s">
        <v>1827</v>
      </c>
      <c r="K35" s="0" t="s">
        <v>1828</v>
      </c>
      <c r="L35" s="0" t="s">
        <v>1284</v>
      </c>
      <c r="M35" s="0" t="s">
        <v>1290</v>
      </c>
      <c r="O35" s="0" t="s">
        <v>1319</v>
      </c>
      <c r="P35" s="0" t="s">
        <v>2109</v>
      </c>
      <c r="Q35" s="0" t="s">
        <v>2088</v>
      </c>
      <c r="X35" s="0" t="s">
        <v>2107</v>
      </c>
      <c r="Y35" s="0" t="s">
        <v>1296</v>
      </c>
      <c r="Z35" s="0" t="s">
        <v>1297</v>
      </c>
      <c r="AA35" s="0" t="s">
        <v>2108</v>
      </c>
      <c r="AB35" s="0" t="s">
        <v>1378</v>
      </c>
    </row>
    <row customHeight="1" ht="10.5">
      <c r="B36" s="0" t="s">
        <v>304</v>
      </c>
      <c r="C36" s="0" t="s">
        <v>2105</v>
      </c>
      <c r="D36" s="0" t="s">
        <v>1065</v>
      </c>
      <c r="E36" s="0" t="s">
        <v>1796</v>
      </c>
      <c r="F36" s="0" t="s">
        <v>1797</v>
      </c>
      <c r="G36" s="0" t="s">
        <v>1310</v>
      </c>
      <c r="H36" s="0">
        <v>4677.94</v>
      </c>
      <c r="I36" s="0">
        <v>1774.55</v>
      </c>
      <c r="J36" s="0" t="s">
        <v>1827</v>
      </c>
      <c r="K36" s="0" t="s">
        <v>1828</v>
      </c>
      <c r="L36" s="0" t="s">
        <v>1284</v>
      </c>
      <c r="M36" s="0" t="s">
        <v>1290</v>
      </c>
      <c r="O36" s="0" t="s">
        <v>1319</v>
      </c>
      <c r="P36" s="0" t="s">
        <v>2110</v>
      </c>
      <c r="Q36" s="0" t="s">
        <v>2088</v>
      </c>
      <c r="X36" s="0" t="s">
        <v>2107</v>
      </c>
      <c r="Y36" s="0" t="s">
        <v>1296</v>
      </c>
      <c r="Z36" s="0" t="s">
        <v>1297</v>
      </c>
      <c r="AA36" s="0" t="s">
        <v>2108</v>
      </c>
      <c r="AB36" s="0" t="s">
        <v>1378</v>
      </c>
    </row>
    <row customHeight="1" ht="10.5">
      <c r="B37" s="0" t="s">
        <v>304</v>
      </c>
      <c r="C37" s="0" t="s">
        <v>2105</v>
      </c>
      <c r="D37" s="0" t="s">
        <v>1065</v>
      </c>
      <c r="E37" s="0" t="s">
        <v>1798</v>
      </c>
      <c r="F37" s="0" t="s">
        <v>1799</v>
      </c>
      <c r="G37" s="0" t="s">
        <v>1329</v>
      </c>
      <c r="H37" s="0">
        <v>25393.13</v>
      </c>
      <c r="I37" s="0">
        <v>1948.93</v>
      </c>
      <c r="J37" s="0" t="s">
        <v>1282</v>
      </c>
      <c r="K37" s="0" t="s">
        <v>1283</v>
      </c>
      <c r="L37" s="0" t="s">
        <v>1284</v>
      </c>
      <c r="M37" s="0" t="s">
        <v>1290</v>
      </c>
      <c r="O37" s="0" t="s">
        <v>1319</v>
      </c>
      <c r="P37" s="0" t="s">
        <v>1322</v>
      </c>
      <c r="Q37" s="0" t="s">
        <v>2088</v>
      </c>
      <c r="X37" s="0" t="s">
        <v>1323</v>
      </c>
      <c r="Y37" s="0" t="s">
        <v>1296</v>
      </c>
      <c r="Z37" s="0" t="s">
        <v>1297</v>
      </c>
      <c r="AA37" s="0" t="s">
        <v>1324</v>
      </c>
      <c r="AB37" s="0" t="s">
        <v>1299</v>
      </c>
    </row>
    <row customHeight="1" ht="10.5">
      <c r="B38" s="0" t="s">
        <v>304</v>
      </c>
      <c r="C38" s="0" t="s">
        <v>2105</v>
      </c>
      <c r="D38" s="0" t="s">
        <v>1065</v>
      </c>
      <c r="E38" s="0" t="s">
        <v>1838</v>
      </c>
      <c r="F38" s="0" t="s">
        <v>1839</v>
      </c>
      <c r="G38" s="0" t="s">
        <v>2030</v>
      </c>
      <c r="H38" s="0">
        <v>18346.26</v>
      </c>
      <c r="I38" s="0">
        <v>2819.13</v>
      </c>
      <c r="J38" s="0" t="s">
        <v>1649</v>
      </c>
      <c r="K38" s="0" t="s">
        <v>1650</v>
      </c>
      <c r="L38" s="0" t="s">
        <v>1651</v>
      </c>
      <c r="M38" s="0" t="s">
        <v>1290</v>
      </c>
      <c r="O38" s="0" t="s">
        <v>1319</v>
      </c>
      <c r="P38" s="0" t="s">
        <v>2111</v>
      </c>
      <c r="Q38" s="0" t="s">
        <v>2088</v>
      </c>
      <c r="X38" s="0" t="s">
        <v>1669</v>
      </c>
      <c r="Y38" s="0" t="s">
        <v>1296</v>
      </c>
      <c r="Z38" s="0" t="s">
        <v>1297</v>
      </c>
      <c r="AA38" s="0" t="s">
        <v>1670</v>
      </c>
      <c r="AB38" s="0" t="s">
        <v>1657</v>
      </c>
    </row>
    <row customHeight="1" ht="10.5">
      <c r="B39" s="0" t="s">
        <v>304</v>
      </c>
      <c r="C39" s="0" t="s">
        <v>2105</v>
      </c>
      <c r="D39" s="0" t="s">
        <v>1065</v>
      </c>
      <c r="E39" s="0" t="s">
        <v>1783</v>
      </c>
      <c r="F39" s="0" t="s">
        <v>1784</v>
      </c>
      <c r="G39" s="0" t="s">
        <v>1329</v>
      </c>
      <c r="H39" s="0">
        <v>25393.13</v>
      </c>
      <c r="I39" s="0">
        <v>1948.93</v>
      </c>
      <c r="J39" s="0" t="s">
        <v>1282</v>
      </c>
      <c r="K39" s="0" t="s">
        <v>1283</v>
      </c>
      <c r="L39" s="0" t="s">
        <v>1284</v>
      </c>
      <c r="M39" s="0" t="s">
        <v>1290</v>
      </c>
      <c r="O39" s="0" t="s">
        <v>1319</v>
      </c>
      <c r="P39" s="0" t="s">
        <v>1322</v>
      </c>
      <c r="Q39" s="0" t="s">
        <v>2088</v>
      </c>
      <c r="X39" s="0" t="s">
        <v>1323</v>
      </c>
      <c r="Y39" s="0" t="s">
        <v>1296</v>
      </c>
      <c r="Z39" s="0" t="s">
        <v>1297</v>
      </c>
      <c r="AA39" s="0" t="s">
        <v>1324</v>
      </c>
      <c r="AB39" s="0" t="s">
        <v>1299</v>
      </c>
    </row>
    <row customHeight="1" ht="10.5">
      <c r="B40" s="0" t="s">
        <v>304</v>
      </c>
      <c r="C40" s="0" t="s">
        <v>2105</v>
      </c>
      <c r="D40" s="0" t="s">
        <v>1065</v>
      </c>
      <c r="E40" s="0" t="s">
        <v>1854</v>
      </c>
      <c r="F40" s="0" t="s">
        <v>1855</v>
      </c>
      <c r="G40" s="0" t="s">
        <v>1329</v>
      </c>
      <c r="H40" s="0">
        <v>25393.13</v>
      </c>
      <c r="I40" s="0">
        <v>1948.93</v>
      </c>
      <c r="J40" s="0" t="s">
        <v>1282</v>
      </c>
      <c r="K40" s="0" t="s">
        <v>1283</v>
      </c>
      <c r="L40" s="0" t="s">
        <v>1284</v>
      </c>
      <c r="M40" s="0" t="s">
        <v>1290</v>
      </c>
      <c r="O40" s="0" t="s">
        <v>1319</v>
      </c>
      <c r="P40" s="0" t="s">
        <v>1322</v>
      </c>
      <c r="Q40" s="0" t="s">
        <v>2088</v>
      </c>
      <c r="X40" s="0" t="s">
        <v>1323</v>
      </c>
      <c r="Y40" s="0" t="s">
        <v>1296</v>
      </c>
      <c r="Z40" s="0" t="s">
        <v>1297</v>
      </c>
      <c r="AA40" s="0" t="s">
        <v>1324</v>
      </c>
      <c r="AB40" s="0" t="s">
        <v>1299</v>
      </c>
    </row>
    <row customHeight="1" ht="10.5">
      <c r="B41" s="0" t="s">
        <v>304</v>
      </c>
      <c r="C41" s="0" t="s">
        <v>2105</v>
      </c>
      <c r="D41" s="0" t="s">
        <v>1065</v>
      </c>
      <c r="E41" s="0" t="s">
        <v>1085</v>
      </c>
      <c r="F41" s="0" t="s">
        <v>1086</v>
      </c>
      <c r="G41" s="0" t="s">
        <v>1329</v>
      </c>
      <c r="H41" s="0">
        <v>25393.13</v>
      </c>
      <c r="I41" s="0">
        <v>1838.62</v>
      </c>
      <c r="J41" s="0" t="s">
        <v>1282</v>
      </c>
      <c r="K41" s="0" t="s">
        <v>1283</v>
      </c>
      <c r="L41" s="0" t="s">
        <v>1284</v>
      </c>
      <c r="M41" s="0" t="s">
        <v>1290</v>
      </c>
      <c r="O41" s="0" t="s">
        <v>1319</v>
      </c>
      <c r="P41" s="0" t="s">
        <v>1322</v>
      </c>
      <c r="Q41" s="0" t="s">
        <v>2088</v>
      </c>
      <c r="X41" s="0" t="s">
        <v>1323</v>
      </c>
      <c r="Y41" s="0" t="s">
        <v>1296</v>
      </c>
      <c r="Z41" s="0" t="s">
        <v>1297</v>
      </c>
      <c r="AA41" s="0" t="s">
        <v>1324</v>
      </c>
      <c r="AB41" s="0" t="s">
        <v>1299</v>
      </c>
    </row>
    <row customHeight="1" ht="10.5">
      <c r="B42" s="0" t="s">
        <v>304</v>
      </c>
      <c r="C42" s="0" t="s">
        <v>2105</v>
      </c>
      <c r="D42" s="0" t="s">
        <v>1065</v>
      </c>
      <c r="E42" s="0" t="s">
        <v>1085</v>
      </c>
      <c r="F42" s="0" t="s">
        <v>1086</v>
      </c>
      <c r="G42" s="0" t="s">
        <v>2005</v>
      </c>
      <c r="H42" s="0">
        <v>9278.35</v>
      </c>
      <c r="I42" s="0">
        <v>2819.13</v>
      </c>
      <c r="J42" s="0" t="s">
        <v>1649</v>
      </c>
      <c r="K42" s="0" t="s">
        <v>1650</v>
      </c>
      <c r="L42" s="0" t="s">
        <v>1651</v>
      </c>
      <c r="M42" s="0" t="s">
        <v>1290</v>
      </c>
      <c r="O42" s="0" t="s">
        <v>1319</v>
      </c>
      <c r="P42" s="0" t="s">
        <v>1668</v>
      </c>
      <c r="Q42" s="0" t="s">
        <v>2088</v>
      </c>
      <c r="X42" s="0" t="s">
        <v>1669</v>
      </c>
      <c r="Y42" s="0" t="s">
        <v>1296</v>
      </c>
      <c r="Z42" s="0" t="s">
        <v>1297</v>
      </c>
      <c r="AA42" s="0" t="s">
        <v>1670</v>
      </c>
      <c r="AB42" s="0" t="s">
        <v>1657</v>
      </c>
    </row>
    <row customHeight="1" ht="10.5">
      <c r="B43" s="0" t="s">
        <v>304</v>
      </c>
      <c r="C43" s="0" t="s">
        <v>2105</v>
      </c>
      <c r="D43" s="0" t="s">
        <v>1065</v>
      </c>
      <c r="E43" s="0" t="s">
        <v>1858</v>
      </c>
      <c r="F43" s="0" t="s">
        <v>1859</v>
      </c>
      <c r="G43" s="0" t="s">
        <v>1329</v>
      </c>
      <c r="H43" s="0">
        <v>25393.13</v>
      </c>
      <c r="I43" s="0">
        <v>1339.67</v>
      </c>
      <c r="J43" s="0" t="s">
        <v>1282</v>
      </c>
      <c r="K43" s="0" t="s">
        <v>1283</v>
      </c>
      <c r="L43" s="0" t="s">
        <v>1284</v>
      </c>
      <c r="M43" s="0" t="s">
        <v>1290</v>
      </c>
      <c r="O43" s="0" t="s">
        <v>1319</v>
      </c>
      <c r="P43" s="0" t="s">
        <v>1322</v>
      </c>
      <c r="Q43" s="0" t="s">
        <v>2088</v>
      </c>
      <c r="X43" s="0" t="s">
        <v>1323</v>
      </c>
      <c r="Y43" s="0" t="s">
        <v>1296</v>
      </c>
      <c r="Z43" s="0" t="s">
        <v>1297</v>
      </c>
      <c r="AA43" s="0" t="s">
        <v>1324</v>
      </c>
      <c r="AB43" s="0" t="s">
        <v>1299</v>
      </c>
    </row>
    <row customHeight="1" ht="10.5">
      <c r="B44" s="0" t="s">
        <v>301</v>
      </c>
      <c r="C44" s="0" t="s">
        <v>2112</v>
      </c>
      <c r="D44" s="0" t="s">
        <v>1065</v>
      </c>
      <c r="E44" s="0" t="s">
        <v>1754</v>
      </c>
      <c r="F44" s="0" t="s">
        <v>1755</v>
      </c>
      <c r="G44" s="0" t="s">
        <v>1318</v>
      </c>
      <c r="H44" s="0">
        <v>9028.74</v>
      </c>
      <c r="I44" s="0">
        <v>417.58</v>
      </c>
      <c r="J44" s="0" t="s">
        <v>1282</v>
      </c>
      <c r="K44" s="0" t="s">
        <v>1283</v>
      </c>
      <c r="L44" s="0" t="s">
        <v>1284</v>
      </c>
      <c r="M44" s="0" t="s">
        <v>1290</v>
      </c>
      <c r="O44" s="0" t="s">
        <v>2113</v>
      </c>
      <c r="P44" s="0" t="s">
        <v>2114</v>
      </c>
      <c r="Q44" s="0" t="s">
        <v>2115</v>
      </c>
      <c r="X44" s="0" t="s">
        <v>1295</v>
      </c>
      <c r="Y44" s="0" t="s">
        <v>1296</v>
      </c>
      <c r="Z44" s="0" t="s">
        <v>1297</v>
      </c>
      <c r="AA44" s="0" t="s">
        <v>1298</v>
      </c>
      <c r="AB44" s="0" t="s">
        <v>1299</v>
      </c>
    </row>
    <row customHeight="1" ht="10.5">
      <c r="B45" s="0" t="s">
        <v>301</v>
      </c>
      <c r="C45" s="0" t="s">
        <v>2112</v>
      </c>
      <c r="D45" s="0" t="s">
        <v>1065</v>
      </c>
      <c r="E45" s="0" t="s">
        <v>1796</v>
      </c>
      <c r="F45" s="0" t="s">
        <v>1797</v>
      </c>
      <c r="G45" s="0" t="s">
        <v>2005</v>
      </c>
      <c r="H45" s="0">
        <v>404.98</v>
      </c>
      <c r="I45" s="0">
        <v>260.59</v>
      </c>
      <c r="J45" s="0" t="s">
        <v>1827</v>
      </c>
      <c r="K45" s="0" t="s">
        <v>1828</v>
      </c>
      <c r="L45" s="0" t="s">
        <v>1284</v>
      </c>
      <c r="M45" s="0" t="s">
        <v>1290</v>
      </c>
      <c r="O45" s="0" t="s">
        <v>2113</v>
      </c>
      <c r="P45" s="0" t="s">
        <v>2114</v>
      </c>
      <c r="Q45" s="0" t="s">
        <v>2115</v>
      </c>
      <c r="X45" s="0" t="s">
        <v>2101</v>
      </c>
      <c r="Y45" s="0" t="s">
        <v>1296</v>
      </c>
      <c r="Z45" s="0" t="s">
        <v>1297</v>
      </c>
      <c r="AA45" s="0" t="s">
        <v>2102</v>
      </c>
      <c r="AB45" s="0" t="s">
        <v>1378</v>
      </c>
    </row>
    <row customHeight="1" ht="10.5">
      <c r="B46" s="0" t="s">
        <v>303</v>
      </c>
      <c r="C46" s="0" t="s">
        <v>2105</v>
      </c>
      <c r="D46" s="0" t="s">
        <v>1065</v>
      </c>
      <c r="E46" s="0" t="s">
        <v>1754</v>
      </c>
      <c r="F46" s="0" t="s">
        <v>1755</v>
      </c>
      <c r="G46" s="0" t="s">
        <v>1329</v>
      </c>
      <c r="H46" s="0">
        <v>25393.13</v>
      </c>
      <c r="I46" s="0">
        <v>1948.93</v>
      </c>
      <c r="J46" s="0" t="s">
        <v>1282</v>
      </c>
      <c r="K46" s="0" t="s">
        <v>1283</v>
      </c>
      <c r="L46" s="0" t="s">
        <v>1284</v>
      </c>
      <c r="M46" s="0" t="s">
        <v>1290</v>
      </c>
      <c r="O46" s="0" t="s">
        <v>1319</v>
      </c>
      <c r="P46" s="0" t="s">
        <v>1322</v>
      </c>
      <c r="Q46" s="0" t="s">
        <v>2088</v>
      </c>
      <c r="X46" s="0" t="s">
        <v>1323</v>
      </c>
      <c r="Y46" s="0" t="s">
        <v>1296</v>
      </c>
      <c r="Z46" s="0" t="s">
        <v>1297</v>
      </c>
      <c r="AA46" s="0" t="s">
        <v>1324</v>
      </c>
      <c r="AB46" s="0" t="s">
        <v>1299</v>
      </c>
    </row>
    <row customHeight="1" ht="10.5">
      <c r="B47" s="0" t="s">
        <v>303</v>
      </c>
      <c r="C47" s="0" t="s">
        <v>2105</v>
      </c>
      <c r="D47" s="0" t="s">
        <v>1065</v>
      </c>
      <c r="E47" s="0" t="s">
        <v>1796</v>
      </c>
      <c r="F47" s="0" t="s">
        <v>1797</v>
      </c>
      <c r="G47" s="0" t="s">
        <v>1310</v>
      </c>
      <c r="H47" s="0">
        <v>4677.94</v>
      </c>
      <c r="I47" s="0">
        <v>3158.64</v>
      </c>
      <c r="J47" s="0" t="s">
        <v>1827</v>
      </c>
      <c r="K47" s="0" t="s">
        <v>1828</v>
      </c>
      <c r="L47" s="0" t="s">
        <v>1284</v>
      </c>
      <c r="M47" s="0" t="s">
        <v>1290</v>
      </c>
      <c r="O47" s="0" t="s">
        <v>1319</v>
      </c>
      <c r="P47" s="0" t="s">
        <v>2106</v>
      </c>
      <c r="Q47" s="0" t="s">
        <v>2088</v>
      </c>
      <c r="X47" s="0" t="s">
        <v>2107</v>
      </c>
      <c r="Y47" s="0" t="s">
        <v>1296</v>
      </c>
      <c r="Z47" s="0" t="s">
        <v>1297</v>
      </c>
      <c r="AA47" s="0" t="s">
        <v>2108</v>
      </c>
      <c r="AB47" s="0" t="s">
        <v>1378</v>
      </c>
    </row>
    <row customHeight="1" ht="10.5">
      <c r="B48" s="0" t="s">
        <v>303</v>
      </c>
      <c r="C48" s="0" t="s">
        <v>2116</v>
      </c>
      <c r="D48" s="0" t="s">
        <v>1065</v>
      </c>
      <c r="E48" s="0" t="s">
        <v>1796</v>
      </c>
      <c r="F48" s="0" t="s">
        <v>1797</v>
      </c>
      <c r="G48" s="0" t="s">
        <v>2030</v>
      </c>
      <c r="H48" s="0">
        <v>4677.94</v>
      </c>
      <c r="I48" s="0">
        <v>4677.94</v>
      </c>
      <c r="J48" s="0" t="s">
        <v>1827</v>
      </c>
      <c r="K48" s="0" t="s">
        <v>1828</v>
      </c>
      <c r="L48" s="0" t="s">
        <v>1284</v>
      </c>
      <c r="M48" s="0" t="s">
        <v>1290</v>
      </c>
      <c r="O48" s="0" t="s">
        <v>2113</v>
      </c>
      <c r="P48" s="0" t="s">
        <v>2117</v>
      </c>
      <c r="Q48" s="0" t="s">
        <v>2118</v>
      </c>
      <c r="X48" s="0" t="s">
        <v>2107</v>
      </c>
      <c r="Y48" s="0" t="s">
        <v>1296</v>
      </c>
      <c r="Z48" s="0" t="s">
        <v>1297</v>
      </c>
      <c r="AA48" s="0" t="s">
        <v>2108</v>
      </c>
      <c r="AB48" s="0" t="s">
        <v>1378</v>
      </c>
    </row>
    <row customHeight="1" ht="10.5">
      <c r="B49" s="0" t="s">
        <v>303</v>
      </c>
      <c r="C49" s="0" t="s">
        <v>2105</v>
      </c>
      <c r="D49" s="0" t="s">
        <v>1065</v>
      </c>
      <c r="E49" s="0" t="s">
        <v>1798</v>
      </c>
      <c r="F49" s="0" t="s">
        <v>1799</v>
      </c>
      <c r="G49" s="0" t="s">
        <v>1329</v>
      </c>
      <c r="H49" s="0">
        <v>25393.13</v>
      </c>
      <c r="I49" s="0">
        <v>1948.93</v>
      </c>
      <c r="J49" s="0" t="s">
        <v>1282</v>
      </c>
      <c r="K49" s="0" t="s">
        <v>1283</v>
      </c>
      <c r="L49" s="0" t="s">
        <v>1284</v>
      </c>
      <c r="M49" s="0" t="s">
        <v>1290</v>
      </c>
      <c r="O49" s="0" t="s">
        <v>1319</v>
      </c>
      <c r="P49" s="0" t="s">
        <v>1322</v>
      </c>
      <c r="Q49" s="0" t="s">
        <v>2088</v>
      </c>
      <c r="X49" s="0" t="s">
        <v>1323</v>
      </c>
      <c r="Y49" s="0" t="s">
        <v>1296</v>
      </c>
      <c r="Z49" s="0" t="s">
        <v>1297</v>
      </c>
      <c r="AA49" s="0" t="s">
        <v>1324</v>
      </c>
      <c r="AB49" s="0" t="s">
        <v>1299</v>
      </c>
    </row>
    <row customHeight="1" ht="10.5">
      <c r="B50" s="0" t="s">
        <v>303</v>
      </c>
      <c r="C50" s="0" t="s">
        <v>2116</v>
      </c>
      <c r="D50" s="0" t="s">
        <v>1065</v>
      </c>
      <c r="E50" s="0" t="s">
        <v>1798</v>
      </c>
      <c r="F50" s="0" t="s">
        <v>1799</v>
      </c>
      <c r="G50" s="0" t="s">
        <v>1673</v>
      </c>
      <c r="H50" s="0">
        <v>25393.13</v>
      </c>
      <c r="I50" s="0">
        <v>25393.13</v>
      </c>
      <c r="J50" s="0" t="s">
        <v>1282</v>
      </c>
      <c r="K50" s="0" t="s">
        <v>1283</v>
      </c>
      <c r="L50" s="0" t="s">
        <v>1284</v>
      </c>
      <c r="M50" s="0" t="s">
        <v>1290</v>
      </c>
      <c r="O50" s="0" t="s">
        <v>2113</v>
      </c>
      <c r="P50" s="0" t="s">
        <v>2117</v>
      </c>
      <c r="Q50" s="0" t="s">
        <v>2118</v>
      </c>
      <c r="X50" s="0" t="s">
        <v>1323</v>
      </c>
      <c r="Y50" s="0" t="s">
        <v>1296</v>
      </c>
      <c r="Z50" s="0" t="s">
        <v>1297</v>
      </c>
      <c r="AA50" s="0" t="s">
        <v>1324</v>
      </c>
      <c r="AB50" s="0" t="s">
        <v>1299</v>
      </c>
    </row>
    <row customHeight="1" ht="10.5">
      <c r="B51" s="0" t="s">
        <v>302</v>
      </c>
      <c r="C51" s="0" t="s">
        <v>2086</v>
      </c>
      <c r="D51" s="0" t="s">
        <v>1065</v>
      </c>
      <c r="E51" s="0" t="s">
        <v>1754</v>
      </c>
      <c r="F51" s="0" t="s">
        <v>1755</v>
      </c>
      <c r="G51" s="0" t="s">
        <v>1347</v>
      </c>
      <c r="H51" s="0">
        <v>7505.15</v>
      </c>
      <c r="I51" s="0">
        <v>300.65</v>
      </c>
      <c r="J51" s="0" t="s">
        <v>1282</v>
      </c>
      <c r="K51" s="0" t="s">
        <v>1283</v>
      </c>
      <c r="L51" s="0" t="s">
        <v>1284</v>
      </c>
      <c r="M51" s="0" t="s">
        <v>1290</v>
      </c>
      <c r="O51" s="0" t="s">
        <v>1286</v>
      </c>
      <c r="P51" s="0" t="s">
        <v>2096</v>
      </c>
      <c r="Q51" s="0" t="s">
        <v>2088</v>
      </c>
      <c r="X51" s="0" t="s">
        <v>1295</v>
      </c>
      <c r="Y51" s="0" t="s">
        <v>1296</v>
      </c>
      <c r="Z51" s="0" t="s">
        <v>1297</v>
      </c>
      <c r="AA51" s="0" t="s">
        <v>1298</v>
      </c>
      <c r="AB51" s="0" t="s">
        <v>1299</v>
      </c>
    </row>
    <row customHeight="1" ht="10.5">
      <c r="B52" s="0" t="s">
        <v>302</v>
      </c>
      <c r="C52" s="0" t="s">
        <v>2086</v>
      </c>
      <c r="D52" s="0" t="s">
        <v>1065</v>
      </c>
      <c r="E52" s="0" t="s">
        <v>1796</v>
      </c>
      <c r="F52" s="0" t="s">
        <v>1797</v>
      </c>
      <c r="G52" s="0" t="s">
        <v>2037</v>
      </c>
      <c r="H52" s="0">
        <v>124.31</v>
      </c>
      <c r="I52" s="0">
        <v>71.07</v>
      </c>
      <c r="J52" s="0" t="s">
        <v>1827</v>
      </c>
      <c r="K52" s="0" t="s">
        <v>1828</v>
      </c>
      <c r="L52" s="0" t="s">
        <v>1284</v>
      </c>
      <c r="M52" s="0" t="s">
        <v>1290</v>
      </c>
      <c r="O52" s="0" t="s">
        <v>1286</v>
      </c>
      <c r="P52" s="0" t="s">
        <v>2096</v>
      </c>
      <c r="Q52" s="0" t="s">
        <v>2088</v>
      </c>
      <c r="X52" s="0" t="s">
        <v>2101</v>
      </c>
      <c r="Y52" s="0" t="s">
        <v>1296</v>
      </c>
      <c r="Z52" s="0" t="s">
        <v>1297</v>
      </c>
      <c r="AA52" s="0" t="s">
        <v>2102</v>
      </c>
      <c r="AB52" s="0" t="s">
        <v>1378</v>
      </c>
    </row>
    <row customHeight="1" ht="10.5">
      <c r="B53" s="0" t="s">
        <v>302</v>
      </c>
      <c r="C53" s="0" t="s">
        <v>2116</v>
      </c>
      <c r="D53" s="0" t="s">
        <v>1065</v>
      </c>
      <c r="E53" s="0" t="s">
        <v>1796</v>
      </c>
      <c r="F53" s="0" t="s">
        <v>1797</v>
      </c>
      <c r="G53" s="0" t="s">
        <v>2030</v>
      </c>
      <c r="H53" s="0">
        <v>124.31</v>
      </c>
      <c r="I53" s="0">
        <v>71.07</v>
      </c>
      <c r="J53" s="0" t="s">
        <v>1827</v>
      </c>
      <c r="K53" s="0" t="s">
        <v>1828</v>
      </c>
      <c r="L53" s="0" t="s">
        <v>1284</v>
      </c>
      <c r="M53" s="0" t="s">
        <v>1290</v>
      </c>
      <c r="O53" s="0" t="s">
        <v>2113</v>
      </c>
      <c r="P53" s="0" t="s">
        <v>2119</v>
      </c>
      <c r="Q53" s="0" t="s">
        <v>2118</v>
      </c>
      <c r="X53" s="0" t="s">
        <v>2107</v>
      </c>
      <c r="Y53" s="0" t="s">
        <v>1296</v>
      </c>
      <c r="Z53" s="0" t="s">
        <v>1297</v>
      </c>
      <c r="AA53" s="0" t="s">
        <v>2108</v>
      </c>
      <c r="AB53" s="0" t="s">
        <v>1378</v>
      </c>
    </row>
    <row customHeight="1" ht="10.5">
      <c r="B54" s="0" t="s">
        <v>302</v>
      </c>
      <c r="C54" s="0" t="s">
        <v>2116</v>
      </c>
      <c r="D54" s="0" t="s">
        <v>1065</v>
      </c>
      <c r="E54" s="0" t="s">
        <v>1796</v>
      </c>
      <c r="F54" s="0" t="s">
        <v>1797</v>
      </c>
      <c r="G54" s="0" t="s">
        <v>2030</v>
      </c>
      <c r="H54" s="0">
        <v>124.31</v>
      </c>
      <c r="I54" s="0">
        <v>124.31</v>
      </c>
      <c r="J54" s="0" t="s">
        <v>1827</v>
      </c>
      <c r="K54" s="0" t="s">
        <v>1828</v>
      </c>
      <c r="L54" s="0" t="s">
        <v>1284</v>
      </c>
      <c r="M54" s="0" t="s">
        <v>1290</v>
      </c>
      <c r="O54" s="0" t="s">
        <v>2113</v>
      </c>
      <c r="P54" s="0" t="s">
        <v>2117</v>
      </c>
      <c r="Q54" s="0" t="s">
        <v>2118</v>
      </c>
      <c r="X54" s="0" t="s">
        <v>2107</v>
      </c>
      <c r="Y54" s="0" t="s">
        <v>1296</v>
      </c>
      <c r="Z54" s="0" t="s">
        <v>1297</v>
      </c>
      <c r="AA54" s="0" t="s">
        <v>2108</v>
      </c>
      <c r="AB54" s="0" t="s">
        <v>1378</v>
      </c>
    </row>
    <row customHeight="1" ht="10.5">
      <c r="B55" s="0" t="s">
        <v>302</v>
      </c>
      <c r="C55" s="0" t="s">
        <v>2093</v>
      </c>
      <c r="D55" s="0" t="s">
        <v>1065</v>
      </c>
      <c r="E55" s="0" t="s">
        <v>1798</v>
      </c>
      <c r="F55" s="0" t="s">
        <v>1799</v>
      </c>
      <c r="G55" s="0" t="s">
        <v>1351</v>
      </c>
      <c r="H55" s="0">
        <v>2704.34</v>
      </c>
      <c r="I55" s="0">
        <v>300.65</v>
      </c>
      <c r="J55" s="0" t="s">
        <v>1282</v>
      </c>
      <c r="K55" s="0" t="s">
        <v>1283</v>
      </c>
      <c r="L55" s="0" t="s">
        <v>1284</v>
      </c>
      <c r="M55" s="0" t="s">
        <v>1290</v>
      </c>
      <c r="O55" s="0" t="s">
        <v>1286</v>
      </c>
      <c r="P55" s="0" t="s">
        <v>2094</v>
      </c>
      <c r="Q55" s="0" t="s">
        <v>2088</v>
      </c>
      <c r="X55" s="0" t="s">
        <v>1663</v>
      </c>
      <c r="Y55" s="0" t="s">
        <v>1296</v>
      </c>
      <c r="Z55" s="0" t="s">
        <v>1297</v>
      </c>
      <c r="AA55" s="0" t="s">
        <v>1664</v>
      </c>
      <c r="AB55" s="0" t="s">
        <v>1299</v>
      </c>
    </row>
    <row customHeight="1" ht="10.5">
      <c r="B56" s="0" t="s">
        <v>302</v>
      </c>
      <c r="C56" s="0" t="s">
        <v>2116</v>
      </c>
      <c r="D56" s="0" t="s">
        <v>1065</v>
      </c>
      <c r="E56" s="0" t="s">
        <v>1798</v>
      </c>
      <c r="F56" s="0" t="s">
        <v>1799</v>
      </c>
      <c r="G56" s="0" t="s">
        <v>1673</v>
      </c>
      <c r="H56" s="0">
        <v>2704.34</v>
      </c>
      <c r="I56" s="0">
        <v>2704.34</v>
      </c>
      <c r="J56" s="0" t="s">
        <v>1282</v>
      </c>
      <c r="K56" s="0" t="s">
        <v>1283</v>
      </c>
      <c r="L56" s="0" t="s">
        <v>1284</v>
      </c>
      <c r="M56" s="0" t="s">
        <v>1290</v>
      </c>
      <c r="O56" s="0" t="s">
        <v>2113</v>
      </c>
      <c r="P56" s="0" t="s">
        <v>2117</v>
      </c>
      <c r="Q56" s="0" t="s">
        <v>2118</v>
      </c>
      <c r="X56" s="0" t="s">
        <v>1323</v>
      </c>
      <c r="Y56" s="0" t="s">
        <v>1296</v>
      </c>
      <c r="Z56" s="0" t="s">
        <v>1297</v>
      </c>
      <c r="AA56" s="0" t="s">
        <v>1324</v>
      </c>
      <c r="AB56" s="0" t="s">
        <v>1299</v>
      </c>
    </row>
    <row customHeight="1" ht="10.5">
      <c r="B57" s="0" t="s">
        <v>308</v>
      </c>
      <c r="C57" s="0" t="s">
        <v>1198</v>
      </c>
      <c r="D57" s="0" t="s">
        <v>2120</v>
      </c>
      <c r="E57" s="0" t="s">
        <v>2120</v>
      </c>
      <c r="F57" s="0" t="s">
        <v>2121</v>
      </c>
      <c r="G57" s="0" t="s">
        <v>1132</v>
      </c>
      <c r="H57" s="0">
        <v>15441.36</v>
      </c>
      <c r="I57" s="0">
        <v>711.28</v>
      </c>
      <c r="J57" s="0" t="s">
        <v>1282</v>
      </c>
      <c r="K57" s="0" t="s">
        <v>1283</v>
      </c>
      <c r="L57" s="0" t="s">
        <v>1284</v>
      </c>
      <c r="M57" s="0" t="s">
        <v>34</v>
      </c>
      <c r="O57" s="0" t="s">
        <v>1373</v>
      </c>
      <c r="P57" s="0" t="s">
        <v>1374</v>
      </c>
      <c r="Q57" s="0" t="s">
        <v>2088</v>
      </c>
      <c r="W57" s="0" t="s">
        <v>2041</v>
      </c>
      <c r="X57" s="0" t="s">
        <v>1375</v>
      </c>
      <c r="Y57" s="0" t="s">
        <v>1376</v>
      </c>
      <c r="Z57" s="0" t="s">
        <v>1297</v>
      </c>
      <c r="AA57" s="0" t="s">
        <v>1377</v>
      </c>
      <c r="AB57" s="0" t="s">
        <v>1378</v>
      </c>
    </row>
    <row customHeight="1" ht="10.5">
      <c r="B58" s="0" t="s">
        <v>308</v>
      </c>
      <c r="C58" s="0" t="s">
        <v>1198</v>
      </c>
      <c r="D58" s="0" t="s">
        <v>2120</v>
      </c>
      <c r="E58" s="0" t="s">
        <v>2120</v>
      </c>
      <c r="F58" s="0" t="s">
        <v>2121</v>
      </c>
      <c r="G58" s="0" t="s">
        <v>1150</v>
      </c>
      <c r="H58" s="0">
        <v>1310.74</v>
      </c>
      <c r="I58" s="0">
        <v>711.28</v>
      </c>
      <c r="J58" s="0" t="s">
        <v>1848</v>
      </c>
      <c r="K58" s="0" t="s">
        <v>1849</v>
      </c>
      <c r="L58" s="0" t="s">
        <v>1284</v>
      </c>
      <c r="M58" s="0" t="s">
        <v>45</v>
      </c>
      <c r="O58" s="0" t="s">
        <v>1373</v>
      </c>
      <c r="P58" s="0" t="s">
        <v>2122</v>
      </c>
      <c r="Q58" s="0" t="s">
        <v>2088</v>
      </c>
      <c r="W58" s="0" t="s">
        <v>2041</v>
      </c>
      <c r="X58" s="0" t="s">
        <v>2123</v>
      </c>
      <c r="Y58" s="0" t="s">
        <v>1376</v>
      </c>
      <c r="Z58" s="0" t="s">
        <v>1297</v>
      </c>
      <c r="AA58" s="0" t="s">
        <v>2124</v>
      </c>
      <c r="AB58" s="0" t="s">
        <v>1657</v>
      </c>
    </row>
    <row customHeight="1" ht="10.5">
      <c r="B59" s="0" t="s">
        <v>300</v>
      </c>
      <c r="C59" s="0" t="s">
        <v>2125</v>
      </c>
      <c r="D59" s="0" t="s">
        <v>1065</v>
      </c>
      <c r="E59" s="0" t="s">
        <v>1754</v>
      </c>
      <c r="F59" s="0" t="s">
        <v>1755</v>
      </c>
      <c r="G59" s="0" t="s">
        <v>1310</v>
      </c>
      <c r="H59" s="0">
        <v>1132.2</v>
      </c>
      <c r="I59" s="0">
        <v>54.23</v>
      </c>
      <c r="J59" s="0" t="s">
        <v>1282</v>
      </c>
      <c r="K59" s="0" t="s">
        <v>1283</v>
      </c>
      <c r="L59" s="0" t="s">
        <v>1284</v>
      </c>
      <c r="M59" s="0" t="s">
        <v>1290</v>
      </c>
      <c r="O59" s="0" t="s">
        <v>2126</v>
      </c>
      <c r="P59" s="0" t="s">
        <v>2127</v>
      </c>
      <c r="Q59" s="0" t="s">
        <v>2088</v>
      </c>
      <c r="X59" s="0" t="s">
        <v>1295</v>
      </c>
      <c r="Y59" s="0" t="s">
        <v>1296</v>
      </c>
      <c r="Z59" s="0" t="s">
        <v>1297</v>
      </c>
      <c r="AA59" s="0" t="s">
        <v>1298</v>
      </c>
      <c r="AB59" s="0" t="s">
        <v>1299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3B12C28-4318-2DC8-4118-37B9492DD2D8}" mc:Ignorable="x14ac xr xr2 xr3">
  <sheetPr>
    <tabColor rgb="FFFFCC99"/>
  </sheetPr>
  <dimension ref="A1:AD61"/>
  <sheetViews>
    <sheetView topLeftCell="A1" showGridLines="0" zoomScale="80" workbookViewId="0">
      <pane ySplit="1" topLeftCell="A2" activePane="bottomLeft" state="frozen"/>
      <selection pane="bottomLeft" activeCell="A1" sqref="A1"/>
    </sheetView>
  </sheetViews>
  <sheetFormatPr customHeight="1" defaultRowHeight="10.5"/>
  <sheetData>
    <row customHeight="1" ht="10.5">
      <c r="A1" s="0" t="s">
        <v>1984</v>
      </c>
      <c r="B1" s="1376" t="s">
        <v>1985</v>
      </c>
      <c r="C1" s="1376" t="s">
        <v>472</v>
      </c>
      <c r="D1" s="1376" t="s">
        <v>1966</v>
      </c>
      <c r="E1" s="0" t="s">
        <v>1986</v>
      </c>
      <c r="F1" s="0" t="s">
        <v>1987</v>
      </c>
      <c r="G1" s="1376" t="s">
        <v>1060</v>
      </c>
      <c r="H1" s="0" t="s">
        <v>1988</v>
      </c>
      <c r="I1" s="0" t="s">
        <v>1989</v>
      </c>
      <c r="J1" s="0" t="s">
        <v>1990</v>
      </c>
      <c r="K1" s="0" t="s">
        <v>1991</v>
      </c>
      <c r="L1" s="0" t="s">
        <v>1992</v>
      </c>
      <c r="M1" s="1376" t="s">
        <v>1993</v>
      </c>
      <c r="N1" s="0" t="s">
        <v>1994</v>
      </c>
      <c r="O1" s="0" t="s">
        <v>1995</v>
      </c>
      <c r="P1" s="0" t="s">
        <v>1996</v>
      </c>
      <c r="Q1" s="0" t="s">
        <v>1997</v>
      </c>
      <c r="R1" s="1376" t="s">
        <v>1998</v>
      </c>
      <c r="S1" s="1376" t="s">
        <v>1999</v>
      </c>
      <c r="T1" s="1376" t="s">
        <v>2000</v>
      </c>
      <c r="U1" s="1376" t="s">
        <v>2001</v>
      </c>
      <c r="V1" s="1376" t="s">
        <v>2002</v>
      </c>
      <c r="W1" s="1376" t="s">
        <v>2003</v>
      </c>
      <c r="X1" s="1376" t="s">
        <v>590</v>
      </c>
      <c r="Y1" s="1376" t="s">
        <v>600</v>
      </c>
      <c r="Z1" s="1376" t="s">
        <v>610</v>
      </c>
      <c r="AA1" s="1376" t="s">
        <v>620</v>
      </c>
      <c r="AB1" s="1376" t="s">
        <v>629</v>
      </c>
    </row>
    <row customHeight="1" ht="10.5">
      <c r="B2" s="0" t="s">
        <v>269</v>
      </c>
      <c r="C2" s="0" t="s">
        <v>322</v>
      </c>
      <c r="D2" s="0" t="s">
        <v>312</v>
      </c>
      <c r="E2" s="0" t="s">
        <v>313</v>
      </c>
      <c r="F2" s="0" t="s">
        <v>321</v>
      </c>
      <c r="G2" s="0" t="s">
        <v>369</v>
      </c>
      <c r="H2" s="0" t="s">
        <v>383</v>
      </c>
      <c r="I2" s="0" t="s">
        <v>398</v>
      </c>
      <c r="J2" s="0" t="s">
        <v>316</v>
      </c>
      <c r="K2" s="0" t="s">
        <v>325</v>
      </c>
      <c r="L2" s="0" t="s">
        <v>332</v>
      </c>
      <c r="M2" s="0" t="s">
        <v>455</v>
      </c>
      <c r="N2" s="0" t="s">
        <v>469</v>
      </c>
      <c r="O2" s="0" t="s">
        <v>482</v>
      </c>
      <c r="P2" s="0" t="s">
        <v>495</v>
      </c>
      <c r="Q2" s="0" t="s">
        <v>508</v>
      </c>
      <c r="R2" s="0" t="s">
        <v>520</v>
      </c>
      <c r="S2" s="0" t="s">
        <v>532</v>
      </c>
      <c r="T2" s="0" t="s">
        <v>544</v>
      </c>
      <c r="U2" s="0" t="s">
        <v>556</v>
      </c>
      <c r="V2" s="0" t="s">
        <v>568</v>
      </c>
      <c r="W2" s="0" t="s">
        <v>2004</v>
      </c>
      <c r="X2" s="0" t="s">
        <v>590</v>
      </c>
      <c r="Y2" s="0" t="s">
        <v>600</v>
      </c>
      <c r="Z2" s="0" t="s">
        <v>610</v>
      </c>
      <c r="AA2" s="0" t="s">
        <v>620</v>
      </c>
      <c r="AB2" s="0" t="s">
        <v>629</v>
      </c>
    </row>
    <row customHeight="1" ht="10.5">
      <c r="B3" s="0" t="s">
        <v>299</v>
      </c>
      <c r="C3" s="0" t="s">
        <v>2086</v>
      </c>
      <c r="D3" s="0" t="s">
        <v>1065</v>
      </c>
      <c r="E3" s="0" t="s">
        <v>1748</v>
      </c>
      <c r="F3" s="0" t="s">
        <v>1749</v>
      </c>
      <c r="G3" s="0" t="s">
        <v>1355</v>
      </c>
      <c r="H3" s="0">
        <v>7313.95</v>
      </c>
      <c r="I3" s="0">
        <v>128.34</v>
      </c>
      <c r="J3" s="0" t="s">
        <v>1282</v>
      </c>
      <c r="K3" s="0" t="s">
        <v>1283</v>
      </c>
      <c r="L3" s="0" t="s">
        <v>1284</v>
      </c>
      <c r="M3" s="0" t="s">
        <v>1285</v>
      </c>
      <c r="O3" s="0" t="s">
        <v>1286</v>
      </c>
      <c r="P3" s="0" t="s">
        <v>2128</v>
      </c>
      <c r="Q3" s="0" t="s">
        <v>2088</v>
      </c>
      <c r="X3" s="0" t="s">
        <v>1300</v>
      </c>
      <c r="Y3" s="0" t="s">
        <v>1296</v>
      </c>
      <c r="Z3" s="0" t="s">
        <v>1297</v>
      </c>
      <c r="AA3" s="0" t="s">
        <v>1301</v>
      </c>
      <c r="AB3" s="0" t="s">
        <v>1302</v>
      </c>
    </row>
    <row customHeight="1" ht="10.5">
      <c r="B4" s="0" t="s">
        <v>299</v>
      </c>
      <c r="C4" s="0" t="s">
        <v>2086</v>
      </c>
      <c r="D4" s="0" t="s">
        <v>1065</v>
      </c>
      <c r="E4" s="0" t="s">
        <v>1778</v>
      </c>
      <c r="F4" s="0" t="s">
        <v>1779</v>
      </c>
      <c r="G4" s="0" t="s">
        <v>1347</v>
      </c>
      <c r="H4" s="0">
        <v>6562.5</v>
      </c>
      <c r="I4" s="0">
        <v>288.59</v>
      </c>
      <c r="J4" s="0" t="s">
        <v>1780</v>
      </c>
      <c r="K4" s="0" t="s">
        <v>1781</v>
      </c>
      <c r="L4" s="0" t="s">
        <v>1284</v>
      </c>
      <c r="M4" s="0" t="s">
        <v>2129</v>
      </c>
      <c r="O4" s="0" t="s">
        <v>2090</v>
      </c>
      <c r="P4" s="0" t="s">
        <v>2130</v>
      </c>
      <c r="Q4" s="0" t="s">
        <v>2088</v>
      </c>
      <c r="X4" s="0" t="s">
        <v>2131</v>
      </c>
      <c r="Y4" s="0" t="s">
        <v>1296</v>
      </c>
      <c r="Z4" s="0" t="s">
        <v>1297</v>
      </c>
      <c r="AA4" s="0" t="s">
        <v>2132</v>
      </c>
      <c r="AB4" s="0" t="s">
        <v>2133</v>
      </c>
    </row>
    <row customHeight="1" ht="10.5">
      <c r="B5" s="0" t="s">
        <v>299</v>
      </c>
      <c r="C5" s="0" t="s">
        <v>2086</v>
      </c>
      <c r="D5" s="0" t="s">
        <v>1065</v>
      </c>
      <c r="E5" s="0" t="s">
        <v>1778</v>
      </c>
      <c r="F5" s="0" t="s">
        <v>1779</v>
      </c>
      <c r="G5" s="0" t="s">
        <v>1355</v>
      </c>
      <c r="H5" s="0">
        <v>7313.95</v>
      </c>
      <c r="I5" s="0">
        <v>128.34</v>
      </c>
      <c r="J5" s="0" t="s">
        <v>1282</v>
      </c>
      <c r="K5" s="0" t="s">
        <v>1283</v>
      </c>
      <c r="L5" s="0" t="s">
        <v>1284</v>
      </c>
      <c r="M5" s="0" t="s">
        <v>1285</v>
      </c>
      <c r="O5" s="0" t="s">
        <v>1286</v>
      </c>
      <c r="P5" s="0" t="s">
        <v>1287</v>
      </c>
      <c r="Q5" s="0" t="s">
        <v>2088</v>
      </c>
      <c r="X5" s="0" t="s">
        <v>1300</v>
      </c>
      <c r="Y5" s="0" t="s">
        <v>1296</v>
      </c>
      <c r="Z5" s="0" t="s">
        <v>1297</v>
      </c>
      <c r="AA5" s="0" t="s">
        <v>1301</v>
      </c>
      <c r="AB5" s="0" t="s">
        <v>1302</v>
      </c>
    </row>
    <row customHeight="1" ht="10.5">
      <c r="B6" s="0" t="s">
        <v>299</v>
      </c>
      <c r="C6" s="0" t="s">
        <v>2093</v>
      </c>
      <c r="D6" s="0" t="s">
        <v>1065</v>
      </c>
      <c r="E6" s="0" t="s">
        <v>1778</v>
      </c>
      <c r="F6" s="0" t="s">
        <v>1779</v>
      </c>
      <c r="G6" s="0" t="s">
        <v>1364</v>
      </c>
      <c r="H6" s="0">
        <v>2159.4</v>
      </c>
      <c r="I6" s="0">
        <v>305.66</v>
      </c>
      <c r="J6" s="0" t="s">
        <v>1282</v>
      </c>
      <c r="K6" s="0" t="s">
        <v>1283</v>
      </c>
      <c r="L6" s="0" t="s">
        <v>1284</v>
      </c>
      <c r="M6" s="0" t="s">
        <v>1285</v>
      </c>
      <c r="O6" s="0" t="s">
        <v>1286</v>
      </c>
      <c r="P6" s="0" t="s">
        <v>2134</v>
      </c>
      <c r="Q6" s="0" t="s">
        <v>2088</v>
      </c>
      <c r="X6" s="0" t="s">
        <v>1665</v>
      </c>
      <c r="Y6" s="0" t="s">
        <v>1296</v>
      </c>
      <c r="Z6" s="0" t="s">
        <v>1297</v>
      </c>
      <c r="AA6" s="0" t="s">
        <v>1666</v>
      </c>
      <c r="AB6" s="0" t="s">
        <v>1302</v>
      </c>
    </row>
    <row customHeight="1" ht="10.5">
      <c r="B7" s="0" t="s">
        <v>299</v>
      </c>
      <c r="C7" s="0" t="s">
        <v>2086</v>
      </c>
      <c r="D7" s="0" t="s">
        <v>1065</v>
      </c>
      <c r="E7" s="0" t="s">
        <v>1066</v>
      </c>
      <c r="F7" s="0" t="s">
        <v>1067</v>
      </c>
      <c r="G7" s="0" t="s">
        <v>1355</v>
      </c>
      <c r="H7" s="0">
        <v>7313.95</v>
      </c>
      <c r="I7" s="0">
        <v>128.34</v>
      </c>
      <c r="J7" s="0" t="s">
        <v>1282</v>
      </c>
      <c r="K7" s="0" t="s">
        <v>1283</v>
      </c>
      <c r="L7" s="0" t="s">
        <v>1284</v>
      </c>
      <c r="M7" s="0" t="s">
        <v>1285</v>
      </c>
      <c r="O7" s="0" t="s">
        <v>1286</v>
      </c>
      <c r="P7" s="0" t="s">
        <v>1287</v>
      </c>
      <c r="Q7" s="0" t="s">
        <v>2088</v>
      </c>
      <c r="X7" s="0" t="s">
        <v>1300</v>
      </c>
      <c r="Y7" s="0" t="s">
        <v>1296</v>
      </c>
      <c r="Z7" s="0" t="s">
        <v>1297</v>
      </c>
      <c r="AA7" s="0" t="s">
        <v>1301</v>
      </c>
      <c r="AB7" s="0" t="s">
        <v>1302</v>
      </c>
    </row>
    <row customHeight="1" ht="10.5">
      <c r="B8" s="0" t="s">
        <v>299</v>
      </c>
      <c r="C8" s="0" t="s">
        <v>2086</v>
      </c>
      <c r="D8" s="0" t="s">
        <v>1065</v>
      </c>
      <c r="E8" s="0" t="s">
        <v>1076</v>
      </c>
      <c r="F8" s="0" t="s">
        <v>1077</v>
      </c>
      <c r="G8" s="0" t="s">
        <v>1355</v>
      </c>
      <c r="H8" s="0">
        <v>7313.95</v>
      </c>
      <c r="I8" s="0">
        <v>128.34</v>
      </c>
      <c r="J8" s="0" t="s">
        <v>1282</v>
      </c>
      <c r="K8" s="0" t="s">
        <v>1283</v>
      </c>
      <c r="L8" s="0" t="s">
        <v>1284</v>
      </c>
      <c r="M8" s="0" t="s">
        <v>1285</v>
      </c>
      <c r="O8" s="0" t="s">
        <v>1286</v>
      </c>
      <c r="P8" s="0" t="s">
        <v>1641</v>
      </c>
      <c r="Q8" s="0" t="s">
        <v>2088</v>
      </c>
      <c r="X8" s="0" t="s">
        <v>1300</v>
      </c>
      <c r="Y8" s="0" t="s">
        <v>1296</v>
      </c>
      <c r="Z8" s="0" t="s">
        <v>1297</v>
      </c>
      <c r="AA8" s="0" t="s">
        <v>1301</v>
      </c>
      <c r="AB8" s="0" t="s">
        <v>1302</v>
      </c>
    </row>
    <row customHeight="1" ht="10.5">
      <c r="B9" s="0" t="s">
        <v>299</v>
      </c>
      <c r="C9" s="0" t="s">
        <v>2086</v>
      </c>
      <c r="D9" s="0" t="s">
        <v>1065</v>
      </c>
      <c r="E9" s="0" t="s">
        <v>1079</v>
      </c>
      <c r="F9" s="0" t="s">
        <v>1080</v>
      </c>
      <c r="G9" s="0" t="s">
        <v>1355</v>
      </c>
      <c r="H9" s="0">
        <v>7313.95</v>
      </c>
      <c r="I9" s="0">
        <v>128.34</v>
      </c>
      <c r="J9" s="0" t="s">
        <v>1282</v>
      </c>
      <c r="K9" s="0" t="s">
        <v>1283</v>
      </c>
      <c r="L9" s="0" t="s">
        <v>1284</v>
      </c>
      <c r="M9" s="0" t="s">
        <v>1285</v>
      </c>
      <c r="O9" s="0" t="s">
        <v>1286</v>
      </c>
      <c r="P9" s="0" t="s">
        <v>1287</v>
      </c>
      <c r="Q9" s="0" t="s">
        <v>2088</v>
      </c>
      <c r="X9" s="0" t="s">
        <v>1300</v>
      </c>
      <c r="Y9" s="0" t="s">
        <v>1296</v>
      </c>
      <c r="Z9" s="0" t="s">
        <v>1297</v>
      </c>
      <c r="AA9" s="0" t="s">
        <v>1301</v>
      </c>
      <c r="AB9" s="0" t="s">
        <v>1302</v>
      </c>
    </row>
    <row customHeight="1" ht="10.5">
      <c r="B10" s="0" t="s">
        <v>299</v>
      </c>
      <c r="C10" s="0" t="s">
        <v>2086</v>
      </c>
      <c r="D10" s="0" t="s">
        <v>1065</v>
      </c>
      <c r="E10" s="0" t="s">
        <v>1082</v>
      </c>
      <c r="F10" s="0" t="s">
        <v>1083</v>
      </c>
      <c r="G10" s="0" t="s">
        <v>1355</v>
      </c>
      <c r="H10" s="0">
        <v>7313.95</v>
      </c>
      <c r="I10" s="0">
        <v>305.66</v>
      </c>
      <c r="J10" s="0" t="s">
        <v>1282</v>
      </c>
      <c r="K10" s="0" t="s">
        <v>1283</v>
      </c>
      <c r="L10" s="0" t="s">
        <v>1284</v>
      </c>
      <c r="M10" s="0" t="s">
        <v>1285</v>
      </c>
      <c r="O10" s="0" t="s">
        <v>1286</v>
      </c>
      <c r="P10" s="0" t="s">
        <v>1644</v>
      </c>
      <c r="Q10" s="0" t="s">
        <v>2088</v>
      </c>
      <c r="X10" s="0" t="s">
        <v>1300</v>
      </c>
      <c r="Y10" s="0" t="s">
        <v>1296</v>
      </c>
      <c r="Z10" s="0" t="s">
        <v>1297</v>
      </c>
      <c r="AA10" s="0" t="s">
        <v>1301</v>
      </c>
      <c r="AB10" s="0" t="s">
        <v>1302</v>
      </c>
    </row>
    <row customHeight="1" ht="10.5">
      <c r="B11" s="0" t="s">
        <v>299</v>
      </c>
      <c r="C11" s="0" t="s">
        <v>2086</v>
      </c>
      <c r="D11" s="0" t="s">
        <v>1065</v>
      </c>
      <c r="E11" s="0" t="s">
        <v>1800</v>
      </c>
      <c r="F11" s="0" t="s">
        <v>1801</v>
      </c>
      <c r="G11" s="0" t="s">
        <v>1355</v>
      </c>
      <c r="H11" s="0">
        <v>7313.95</v>
      </c>
      <c r="I11" s="0">
        <v>128.34</v>
      </c>
      <c r="J11" s="0" t="s">
        <v>1282</v>
      </c>
      <c r="K11" s="0" t="s">
        <v>1283</v>
      </c>
      <c r="L11" s="0" t="s">
        <v>1284</v>
      </c>
      <c r="M11" s="0" t="s">
        <v>1285</v>
      </c>
      <c r="O11" s="0" t="s">
        <v>1286</v>
      </c>
      <c r="P11" s="0" t="s">
        <v>2135</v>
      </c>
      <c r="Q11" s="0" t="s">
        <v>2088</v>
      </c>
      <c r="X11" s="0" t="s">
        <v>1300</v>
      </c>
      <c r="Y11" s="0" t="s">
        <v>1296</v>
      </c>
      <c r="Z11" s="0" t="s">
        <v>1297</v>
      </c>
      <c r="AA11" s="0" t="s">
        <v>1301</v>
      </c>
      <c r="AB11" s="0" t="s">
        <v>1302</v>
      </c>
    </row>
    <row customHeight="1" ht="10.5">
      <c r="B12" s="0" t="s">
        <v>299</v>
      </c>
      <c r="C12" s="0" t="s">
        <v>2086</v>
      </c>
      <c r="D12" s="0" t="s">
        <v>1065</v>
      </c>
      <c r="E12" s="0" t="s">
        <v>1802</v>
      </c>
      <c r="F12" s="0" t="s">
        <v>1803</v>
      </c>
      <c r="G12" s="0" t="s">
        <v>1355</v>
      </c>
      <c r="H12" s="0">
        <v>7313.95</v>
      </c>
      <c r="I12" s="0">
        <v>128.34</v>
      </c>
      <c r="J12" s="0" t="s">
        <v>1282</v>
      </c>
      <c r="K12" s="0" t="s">
        <v>1283</v>
      </c>
      <c r="L12" s="0" t="s">
        <v>1284</v>
      </c>
      <c r="M12" s="0" t="s">
        <v>1285</v>
      </c>
      <c r="O12" s="0" t="s">
        <v>1286</v>
      </c>
      <c r="P12" s="0" t="s">
        <v>2128</v>
      </c>
      <c r="Q12" s="0" t="s">
        <v>2088</v>
      </c>
      <c r="X12" s="0" t="s">
        <v>1300</v>
      </c>
      <c r="Y12" s="0" t="s">
        <v>1296</v>
      </c>
      <c r="Z12" s="0" t="s">
        <v>1297</v>
      </c>
      <c r="AA12" s="0" t="s">
        <v>1301</v>
      </c>
      <c r="AB12" s="0" t="s">
        <v>1302</v>
      </c>
    </row>
    <row customHeight="1" ht="10.5">
      <c r="B13" s="0" t="s">
        <v>299</v>
      </c>
      <c r="C13" s="0" t="s">
        <v>2086</v>
      </c>
      <c r="D13" s="0" t="s">
        <v>1065</v>
      </c>
      <c r="E13" s="0" t="s">
        <v>1812</v>
      </c>
      <c r="F13" s="0" t="s">
        <v>1813</v>
      </c>
      <c r="G13" s="0" t="s">
        <v>1355</v>
      </c>
      <c r="H13" s="0">
        <v>7313.95</v>
      </c>
      <c r="I13" s="0">
        <v>128.34</v>
      </c>
      <c r="J13" s="0" t="s">
        <v>1282</v>
      </c>
      <c r="K13" s="0" t="s">
        <v>1283</v>
      </c>
      <c r="L13" s="0" t="s">
        <v>1284</v>
      </c>
      <c r="M13" s="0" t="s">
        <v>1285</v>
      </c>
      <c r="O13" s="0" t="s">
        <v>1286</v>
      </c>
      <c r="P13" s="0" t="s">
        <v>2128</v>
      </c>
      <c r="Q13" s="0" t="s">
        <v>2088</v>
      </c>
      <c r="X13" s="0" t="s">
        <v>1300</v>
      </c>
      <c r="Y13" s="0" t="s">
        <v>1296</v>
      </c>
      <c r="Z13" s="0" t="s">
        <v>1297</v>
      </c>
      <c r="AA13" s="0" t="s">
        <v>1301</v>
      </c>
      <c r="AB13" s="0" t="s">
        <v>1302</v>
      </c>
    </row>
    <row customHeight="1" ht="10.5">
      <c r="B14" s="0" t="s">
        <v>299</v>
      </c>
      <c r="C14" s="0" t="s">
        <v>2086</v>
      </c>
      <c r="D14" s="0" t="s">
        <v>1065</v>
      </c>
      <c r="E14" s="0" t="s">
        <v>1754</v>
      </c>
      <c r="F14" s="0" t="s">
        <v>1755</v>
      </c>
      <c r="G14" s="0" t="s">
        <v>1355</v>
      </c>
      <c r="H14" s="0">
        <v>7313.95</v>
      </c>
      <c r="I14" s="0">
        <v>305.66</v>
      </c>
      <c r="J14" s="0" t="s">
        <v>1282</v>
      </c>
      <c r="K14" s="0" t="s">
        <v>1283</v>
      </c>
      <c r="L14" s="0" t="s">
        <v>1284</v>
      </c>
      <c r="M14" s="0" t="s">
        <v>1285</v>
      </c>
      <c r="O14" s="0" t="s">
        <v>1286</v>
      </c>
      <c r="P14" s="0" t="s">
        <v>2136</v>
      </c>
      <c r="Q14" s="0" t="s">
        <v>2088</v>
      </c>
      <c r="X14" s="0" t="s">
        <v>1300</v>
      </c>
      <c r="Y14" s="0" t="s">
        <v>1296</v>
      </c>
      <c r="Z14" s="0" t="s">
        <v>1297</v>
      </c>
      <c r="AA14" s="0" t="s">
        <v>1301</v>
      </c>
      <c r="AB14" s="0" t="s">
        <v>1302</v>
      </c>
    </row>
    <row customHeight="1" ht="10.5">
      <c r="B15" s="0" t="s">
        <v>299</v>
      </c>
      <c r="C15" s="0" t="s">
        <v>2086</v>
      </c>
      <c r="D15" s="0" t="s">
        <v>1065</v>
      </c>
      <c r="E15" s="0" t="s">
        <v>1767</v>
      </c>
      <c r="F15" s="0" t="s">
        <v>1768</v>
      </c>
      <c r="G15" s="0" t="s">
        <v>2030</v>
      </c>
      <c r="H15" s="0">
        <v>2197.51</v>
      </c>
      <c r="I15" s="0">
        <v>202.92</v>
      </c>
      <c r="J15" s="0" t="s">
        <v>1835</v>
      </c>
      <c r="K15" s="0" t="s">
        <v>1836</v>
      </c>
      <c r="L15" s="0" t="s">
        <v>1284</v>
      </c>
      <c r="M15" s="0" t="s">
        <v>2089</v>
      </c>
      <c r="O15" s="0" t="s">
        <v>2090</v>
      </c>
      <c r="P15" s="0" t="s">
        <v>2091</v>
      </c>
      <c r="Q15" s="0" t="s">
        <v>2088</v>
      </c>
      <c r="X15" s="0" t="s">
        <v>2137</v>
      </c>
      <c r="Y15" s="0" t="s">
        <v>1296</v>
      </c>
      <c r="Z15" s="0" t="s">
        <v>1297</v>
      </c>
      <c r="AA15" s="0" t="s">
        <v>2138</v>
      </c>
      <c r="AB15" s="0" t="s">
        <v>2133</v>
      </c>
    </row>
    <row customHeight="1" ht="10.5">
      <c r="B16" s="0" t="s">
        <v>299</v>
      </c>
      <c r="C16" s="0" t="s">
        <v>2086</v>
      </c>
      <c r="D16" s="0" t="s">
        <v>1065</v>
      </c>
      <c r="E16" s="0" t="s">
        <v>1820</v>
      </c>
      <c r="F16" s="0" t="s">
        <v>1821</v>
      </c>
      <c r="G16" s="0" t="s">
        <v>1329</v>
      </c>
      <c r="H16" s="0">
        <v>7159.23</v>
      </c>
      <c r="I16" s="0">
        <v>302.01</v>
      </c>
      <c r="J16" s="0" t="s">
        <v>1845</v>
      </c>
      <c r="K16" s="0" t="s">
        <v>1846</v>
      </c>
      <c r="L16" s="0" t="s">
        <v>1284</v>
      </c>
      <c r="M16" s="0" t="s">
        <v>2129</v>
      </c>
      <c r="O16" s="0" t="s">
        <v>2098</v>
      </c>
      <c r="P16" s="0" t="s">
        <v>2130</v>
      </c>
      <c r="Q16" s="0" t="s">
        <v>2088</v>
      </c>
      <c r="X16" s="0" t="s">
        <v>2139</v>
      </c>
      <c r="Y16" s="0" t="s">
        <v>1296</v>
      </c>
      <c r="Z16" s="0" t="s">
        <v>1297</v>
      </c>
      <c r="AA16" s="0" t="s">
        <v>2140</v>
      </c>
      <c r="AB16" s="0" t="s">
        <v>2133</v>
      </c>
    </row>
    <row customHeight="1" ht="10.5">
      <c r="B17" s="0" t="s">
        <v>299</v>
      </c>
      <c r="C17" s="0" t="s">
        <v>2086</v>
      </c>
      <c r="D17" s="0" t="s">
        <v>1065</v>
      </c>
      <c r="E17" s="0" t="s">
        <v>1796</v>
      </c>
      <c r="F17" s="0" t="s">
        <v>1797</v>
      </c>
      <c r="G17" s="0" t="s">
        <v>1310</v>
      </c>
      <c r="H17" s="0">
        <v>126.38</v>
      </c>
      <c r="I17" s="0">
        <v>72.25</v>
      </c>
      <c r="J17" s="0" t="s">
        <v>1827</v>
      </c>
      <c r="K17" s="0" t="s">
        <v>1828</v>
      </c>
      <c r="L17" s="0" t="s">
        <v>1284</v>
      </c>
      <c r="M17" s="0" t="s">
        <v>1285</v>
      </c>
      <c r="O17" s="0" t="s">
        <v>1286</v>
      </c>
      <c r="P17" s="0" t="s">
        <v>2136</v>
      </c>
      <c r="Q17" s="0" t="s">
        <v>2088</v>
      </c>
      <c r="X17" s="0" t="s">
        <v>2141</v>
      </c>
      <c r="Y17" s="0" t="s">
        <v>1376</v>
      </c>
      <c r="Z17" s="0" t="s">
        <v>1297</v>
      </c>
      <c r="AA17" s="0" t="s">
        <v>1324</v>
      </c>
      <c r="AB17" s="0" t="s">
        <v>1340</v>
      </c>
    </row>
    <row customHeight="1" ht="10.5">
      <c r="B18" s="0" t="s">
        <v>299</v>
      </c>
      <c r="C18" s="0" t="s">
        <v>2086</v>
      </c>
      <c r="D18" s="0" t="s">
        <v>1065</v>
      </c>
      <c r="E18" s="0" t="s">
        <v>1798</v>
      </c>
      <c r="F18" s="0" t="s">
        <v>1799</v>
      </c>
      <c r="G18" s="0" t="s">
        <v>2037</v>
      </c>
      <c r="H18" s="0">
        <v>9300</v>
      </c>
      <c r="I18" s="0">
        <v>283.77</v>
      </c>
      <c r="J18" s="0" t="s">
        <v>1866</v>
      </c>
      <c r="K18" s="0" t="s">
        <v>1867</v>
      </c>
      <c r="L18" s="0" t="s">
        <v>1284</v>
      </c>
      <c r="M18" s="0" t="s">
        <v>2089</v>
      </c>
      <c r="O18" s="0" t="s">
        <v>2090</v>
      </c>
      <c r="P18" s="0" t="s">
        <v>2091</v>
      </c>
      <c r="Q18" s="0" t="s">
        <v>2088</v>
      </c>
      <c r="X18" s="0" t="s">
        <v>2142</v>
      </c>
      <c r="Y18" s="0" t="s">
        <v>1296</v>
      </c>
      <c r="Z18" s="0" t="s">
        <v>1297</v>
      </c>
      <c r="AA18" s="0" t="s">
        <v>2143</v>
      </c>
      <c r="AB18" s="0" t="s">
        <v>2133</v>
      </c>
    </row>
    <row customHeight="1" ht="10.5">
      <c r="B19" s="0" t="s">
        <v>299</v>
      </c>
      <c r="C19" s="0" t="s">
        <v>2093</v>
      </c>
      <c r="D19" s="0" t="s">
        <v>1065</v>
      </c>
      <c r="E19" s="0" t="s">
        <v>1798</v>
      </c>
      <c r="F19" s="0" t="s">
        <v>1799</v>
      </c>
      <c r="G19" s="0" t="s">
        <v>1364</v>
      </c>
      <c r="H19" s="0">
        <v>2159.4</v>
      </c>
      <c r="I19" s="0">
        <v>305.66</v>
      </c>
      <c r="J19" s="0" t="s">
        <v>1282</v>
      </c>
      <c r="K19" s="0" t="s">
        <v>1283</v>
      </c>
      <c r="L19" s="0" t="s">
        <v>1284</v>
      </c>
      <c r="M19" s="0" t="s">
        <v>1285</v>
      </c>
      <c r="O19" s="0" t="s">
        <v>1286</v>
      </c>
      <c r="P19" s="0" t="s">
        <v>2134</v>
      </c>
      <c r="Q19" s="0" t="s">
        <v>2088</v>
      </c>
      <c r="X19" s="0" t="s">
        <v>1665</v>
      </c>
      <c r="Y19" s="0" t="s">
        <v>1296</v>
      </c>
      <c r="Z19" s="0" t="s">
        <v>1297</v>
      </c>
      <c r="AA19" s="0" t="s">
        <v>1666</v>
      </c>
      <c r="AB19" s="0" t="s">
        <v>1302</v>
      </c>
    </row>
    <row customHeight="1" ht="10.5">
      <c r="B20" s="0" t="s">
        <v>299</v>
      </c>
      <c r="C20" s="0" t="s">
        <v>2086</v>
      </c>
      <c r="D20" s="0" t="s">
        <v>1065</v>
      </c>
      <c r="E20" s="0" t="s">
        <v>1798</v>
      </c>
      <c r="F20" s="0" t="s">
        <v>1799</v>
      </c>
      <c r="G20" s="0" t="s">
        <v>1355</v>
      </c>
      <c r="H20" s="0">
        <v>7313.95</v>
      </c>
      <c r="I20" s="0">
        <v>128.34</v>
      </c>
      <c r="J20" s="0" t="s">
        <v>1282</v>
      </c>
      <c r="K20" s="0" t="s">
        <v>1283</v>
      </c>
      <c r="L20" s="0" t="s">
        <v>1284</v>
      </c>
      <c r="M20" s="0" t="s">
        <v>1285</v>
      </c>
      <c r="O20" s="0" t="s">
        <v>1286</v>
      </c>
      <c r="P20" s="0" t="s">
        <v>2128</v>
      </c>
      <c r="Q20" s="0" t="s">
        <v>2088</v>
      </c>
      <c r="X20" s="0" t="s">
        <v>1300</v>
      </c>
      <c r="Y20" s="0" t="s">
        <v>1296</v>
      </c>
      <c r="Z20" s="0" t="s">
        <v>1297</v>
      </c>
      <c r="AA20" s="0" t="s">
        <v>1301</v>
      </c>
      <c r="AB20" s="0" t="s">
        <v>1302</v>
      </c>
    </row>
    <row customHeight="1" ht="10.5">
      <c r="B21" s="0" t="s">
        <v>299</v>
      </c>
      <c r="C21" s="0" t="s">
        <v>2086</v>
      </c>
      <c r="D21" s="0" t="s">
        <v>1065</v>
      </c>
      <c r="E21" s="0" t="s">
        <v>1838</v>
      </c>
      <c r="F21" s="0" t="s">
        <v>1839</v>
      </c>
      <c r="G21" s="0" t="s">
        <v>1355</v>
      </c>
      <c r="H21" s="0">
        <v>7313.95</v>
      </c>
      <c r="I21" s="0">
        <v>128.34</v>
      </c>
      <c r="J21" s="0" t="s">
        <v>1282</v>
      </c>
      <c r="K21" s="0" t="s">
        <v>1283</v>
      </c>
      <c r="L21" s="0" t="s">
        <v>1284</v>
      </c>
      <c r="M21" s="0" t="s">
        <v>1285</v>
      </c>
      <c r="O21" s="0" t="s">
        <v>1286</v>
      </c>
      <c r="P21" s="0" t="s">
        <v>2128</v>
      </c>
      <c r="Q21" s="0" t="s">
        <v>2088</v>
      </c>
      <c r="X21" s="0" t="s">
        <v>1300</v>
      </c>
      <c r="Y21" s="0" t="s">
        <v>1296</v>
      </c>
      <c r="Z21" s="0" t="s">
        <v>1297</v>
      </c>
      <c r="AA21" s="0" t="s">
        <v>1301</v>
      </c>
      <c r="AB21" s="0" t="s">
        <v>1302</v>
      </c>
    </row>
    <row customHeight="1" ht="10.5">
      <c r="B22" s="0" t="s">
        <v>299</v>
      </c>
      <c r="C22" s="0" t="s">
        <v>2086</v>
      </c>
      <c r="D22" s="0" t="s">
        <v>1065</v>
      </c>
      <c r="E22" s="0" t="s">
        <v>1783</v>
      </c>
      <c r="F22" s="0" t="s">
        <v>1784</v>
      </c>
      <c r="G22" s="0" t="s">
        <v>1355</v>
      </c>
      <c r="H22" s="0">
        <v>7313.95</v>
      </c>
      <c r="I22" s="0">
        <v>128.34</v>
      </c>
      <c r="J22" s="0" t="s">
        <v>1282</v>
      </c>
      <c r="K22" s="0" t="s">
        <v>1283</v>
      </c>
      <c r="L22" s="0" t="s">
        <v>1284</v>
      </c>
      <c r="M22" s="0" t="s">
        <v>1285</v>
      </c>
      <c r="O22" s="0" t="s">
        <v>1286</v>
      </c>
      <c r="P22" s="0" t="s">
        <v>2144</v>
      </c>
      <c r="Q22" s="0" t="s">
        <v>2088</v>
      </c>
      <c r="X22" s="0" t="s">
        <v>1300</v>
      </c>
      <c r="Y22" s="0" t="s">
        <v>1296</v>
      </c>
      <c r="Z22" s="0" t="s">
        <v>1297</v>
      </c>
      <c r="AA22" s="0" t="s">
        <v>1301</v>
      </c>
      <c r="AB22" s="0" t="s">
        <v>1302</v>
      </c>
    </row>
    <row customHeight="1" ht="10.5">
      <c r="B23" s="0" t="s">
        <v>299</v>
      </c>
      <c r="C23" s="0" t="s">
        <v>2086</v>
      </c>
      <c r="D23" s="0" t="s">
        <v>1065</v>
      </c>
      <c r="E23" s="0" t="s">
        <v>1854</v>
      </c>
      <c r="F23" s="0" t="s">
        <v>1855</v>
      </c>
      <c r="G23" s="0" t="s">
        <v>1355</v>
      </c>
      <c r="H23" s="0">
        <v>7313.95</v>
      </c>
      <c r="I23" s="0">
        <v>128.34</v>
      </c>
      <c r="J23" s="0" t="s">
        <v>1282</v>
      </c>
      <c r="K23" s="0" t="s">
        <v>1283</v>
      </c>
      <c r="L23" s="0" t="s">
        <v>1284</v>
      </c>
      <c r="M23" s="0" t="s">
        <v>1285</v>
      </c>
      <c r="O23" s="0" t="s">
        <v>1286</v>
      </c>
      <c r="P23" s="0" t="s">
        <v>1641</v>
      </c>
      <c r="Q23" s="0" t="s">
        <v>2088</v>
      </c>
      <c r="X23" s="0" t="s">
        <v>1300</v>
      </c>
      <c r="Y23" s="0" t="s">
        <v>1296</v>
      </c>
      <c r="Z23" s="0" t="s">
        <v>1297</v>
      </c>
      <c r="AA23" s="0" t="s">
        <v>1301</v>
      </c>
      <c r="AB23" s="0" t="s">
        <v>1302</v>
      </c>
    </row>
    <row customHeight="1" ht="10.5">
      <c r="B24" s="0" t="s">
        <v>299</v>
      </c>
      <c r="C24" s="0" t="s">
        <v>2093</v>
      </c>
      <c r="D24" s="0" t="s">
        <v>1065</v>
      </c>
      <c r="E24" s="0" t="s">
        <v>1085</v>
      </c>
      <c r="F24" s="0" t="s">
        <v>1086</v>
      </c>
      <c r="G24" s="0" t="s">
        <v>1364</v>
      </c>
      <c r="H24" s="0">
        <v>2159.4</v>
      </c>
      <c r="I24" s="0">
        <v>128.34</v>
      </c>
      <c r="J24" s="0" t="s">
        <v>1282</v>
      </c>
      <c r="K24" s="0" t="s">
        <v>1283</v>
      </c>
      <c r="L24" s="0" t="s">
        <v>1284</v>
      </c>
      <c r="M24" s="0" t="s">
        <v>1285</v>
      </c>
      <c r="O24" s="0" t="s">
        <v>1286</v>
      </c>
      <c r="P24" s="0" t="s">
        <v>1661</v>
      </c>
      <c r="Q24" s="0" t="s">
        <v>2088</v>
      </c>
      <c r="X24" s="0" t="s">
        <v>1665</v>
      </c>
      <c r="Y24" s="0" t="s">
        <v>1296</v>
      </c>
      <c r="Z24" s="0" t="s">
        <v>1297</v>
      </c>
      <c r="AA24" s="0" t="s">
        <v>1666</v>
      </c>
      <c r="AB24" s="0" t="s">
        <v>1302</v>
      </c>
    </row>
    <row customHeight="1" ht="10.5">
      <c r="B25" s="0" t="s">
        <v>299</v>
      </c>
      <c r="C25" s="0" t="s">
        <v>2086</v>
      </c>
      <c r="D25" s="0" t="s">
        <v>1065</v>
      </c>
      <c r="E25" s="0" t="s">
        <v>1085</v>
      </c>
      <c r="F25" s="0" t="s">
        <v>1086</v>
      </c>
      <c r="G25" s="0" t="s">
        <v>1372</v>
      </c>
      <c r="H25" s="0">
        <v>54.34</v>
      </c>
      <c r="I25" s="0">
        <v>14.86</v>
      </c>
      <c r="J25" s="0" t="s">
        <v>1649</v>
      </c>
      <c r="K25" s="0" t="s">
        <v>1650</v>
      </c>
      <c r="L25" s="0" t="s">
        <v>1651</v>
      </c>
      <c r="M25" s="0" t="s">
        <v>1285</v>
      </c>
      <c r="O25" s="0" t="s">
        <v>1652</v>
      </c>
      <c r="P25" s="0" t="s">
        <v>1653</v>
      </c>
      <c r="Q25" s="0" t="s">
        <v>2088</v>
      </c>
      <c r="X25" s="0" t="s">
        <v>1658</v>
      </c>
      <c r="Y25" s="0" t="s">
        <v>1296</v>
      </c>
      <c r="Z25" s="0" t="s">
        <v>1297</v>
      </c>
      <c r="AA25" s="0" t="s">
        <v>1659</v>
      </c>
      <c r="AB25" s="0" t="s">
        <v>1302</v>
      </c>
    </row>
    <row customHeight="1" ht="10.5">
      <c r="B26" s="0" t="s">
        <v>299</v>
      </c>
      <c r="C26" s="0" t="s">
        <v>2086</v>
      </c>
      <c r="D26" s="0" t="s">
        <v>1065</v>
      </c>
      <c r="E26" s="0" t="s">
        <v>1858</v>
      </c>
      <c r="F26" s="0" t="s">
        <v>1859</v>
      </c>
      <c r="G26" s="0" t="s">
        <v>1355</v>
      </c>
      <c r="H26" s="0">
        <v>7313.95</v>
      </c>
      <c r="I26" s="0">
        <v>128.34</v>
      </c>
      <c r="J26" s="0" t="s">
        <v>1282</v>
      </c>
      <c r="K26" s="0" t="s">
        <v>1283</v>
      </c>
      <c r="L26" s="0" t="s">
        <v>1284</v>
      </c>
      <c r="M26" s="0" t="s">
        <v>1285</v>
      </c>
      <c r="O26" s="0" t="s">
        <v>1286</v>
      </c>
      <c r="P26" s="0" t="s">
        <v>1641</v>
      </c>
      <c r="Q26" s="0" t="s">
        <v>2088</v>
      </c>
      <c r="X26" s="0" t="s">
        <v>1300</v>
      </c>
      <c r="Y26" s="0" t="s">
        <v>1296</v>
      </c>
      <c r="Z26" s="0" t="s">
        <v>1297</v>
      </c>
      <c r="AA26" s="0" t="s">
        <v>1301</v>
      </c>
      <c r="AB26" s="0" t="s">
        <v>1302</v>
      </c>
    </row>
    <row customHeight="1" ht="10.5">
      <c r="B27" s="0" t="s">
        <v>304</v>
      </c>
      <c r="C27" s="0" t="s">
        <v>2105</v>
      </c>
      <c r="D27" s="0" t="s">
        <v>1065</v>
      </c>
      <c r="E27" s="0" t="s">
        <v>1748</v>
      </c>
      <c r="F27" s="0" t="s">
        <v>1749</v>
      </c>
      <c r="G27" s="0" t="s">
        <v>1318</v>
      </c>
      <c r="H27" s="0">
        <v>25816.35</v>
      </c>
      <c r="I27" s="0">
        <v>1981.41</v>
      </c>
      <c r="J27" s="0" t="s">
        <v>1282</v>
      </c>
      <c r="K27" s="0" t="s">
        <v>1283</v>
      </c>
      <c r="L27" s="0" t="s">
        <v>1284</v>
      </c>
      <c r="M27" s="0" t="s">
        <v>1285</v>
      </c>
      <c r="O27" s="0" t="s">
        <v>1319</v>
      </c>
      <c r="P27" s="0" t="s">
        <v>1320</v>
      </c>
      <c r="Q27" s="0" t="s">
        <v>2088</v>
      </c>
      <c r="X27" s="0" t="s">
        <v>1325</v>
      </c>
      <c r="Y27" s="0" t="s">
        <v>1296</v>
      </c>
      <c r="Z27" s="0" t="s">
        <v>1297</v>
      </c>
      <c r="AA27" s="0" t="s">
        <v>1326</v>
      </c>
      <c r="AB27" s="0" t="s">
        <v>1302</v>
      </c>
    </row>
    <row customHeight="1" ht="10.5">
      <c r="B28" s="0" t="s">
        <v>304</v>
      </c>
      <c r="C28" s="0" t="s">
        <v>2105</v>
      </c>
      <c r="D28" s="0" t="s">
        <v>1065</v>
      </c>
      <c r="E28" s="0" t="s">
        <v>1778</v>
      </c>
      <c r="F28" s="0" t="s">
        <v>1779</v>
      </c>
      <c r="G28" s="0" t="s">
        <v>1318</v>
      </c>
      <c r="H28" s="0">
        <v>25816.35</v>
      </c>
      <c r="I28" s="0">
        <v>1772.55</v>
      </c>
      <c r="J28" s="0" t="s">
        <v>1282</v>
      </c>
      <c r="K28" s="0" t="s">
        <v>1283</v>
      </c>
      <c r="L28" s="0" t="s">
        <v>1284</v>
      </c>
      <c r="M28" s="0" t="s">
        <v>1285</v>
      </c>
      <c r="O28" s="0" t="s">
        <v>1319</v>
      </c>
      <c r="P28" s="0" t="s">
        <v>1320</v>
      </c>
      <c r="Q28" s="0" t="s">
        <v>2088</v>
      </c>
      <c r="X28" s="0" t="s">
        <v>1325</v>
      </c>
      <c r="Y28" s="0" t="s">
        <v>1296</v>
      </c>
      <c r="Z28" s="0" t="s">
        <v>1297</v>
      </c>
      <c r="AA28" s="0" t="s">
        <v>1326</v>
      </c>
      <c r="AB28" s="0" t="s">
        <v>1302</v>
      </c>
    </row>
    <row customHeight="1" ht="10.5">
      <c r="B29" s="0" t="s">
        <v>304</v>
      </c>
      <c r="C29" s="0" t="s">
        <v>2105</v>
      </c>
      <c r="D29" s="0" t="s">
        <v>1065</v>
      </c>
      <c r="E29" s="0" t="s">
        <v>1066</v>
      </c>
      <c r="F29" s="0" t="s">
        <v>1067</v>
      </c>
      <c r="G29" s="0" t="s">
        <v>1318</v>
      </c>
      <c r="H29" s="0">
        <v>25816.35</v>
      </c>
      <c r="I29" s="0">
        <v>1869.26</v>
      </c>
      <c r="J29" s="0" t="s">
        <v>1282</v>
      </c>
      <c r="K29" s="0" t="s">
        <v>1283</v>
      </c>
      <c r="L29" s="0" t="s">
        <v>1284</v>
      </c>
      <c r="M29" s="0" t="s">
        <v>1285</v>
      </c>
      <c r="O29" s="0" t="s">
        <v>1319</v>
      </c>
      <c r="P29" s="0" t="s">
        <v>1320</v>
      </c>
      <c r="Q29" s="0" t="s">
        <v>2088</v>
      </c>
      <c r="X29" s="0" t="s">
        <v>1325</v>
      </c>
      <c r="Y29" s="0" t="s">
        <v>1296</v>
      </c>
      <c r="Z29" s="0" t="s">
        <v>1297</v>
      </c>
      <c r="AA29" s="0" t="s">
        <v>1326</v>
      </c>
      <c r="AB29" s="0" t="s">
        <v>1302</v>
      </c>
    </row>
    <row customHeight="1" ht="10.5">
      <c r="B30" s="0" t="s">
        <v>304</v>
      </c>
      <c r="C30" s="0" t="s">
        <v>2105</v>
      </c>
      <c r="D30" s="0" t="s">
        <v>1065</v>
      </c>
      <c r="E30" s="0" t="s">
        <v>1082</v>
      </c>
      <c r="F30" s="0" t="s">
        <v>1083</v>
      </c>
      <c r="G30" s="0" t="s">
        <v>1318</v>
      </c>
      <c r="H30" s="0">
        <v>25816.35</v>
      </c>
      <c r="I30" s="0">
        <v>1981.41</v>
      </c>
      <c r="J30" s="0" t="s">
        <v>1282</v>
      </c>
      <c r="K30" s="0" t="s">
        <v>1283</v>
      </c>
      <c r="L30" s="0" t="s">
        <v>1284</v>
      </c>
      <c r="M30" s="0" t="s">
        <v>1285</v>
      </c>
      <c r="O30" s="0" t="s">
        <v>1319</v>
      </c>
      <c r="P30" s="0" t="s">
        <v>1320</v>
      </c>
      <c r="Q30" s="0" t="s">
        <v>2088</v>
      </c>
      <c r="X30" s="0" t="s">
        <v>1325</v>
      </c>
      <c r="Y30" s="0" t="s">
        <v>1296</v>
      </c>
      <c r="Z30" s="0" t="s">
        <v>1297</v>
      </c>
      <c r="AA30" s="0" t="s">
        <v>1326</v>
      </c>
      <c r="AB30" s="0" t="s">
        <v>1302</v>
      </c>
    </row>
    <row customHeight="1" ht="10.5">
      <c r="B31" s="0" t="s">
        <v>304</v>
      </c>
      <c r="C31" s="0" t="s">
        <v>2105</v>
      </c>
      <c r="D31" s="0" t="s">
        <v>1065</v>
      </c>
      <c r="E31" s="0" t="s">
        <v>1802</v>
      </c>
      <c r="F31" s="0" t="s">
        <v>1803</v>
      </c>
      <c r="G31" s="0" t="s">
        <v>1318</v>
      </c>
      <c r="H31" s="0">
        <v>25816.35</v>
      </c>
      <c r="I31" s="0">
        <v>1789.99</v>
      </c>
      <c r="J31" s="0" t="s">
        <v>1282</v>
      </c>
      <c r="K31" s="0" t="s">
        <v>1283</v>
      </c>
      <c r="L31" s="0" t="s">
        <v>1284</v>
      </c>
      <c r="M31" s="0" t="s">
        <v>1285</v>
      </c>
      <c r="O31" s="0" t="s">
        <v>1319</v>
      </c>
      <c r="P31" s="0" t="s">
        <v>1320</v>
      </c>
      <c r="Q31" s="0" t="s">
        <v>2088</v>
      </c>
      <c r="X31" s="0" t="s">
        <v>1325</v>
      </c>
      <c r="Y31" s="0" t="s">
        <v>1296</v>
      </c>
      <c r="Z31" s="0" t="s">
        <v>1297</v>
      </c>
      <c r="AA31" s="0" t="s">
        <v>1326</v>
      </c>
      <c r="AB31" s="0" t="s">
        <v>1302</v>
      </c>
    </row>
    <row customHeight="1" ht="10.5">
      <c r="B32" s="0" t="s">
        <v>304</v>
      </c>
      <c r="C32" s="0" t="s">
        <v>2105</v>
      </c>
      <c r="D32" s="0" t="s">
        <v>1065</v>
      </c>
      <c r="E32" s="0" t="s">
        <v>1812</v>
      </c>
      <c r="F32" s="0" t="s">
        <v>1813</v>
      </c>
      <c r="G32" s="0" t="s">
        <v>1318</v>
      </c>
      <c r="H32" s="0">
        <v>25816.35</v>
      </c>
      <c r="I32" s="0">
        <v>1869.26</v>
      </c>
      <c r="J32" s="0" t="s">
        <v>1282</v>
      </c>
      <c r="K32" s="0" t="s">
        <v>1283</v>
      </c>
      <c r="L32" s="0" t="s">
        <v>1284</v>
      </c>
      <c r="M32" s="0" t="s">
        <v>1285</v>
      </c>
      <c r="O32" s="0" t="s">
        <v>1319</v>
      </c>
      <c r="P32" s="0" t="s">
        <v>1320</v>
      </c>
      <c r="Q32" s="0" t="s">
        <v>2088</v>
      </c>
      <c r="X32" s="0" t="s">
        <v>1325</v>
      </c>
      <c r="Y32" s="0" t="s">
        <v>1296</v>
      </c>
      <c r="Z32" s="0" t="s">
        <v>1297</v>
      </c>
      <c r="AA32" s="0" t="s">
        <v>1326</v>
      </c>
      <c r="AB32" s="0" t="s">
        <v>1302</v>
      </c>
    </row>
    <row customHeight="1" ht="10.5">
      <c r="B33" s="0" t="s">
        <v>304</v>
      </c>
      <c r="C33" s="0" t="s">
        <v>2105</v>
      </c>
      <c r="D33" s="0" t="s">
        <v>1065</v>
      </c>
      <c r="E33" s="0" t="s">
        <v>1754</v>
      </c>
      <c r="F33" s="0" t="s">
        <v>1755</v>
      </c>
      <c r="G33" s="0" t="s">
        <v>1318</v>
      </c>
      <c r="H33" s="0">
        <v>25816.35</v>
      </c>
      <c r="I33" s="0">
        <v>1981.41</v>
      </c>
      <c r="J33" s="0" t="s">
        <v>1282</v>
      </c>
      <c r="K33" s="0" t="s">
        <v>1283</v>
      </c>
      <c r="L33" s="0" t="s">
        <v>1284</v>
      </c>
      <c r="M33" s="0" t="s">
        <v>1285</v>
      </c>
      <c r="O33" s="0" t="s">
        <v>1319</v>
      </c>
      <c r="P33" s="0" t="s">
        <v>1320</v>
      </c>
      <c r="Q33" s="0" t="s">
        <v>2088</v>
      </c>
      <c r="X33" s="0" t="s">
        <v>1325</v>
      </c>
      <c r="Y33" s="0" t="s">
        <v>1296</v>
      </c>
      <c r="Z33" s="0" t="s">
        <v>1297</v>
      </c>
      <c r="AA33" s="0" t="s">
        <v>1326</v>
      </c>
      <c r="AB33" s="0" t="s">
        <v>1302</v>
      </c>
    </row>
    <row customHeight="1" ht="10.5">
      <c r="B34" s="0" t="s">
        <v>304</v>
      </c>
      <c r="C34" s="0" t="s">
        <v>2105</v>
      </c>
      <c r="D34" s="0" t="s">
        <v>1065</v>
      </c>
      <c r="E34" s="0" t="s">
        <v>1820</v>
      </c>
      <c r="F34" s="0" t="s">
        <v>1821</v>
      </c>
      <c r="G34" s="0" t="s">
        <v>1318</v>
      </c>
      <c r="H34" s="0">
        <v>25816.35</v>
      </c>
      <c r="I34" s="0">
        <v>1869.26</v>
      </c>
      <c r="J34" s="0" t="s">
        <v>1282</v>
      </c>
      <c r="K34" s="0" t="s">
        <v>1283</v>
      </c>
      <c r="L34" s="0" t="s">
        <v>1284</v>
      </c>
      <c r="M34" s="0" t="s">
        <v>1285</v>
      </c>
      <c r="O34" s="0" t="s">
        <v>1319</v>
      </c>
      <c r="P34" s="0" t="s">
        <v>1320</v>
      </c>
      <c r="Q34" s="0" t="s">
        <v>2088</v>
      </c>
      <c r="X34" s="0" t="s">
        <v>1325</v>
      </c>
      <c r="Y34" s="0" t="s">
        <v>1296</v>
      </c>
      <c r="Z34" s="0" t="s">
        <v>1297</v>
      </c>
      <c r="AA34" s="0" t="s">
        <v>1326</v>
      </c>
      <c r="AB34" s="0" t="s">
        <v>1302</v>
      </c>
    </row>
    <row customHeight="1" ht="10.5">
      <c r="B35" s="0" t="s">
        <v>304</v>
      </c>
      <c r="C35" s="0" t="s">
        <v>2105</v>
      </c>
      <c r="D35" s="0" t="s">
        <v>1065</v>
      </c>
      <c r="E35" s="0" t="s">
        <v>1796</v>
      </c>
      <c r="F35" s="0" t="s">
        <v>1797</v>
      </c>
      <c r="G35" s="0" t="s">
        <v>2030</v>
      </c>
      <c r="H35" s="0">
        <v>4755.9</v>
      </c>
      <c r="I35" s="0">
        <v>3211.28</v>
      </c>
      <c r="J35" s="0" t="s">
        <v>1827</v>
      </c>
      <c r="K35" s="0" t="s">
        <v>1828</v>
      </c>
      <c r="L35" s="0" t="s">
        <v>1284</v>
      </c>
      <c r="M35" s="0" t="s">
        <v>1285</v>
      </c>
      <c r="O35" s="0" t="s">
        <v>1319</v>
      </c>
      <c r="P35" s="0" t="s">
        <v>2145</v>
      </c>
      <c r="Q35" s="0" t="s">
        <v>2088</v>
      </c>
      <c r="X35" s="0" t="s">
        <v>2146</v>
      </c>
      <c r="Y35" s="0" t="s">
        <v>1376</v>
      </c>
      <c r="Z35" s="0" t="s">
        <v>1297</v>
      </c>
      <c r="AA35" s="0" t="s">
        <v>2147</v>
      </c>
      <c r="AB35" s="0" t="s">
        <v>1340</v>
      </c>
    </row>
    <row customHeight="1" ht="10.5">
      <c r="B36" s="0" t="s">
        <v>304</v>
      </c>
      <c r="C36" s="0" t="s">
        <v>2105</v>
      </c>
      <c r="D36" s="0" t="s">
        <v>1065</v>
      </c>
      <c r="E36" s="0" t="s">
        <v>1796</v>
      </c>
      <c r="F36" s="0" t="s">
        <v>1797</v>
      </c>
      <c r="G36" s="0" t="s">
        <v>2030</v>
      </c>
      <c r="H36" s="0">
        <v>4755.9</v>
      </c>
      <c r="I36" s="0">
        <v>1665.34</v>
      </c>
      <c r="J36" s="0" t="s">
        <v>1827</v>
      </c>
      <c r="K36" s="0" t="s">
        <v>1828</v>
      </c>
      <c r="L36" s="0" t="s">
        <v>1284</v>
      </c>
      <c r="M36" s="0" t="s">
        <v>1285</v>
      </c>
      <c r="O36" s="0" t="s">
        <v>1319</v>
      </c>
      <c r="P36" s="0" t="s">
        <v>2148</v>
      </c>
      <c r="Q36" s="0" t="s">
        <v>2088</v>
      </c>
      <c r="X36" s="0" t="s">
        <v>2146</v>
      </c>
      <c r="Y36" s="0" t="s">
        <v>1376</v>
      </c>
      <c r="Z36" s="0" t="s">
        <v>1297</v>
      </c>
      <c r="AA36" s="0" t="s">
        <v>2147</v>
      </c>
      <c r="AB36" s="0" t="s">
        <v>1340</v>
      </c>
    </row>
    <row customHeight="1" ht="10.5">
      <c r="B37" s="0" t="s">
        <v>304</v>
      </c>
      <c r="C37" s="0" t="s">
        <v>2105</v>
      </c>
      <c r="D37" s="0" t="s">
        <v>1065</v>
      </c>
      <c r="E37" s="0" t="s">
        <v>1796</v>
      </c>
      <c r="F37" s="0" t="s">
        <v>1797</v>
      </c>
      <c r="G37" s="0" t="s">
        <v>2030</v>
      </c>
      <c r="H37" s="0">
        <v>4755.9</v>
      </c>
      <c r="I37" s="0">
        <v>1804.13</v>
      </c>
      <c r="J37" s="0" t="s">
        <v>1827</v>
      </c>
      <c r="K37" s="0" t="s">
        <v>1828</v>
      </c>
      <c r="L37" s="0" t="s">
        <v>1284</v>
      </c>
      <c r="M37" s="0" t="s">
        <v>1285</v>
      </c>
      <c r="O37" s="0" t="s">
        <v>1319</v>
      </c>
      <c r="P37" s="0" t="s">
        <v>2149</v>
      </c>
      <c r="Q37" s="0" t="s">
        <v>2088</v>
      </c>
      <c r="X37" s="0" t="s">
        <v>2146</v>
      </c>
      <c r="Y37" s="0" t="s">
        <v>1376</v>
      </c>
      <c r="Z37" s="0" t="s">
        <v>1297</v>
      </c>
      <c r="AA37" s="0" t="s">
        <v>2147</v>
      </c>
      <c r="AB37" s="0" t="s">
        <v>1340</v>
      </c>
    </row>
    <row customHeight="1" ht="10.5">
      <c r="B38" s="0" t="s">
        <v>304</v>
      </c>
      <c r="C38" s="0" t="s">
        <v>2105</v>
      </c>
      <c r="D38" s="0" t="s">
        <v>1065</v>
      </c>
      <c r="E38" s="0" t="s">
        <v>1798</v>
      </c>
      <c r="F38" s="0" t="s">
        <v>1799</v>
      </c>
      <c r="G38" s="0" t="s">
        <v>1318</v>
      </c>
      <c r="H38" s="0">
        <v>25816.35</v>
      </c>
      <c r="I38" s="0">
        <v>1981.41</v>
      </c>
      <c r="J38" s="0" t="s">
        <v>1282</v>
      </c>
      <c r="K38" s="0" t="s">
        <v>1283</v>
      </c>
      <c r="L38" s="0" t="s">
        <v>1284</v>
      </c>
      <c r="M38" s="0" t="s">
        <v>1285</v>
      </c>
      <c r="O38" s="0" t="s">
        <v>1319</v>
      </c>
      <c r="P38" s="0" t="s">
        <v>1320</v>
      </c>
      <c r="Q38" s="0" t="s">
        <v>2088</v>
      </c>
      <c r="X38" s="0" t="s">
        <v>1325</v>
      </c>
      <c r="Y38" s="0" t="s">
        <v>1296</v>
      </c>
      <c r="Z38" s="0" t="s">
        <v>1297</v>
      </c>
      <c r="AA38" s="0" t="s">
        <v>1326</v>
      </c>
      <c r="AB38" s="0" t="s">
        <v>1302</v>
      </c>
    </row>
    <row customHeight="1" ht="10.5">
      <c r="B39" s="0" t="s">
        <v>304</v>
      </c>
      <c r="C39" s="0" t="s">
        <v>2105</v>
      </c>
      <c r="D39" s="0" t="s">
        <v>1065</v>
      </c>
      <c r="E39" s="0" t="s">
        <v>1838</v>
      </c>
      <c r="F39" s="0" t="s">
        <v>1839</v>
      </c>
      <c r="G39" s="0" t="s">
        <v>1329</v>
      </c>
      <c r="H39" s="0">
        <v>15850.53</v>
      </c>
      <c r="I39" s="0">
        <v>2866.12</v>
      </c>
      <c r="J39" s="0" t="s">
        <v>1649</v>
      </c>
      <c r="K39" s="0" t="s">
        <v>1650</v>
      </c>
      <c r="L39" s="0" t="s">
        <v>1651</v>
      </c>
      <c r="M39" s="0" t="s">
        <v>1285</v>
      </c>
      <c r="O39" s="0" t="s">
        <v>1319</v>
      </c>
      <c r="P39" s="0" t="s">
        <v>2150</v>
      </c>
      <c r="Q39" s="0" t="s">
        <v>2088</v>
      </c>
      <c r="X39" s="0" t="s">
        <v>1671</v>
      </c>
      <c r="Y39" s="0" t="s">
        <v>1296</v>
      </c>
      <c r="Z39" s="0" t="s">
        <v>1297</v>
      </c>
      <c r="AA39" s="0" t="s">
        <v>1336</v>
      </c>
      <c r="AB39" s="0" t="s">
        <v>1672</v>
      </c>
    </row>
    <row customHeight="1" ht="10.5">
      <c r="B40" s="0" t="s">
        <v>304</v>
      </c>
      <c r="C40" s="0" t="s">
        <v>2105</v>
      </c>
      <c r="D40" s="0" t="s">
        <v>1065</v>
      </c>
      <c r="E40" s="0" t="s">
        <v>1783</v>
      </c>
      <c r="F40" s="0" t="s">
        <v>1784</v>
      </c>
      <c r="G40" s="0" t="s">
        <v>1318</v>
      </c>
      <c r="H40" s="0">
        <v>25816.35</v>
      </c>
      <c r="I40" s="0">
        <v>1981.41</v>
      </c>
      <c r="J40" s="0" t="s">
        <v>1282</v>
      </c>
      <c r="K40" s="0" t="s">
        <v>1283</v>
      </c>
      <c r="L40" s="0" t="s">
        <v>1284</v>
      </c>
      <c r="M40" s="0" t="s">
        <v>1285</v>
      </c>
      <c r="O40" s="0" t="s">
        <v>1319</v>
      </c>
      <c r="P40" s="0" t="s">
        <v>1320</v>
      </c>
      <c r="Q40" s="0" t="s">
        <v>2088</v>
      </c>
      <c r="X40" s="0" t="s">
        <v>1325</v>
      </c>
      <c r="Y40" s="0" t="s">
        <v>1296</v>
      </c>
      <c r="Z40" s="0" t="s">
        <v>1297</v>
      </c>
      <c r="AA40" s="0" t="s">
        <v>1326</v>
      </c>
      <c r="AB40" s="0" t="s">
        <v>1302</v>
      </c>
    </row>
    <row customHeight="1" ht="10.5">
      <c r="B41" s="0" t="s">
        <v>304</v>
      </c>
      <c r="C41" s="0" t="s">
        <v>2105</v>
      </c>
      <c r="D41" s="0" t="s">
        <v>1065</v>
      </c>
      <c r="E41" s="0" t="s">
        <v>1854</v>
      </c>
      <c r="F41" s="0" t="s">
        <v>1855</v>
      </c>
      <c r="G41" s="0" t="s">
        <v>1318</v>
      </c>
      <c r="H41" s="0">
        <v>25816.35</v>
      </c>
      <c r="I41" s="0">
        <v>1981.41</v>
      </c>
      <c r="J41" s="0" t="s">
        <v>1282</v>
      </c>
      <c r="K41" s="0" t="s">
        <v>1283</v>
      </c>
      <c r="L41" s="0" t="s">
        <v>1284</v>
      </c>
      <c r="M41" s="0" t="s">
        <v>1285</v>
      </c>
      <c r="O41" s="0" t="s">
        <v>1319</v>
      </c>
      <c r="P41" s="0" t="s">
        <v>1320</v>
      </c>
      <c r="Q41" s="0" t="s">
        <v>2088</v>
      </c>
      <c r="X41" s="0" t="s">
        <v>1325</v>
      </c>
      <c r="Y41" s="0" t="s">
        <v>1296</v>
      </c>
      <c r="Z41" s="0" t="s">
        <v>1297</v>
      </c>
      <c r="AA41" s="0" t="s">
        <v>1326</v>
      </c>
      <c r="AB41" s="0" t="s">
        <v>1302</v>
      </c>
    </row>
    <row customHeight="1" ht="10.5">
      <c r="B42" s="0" t="s">
        <v>304</v>
      </c>
      <c r="C42" s="0" t="s">
        <v>2105</v>
      </c>
      <c r="D42" s="0" t="s">
        <v>1065</v>
      </c>
      <c r="E42" s="0" t="s">
        <v>1085</v>
      </c>
      <c r="F42" s="0" t="s">
        <v>1086</v>
      </c>
      <c r="G42" s="0" t="s">
        <v>1318</v>
      </c>
      <c r="H42" s="0">
        <v>25816.35</v>
      </c>
      <c r="I42" s="0">
        <v>1869.26</v>
      </c>
      <c r="J42" s="0" t="s">
        <v>1282</v>
      </c>
      <c r="K42" s="0" t="s">
        <v>1283</v>
      </c>
      <c r="L42" s="0" t="s">
        <v>1284</v>
      </c>
      <c r="M42" s="0" t="s">
        <v>1285</v>
      </c>
      <c r="O42" s="0" t="s">
        <v>1319</v>
      </c>
      <c r="P42" s="0" t="s">
        <v>1320</v>
      </c>
      <c r="Q42" s="0" t="s">
        <v>2088</v>
      </c>
      <c r="X42" s="0" t="s">
        <v>1325</v>
      </c>
      <c r="Y42" s="0" t="s">
        <v>1296</v>
      </c>
      <c r="Z42" s="0" t="s">
        <v>1297</v>
      </c>
      <c r="AA42" s="0" t="s">
        <v>1326</v>
      </c>
      <c r="AB42" s="0" t="s">
        <v>1302</v>
      </c>
    </row>
    <row customHeight="1" ht="10.5">
      <c r="B43" s="0" t="s">
        <v>304</v>
      </c>
      <c r="C43" s="0" t="s">
        <v>2105</v>
      </c>
      <c r="D43" s="0" t="s">
        <v>1065</v>
      </c>
      <c r="E43" s="0" t="s">
        <v>1085</v>
      </c>
      <c r="F43" s="0" t="s">
        <v>1086</v>
      </c>
      <c r="G43" s="0" t="s">
        <v>1343</v>
      </c>
      <c r="H43" s="0">
        <v>8943.36</v>
      </c>
      <c r="I43" s="0">
        <v>2866.12</v>
      </c>
      <c r="J43" s="0" t="s">
        <v>1649</v>
      </c>
      <c r="K43" s="0" t="s">
        <v>1650</v>
      </c>
      <c r="L43" s="0" t="s">
        <v>1651</v>
      </c>
      <c r="M43" s="0" t="s">
        <v>1285</v>
      </c>
      <c r="O43" s="0" t="s">
        <v>1319</v>
      </c>
      <c r="P43" s="0" t="s">
        <v>1667</v>
      </c>
      <c r="Q43" s="0" t="s">
        <v>2088</v>
      </c>
      <c r="X43" s="0" t="s">
        <v>1671</v>
      </c>
      <c r="Y43" s="0" t="s">
        <v>1296</v>
      </c>
      <c r="Z43" s="0" t="s">
        <v>1297</v>
      </c>
      <c r="AA43" s="0" t="s">
        <v>1336</v>
      </c>
      <c r="AB43" s="0" t="s">
        <v>1672</v>
      </c>
    </row>
    <row customHeight="1" ht="10.5">
      <c r="B44" s="0" t="s">
        <v>304</v>
      </c>
      <c r="C44" s="0" t="s">
        <v>2105</v>
      </c>
      <c r="D44" s="0" t="s">
        <v>1065</v>
      </c>
      <c r="E44" s="0" t="s">
        <v>1858</v>
      </c>
      <c r="F44" s="0" t="s">
        <v>1859</v>
      </c>
      <c r="G44" s="0" t="s">
        <v>1318</v>
      </c>
      <c r="H44" s="0">
        <v>25816.35</v>
      </c>
      <c r="I44" s="0">
        <v>1362</v>
      </c>
      <c r="J44" s="0" t="s">
        <v>1282</v>
      </c>
      <c r="K44" s="0" t="s">
        <v>1283</v>
      </c>
      <c r="L44" s="0" t="s">
        <v>1284</v>
      </c>
      <c r="M44" s="0" t="s">
        <v>1285</v>
      </c>
      <c r="O44" s="0" t="s">
        <v>1319</v>
      </c>
      <c r="P44" s="0" t="s">
        <v>1320</v>
      </c>
      <c r="Q44" s="0" t="s">
        <v>2088</v>
      </c>
      <c r="X44" s="0" t="s">
        <v>1325</v>
      </c>
      <c r="Y44" s="0" t="s">
        <v>1296</v>
      </c>
      <c r="Z44" s="0" t="s">
        <v>1297</v>
      </c>
      <c r="AA44" s="0" t="s">
        <v>1326</v>
      </c>
      <c r="AB44" s="0" t="s">
        <v>1302</v>
      </c>
    </row>
    <row customHeight="1" ht="10.5">
      <c r="B45" s="0" t="s">
        <v>301</v>
      </c>
      <c r="C45" s="0" t="s">
        <v>2112</v>
      </c>
      <c r="D45" s="0" t="s">
        <v>1065</v>
      </c>
      <c r="E45" s="0" t="s">
        <v>1754</v>
      </c>
      <c r="F45" s="0" t="s">
        <v>1755</v>
      </c>
      <c r="G45" s="0" t="s">
        <v>1318</v>
      </c>
      <c r="H45" s="0">
        <v>8862.93</v>
      </c>
      <c r="I45" s="0">
        <v>424.54</v>
      </c>
      <c r="J45" s="0" t="s">
        <v>1282</v>
      </c>
      <c r="K45" s="0" t="s">
        <v>1283</v>
      </c>
      <c r="L45" s="0" t="s">
        <v>1284</v>
      </c>
      <c r="M45" s="0" t="s">
        <v>1285</v>
      </c>
      <c r="O45" s="0" t="s">
        <v>2113</v>
      </c>
      <c r="P45" s="0" t="s">
        <v>2151</v>
      </c>
      <c r="Q45" s="0" t="s">
        <v>2115</v>
      </c>
      <c r="X45" s="0" t="s">
        <v>1300</v>
      </c>
      <c r="Y45" s="0" t="s">
        <v>1296</v>
      </c>
      <c r="Z45" s="0" t="s">
        <v>1297</v>
      </c>
      <c r="AA45" s="0" t="s">
        <v>1301</v>
      </c>
      <c r="AB45" s="0" t="s">
        <v>1302</v>
      </c>
    </row>
    <row customHeight="1" ht="10.5">
      <c r="B46" s="0" t="s">
        <v>301</v>
      </c>
      <c r="C46" s="0" t="s">
        <v>2112</v>
      </c>
      <c r="D46" s="0" t="s">
        <v>1065</v>
      </c>
      <c r="E46" s="0" t="s">
        <v>1796</v>
      </c>
      <c r="F46" s="0" t="s">
        <v>1797</v>
      </c>
      <c r="G46" s="0" t="s">
        <v>2005</v>
      </c>
      <c r="H46" s="0">
        <v>411.73</v>
      </c>
      <c r="I46" s="0">
        <v>264.93</v>
      </c>
      <c r="J46" s="0" t="s">
        <v>1827</v>
      </c>
      <c r="K46" s="0" t="s">
        <v>1828</v>
      </c>
      <c r="L46" s="0" t="s">
        <v>1284</v>
      </c>
      <c r="M46" s="0" t="s">
        <v>1285</v>
      </c>
      <c r="O46" s="0" t="s">
        <v>2113</v>
      </c>
      <c r="P46" s="0" t="s">
        <v>2151</v>
      </c>
      <c r="Q46" s="0" t="s">
        <v>2115</v>
      </c>
      <c r="X46" s="0" t="s">
        <v>2141</v>
      </c>
      <c r="Y46" s="0" t="s">
        <v>1376</v>
      </c>
      <c r="Z46" s="0" t="s">
        <v>1297</v>
      </c>
      <c r="AA46" s="0" t="s">
        <v>1324</v>
      </c>
      <c r="AB46" s="0" t="s">
        <v>1340</v>
      </c>
    </row>
    <row customHeight="1" ht="10.5">
      <c r="B47" s="0" t="s">
        <v>303</v>
      </c>
      <c r="C47" s="0" t="s">
        <v>2105</v>
      </c>
      <c r="D47" s="0" t="s">
        <v>1065</v>
      </c>
      <c r="E47" s="0" t="s">
        <v>1754</v>
      </c>
      <c r="F47" s="0" t="s">
        <v>1755</v>
      </c>
      <c r="G47" s="0" t="s">
        <v>1318</v>
      </c>
      <c r="H47" s="0">
        <v>25816.35</v>
      </c>
      <c r="I47" s="0">
        <v>1981.41</v>
      </c>
      <c r="J47" s="0" t="s">
        <v>1282</v>
      </c>
      <c r="K47" s="0" t="s">
        <v>1283</v>
      </c>
      <c r="L47" s="0" t="s">
        <v>1284</v>
      </c>
      <c r="M47" s="0" t="s">
        <v>1285</v>
      </c>
      <c r="O47" s="0" t="s">
        <v>1319</v>
      </c>
      <c r="P47" s="0" t="s">
        <v>1320</v>
      </c>
      <c r="Q47" s="0" t="s">
        <v>2088</v>
      </c>
      <c r="X47" s="0" t="s">
        <v>1325</v>
      </c>
      <c r="Y47" s="0" t="s">
        <v>1296</v>
      </c>
      <c r="Z47" s="0" t="s">
        <v>1297</v>
      </c>
      <c r="AA47" s="0" t="s">
        <v>1326</v>
      </c>
      <c r="AB47" s="0" t="s">
        <v>1302</v>
      </c>
    </row>
    <row customHeight="1" ht="10.5">
      <c r="B48" s="0" t="s">
        <v>303</v>
      </c>
      <c r="C48" s="0" t="s">
        <v>2105</v>
      </c>
      <c r="D48" s="0" t="s">
        <v>1065</v>
      </c>
      <c r="E48" s="0" t="s">
        <v>1796</v>
      </c>
      <c r="F48" s="0" t="s">
        <v>1797</v>
      </c>
      <c r="G48" s="0" t="s">
        <v>2030</v>
      </c>
      <c r="H48" s="0">
        <v>4755.9</v>
      </c>
      <c r="I48" s="0">
        <v>3211.28</v>
      </c>
      <c r="J48" s="0" t="s">
        <v>1827</v>
      </c>
      <c r="K48" s="0" t="s">
        <v>1828</v>
      </c>
      <c r="L48" s="0" t="s">
        <v>1284</v>
      </c>
      <c r="M48" s="0" t="s">
        <v>1285</v>
      </c>
      <c r="O48" s="0" t="s">
        <v>1319</v>
      </c>
      <c r="P48" s="0" t="s">
        <v>2145</v>
      </c>
      <c r="Q48" s="0" t="s">
        <v>2088</v>
      </c>
      <c r="X48" s="0" t="s">
        <v>2146</v>
      </c>
      <c r="Y48" s="0" t="s">
        <v>1376</v>
      </c>
      <c r="Z48" s="0" t="s">
        <v>1297</v>
      </c>
      <c r="AA48" s="0" t="s">
        <v>2147</v>
      </c>
      <c r="AB48" s="0" t="s">
        <v>1340</v>
      </c>
    </row>
    <row customHeight="1" ht="10.5">
      <c r="B49" s="0" t="s">
        <v>303</v>
      </c>
      <c r="C49" s="0" t="s">
        <v>2116</v>
      </c>
      <c r="D49" s="0" t="s">
        <v>1065</v>
      </c>
      <c r="E49" s="0" t="s">
        <v>1796</v>
      </c>
      <c r="F49" s="0" t="s">
        <v>1797</v>
      </c>
      <c r="G49" s="0" t="s">
        <v>2030</v>
      </c>
      <c r="H49" s="0">
        <v>4755.9</v>
      </c>
      <c r="I49" s="0">
        <v>4755.9</v>
      </c>
      <c r="J49" s="0" t="s">
        <v>1827</v>
      </c>
      <c r="K49" s="0" t="s">
        <v>1828</v>
      </c>
      <c r="L49" s="0" t="s">
        <v>1284</v>
      </c>
      <c r="M49" s="0" t="s">
        <v>1285</v>
      </c>
      <c r="O49" s="0" t="s">
        <v>2113</v>
      </c>
      <c r="P49" s="0" t="s">
        <v>2152</v>
      </c>
      <c r="Q49" s="0" t="s">
        <v>2118</v>
      </c>
      <c r="X49" s="0" t="s">
        <v>2146</v>
      </c>
      <c r="Y49" s="0" t="s">
        <v>1376</v>
      </c>
      <c r="Z49" s="0" t="s">
        <v>1297</v>
      </c>
      <c r="AA49" s="0" t="s">
        <v>2147</v>
      </c>
      <c r="AB49" s="0" t="s">
        <v>1340</v>
      </c>
    </row>
    <row customHeight="1" ht="10.5">
      <c r="B50" s="0" t="s">
        <v>303</v>
      </c>
      <c r="C50" s="0" t="s">
        <v>2105</v>
      </c>
      <c r="D50" s="0" t="s">
        <v>1065</v>
      </c>
      <c r="E50" s="0" t="s">
        <v>1798</v>
      </c>
      <c r="F50" s="0" t="s">
        <v>1799</v>
      </c>
      <c r="G50" s="0" t="s">
        <v>1318</v>
      </c>
      <c r="H50" s="0">
        <v>25816.35</v>
      </c>
      <c r="I50" s="0">
        <v>1981.41</v>
      </c>
      <c r="J50" s="0" t="s">
        <v>1282</v>
      </c>
      <c r="K50" s="0" t="s">
        <v>1283</v>
      </c>
      <c r="L50" s="0" t="s">
        <v>1284</v>
      </c>
      <c r="M50" s="0" t="s">
        <v>1285</v>
      </c>
      <c r="O50" s="0" t="s">
        <v>1319</v>
      </c>
      <c r="P50" s="0" t="s">
        <v>1320</v>
      </c>
      <c r="Q50" s="0" t="s">
        <v>2088</v>
      </c>
      <c r="X50" s="0" t="s">
        <v>1325</v>
      </c>
      <c r="Y50" s="0" t="s">
        <v>1296</v>
      </c>
      <c r="Z50" s="0" t="s">
        <v>1297</v>
      </c>
      <c r="AA50" s="0" t="s">
        <v>1326</v>
      </c>
      <c r="AB50" s="0" t="s">
        <v>1302</v>
      </c>
    </row>
    <row customHeight="1" ht="10.5">
      <c r="B51" s="0" t="s">
        <v>303</v>
      </c>
      <c r="C51" s="0" t="s">
        <v>2116</v>
      </c>
      <c r="D51" s="0" t="s">
        <v>1065</v>
      </c>
      <c r="E51" s="0" t="s">
        <v>1798</v>
      </c>
      <c r="F51" s="0" t="s">
        <v>1799</v>
      </c>
      <c r="G51" s="0" t="s">
        <v>1673</v>
      </c>
      <c r="H51" s="0">
        <v>25816.35</v>
      </c>
      <c r="I51" s="0">
        <v>25816.35</v>
      </c>
      <c r="J51" s="0" t="s">
        <v>1282</v>
      </c>
      <c r="K51" s="0" t="s">
        <v>1283</v>
      </c>
      <c r="L51" s="0" t="s">
        <v>1284</v>
      </c>
      <c r="M51" s="0" t="s">
        <v>1285</v>
      </c>
      <c r="O51" s="0" t="s">
        <v>2113</v>
      </c>
      <c r="P51" s="0" t="s">
        <v>2152</v>
      </c>
      <c r="Q51" s="0" t="s">
        <v>2118</v>
      </c>
      <c r="X51" s="0" t="s">
        <v>1325</v>
      </c>
      <c r="Y51" s="0" t="s">
        <v>1296</v>
      </c>
      <c r="Z51" s="0" t="s">
        <v>1297</v>
      </c>
      <c r="AA51" s="0" t="s">
        <v>1326</v>
      </c>
      <c r="AB51" s="0" t="s">
        <v>1302</v>
      </c>
    </row>
    <row customHeight="1" ht="10.5">
      <c r="B52" s="0" t="s">
        <v>302</v>
      </c>
      <c r="C52" s="0" t="s">
        <v>2086</v>
      </c>
      <c r="D52" s="0" t="s">
        <v>1065</v>
      </c>
      <c r="E52" s="0" t="s">
        <v>1754</v>
      </c>
      <c r="F52" s="0" t="s">
        <v>1755</v>
      </c>
      <c r="G52" s="0" t="s">
        <v>1355</v>
      </c>
      <c r="H52" s="0">
        <v>7313.95</v>
      </c>
      <c r="I52" s="0">
        <v>305.66</v>
      </c>
      <c r="J52" s="0" t="s">
        <v>1282</v>
      </c>
      <c r="K52" s="0" t="s">
        <v>1283</v>
      </c>
      <c r="L52" s="0" t="s">
        <v>1284</v>
      </c>
      <c r="M52" s="0" t="s">
        <v>1285</v>
      </c>
      <c r="O52" s="0" t="s">
        <v>1286</v>
      </c>
      <c r="P52" s="0" t="s">
        <v>2136</v>
      </c>
      <c r="Q52" s="0" t="s">
        <v>2088</v>
      </c>
      <c r="X52" s="0" t="s">
        <v>1300</v>
      </c>
      <c r="Y52" s="0" t="s">
        <v>1296</v>
      </c>
      <c r="Z52" s="0" t="s">
        <v>1297</v>
      </c>
      <c r="AA52" s="0" t="s">
        <v>1301</v>
      </c>
      <c r="AB52" s="0" t="s">
        <v>1302</v>
      </c>
    </row>
    <row customHeight="1" ht="10.5">
      <c r="B53" s="0" t="s">
        <v>302</v>
      </c>
      <c r="C53" s="0" t="s">
        <v>2086</v>
      </c>
      <c r="D53" s="0" t="s">
        <v>1065</v>
      </c>
      <c r="E53" s="0" t="s">
        <v>1796</v>
      </c>
      <c r="F53" s="0" t="s">
        <v>1797</v>
      </c>
      <c r="G53" s="0" t="s">
        <v>1310</v>
      </c>
      <c r="H53" s="0">
        <v>126.38</v>
      </c>
      <c r="I53" s="0">
        <v>72.25</v>
      </c>
      <c r="J53" s="0" t="s">
        <v>1827</v>
      </c>
      <c r="K53" s="0" t="s">
        <v>1828</v>
      </c>
      <c r="L53" s="0" t="s">
        <v>1284</v>
      </c>
      <c r="M53" s="0" t="s">
        <v>1285</v>
      </c>
      <c r="O53" s="0" t="s">
        <v>1286</v>
      </c>
      <c r="P53" s="0" t="s">
        <v>2136</v>
      </c>
      <c r="Q53" s="0" t="s">
        <v>2088</v>
      </c>
      <c r="X53" s="0" t="s">
        <v>2141</v>
      </c>
      <c r="Y53" s="0" t="s">
        <v>1376</v>
      </c>
      <c r="Z53" s="0" t="s">
        <v>1297</v>
      </c>
      <c r="AA53" s="0" t="s">
        <v>1324</v>
      </c>
      <c r="AB53" s="0" t="s">
        <v>1340</v>
      </c>
    </row>
    <row customHeight="1" ht="10.5">
      <c r="B54" s="0" t="s">
        <v>302</v>
      </c>
      <c r="C54" s="0" t="s">
        <v>2116</v>
      </c>
      <c r="D54" s="0" t="s">
        <v>1065</v>
      </c>
      <c r="E54" s="0" t="s">
        <v>1796</v>
      </c>
      <c r="F54" s="0" t="s">
        <v>1797</v>
      </c>
      <c r="G54" s="0" t="s">
        <v>2030</v>
      </c>
      <c r="H54" s="0">
        <v>126.38</v>
      </c>
      <c r="I54" s="0">
        <v>72.25</v>
      </c>
      <c r="J54" s="0" t="s">
        <v>1827</v>
      </c>
      <c r="K54" s="0" t="s">
        <v>1828</v>
      </c>
      <c r="L54" s="0" t="s">
        <v>1284</v>
      </c>
      <c r="M54" s="0" t="s">
        <v>1285</v>
      </c>
      <c r="O54" s="0" t="s">
        <v>2113</v>
      </c>
      <c r="P54" s="0" t="s">
        <v>2153</v>
      </c>
      <c r="Q54" s="0" t="s">
        <v>2118</v>
      </c>
      <c r="X54" s="0" t="s">
        <v>2146</v>
      </c>
      <c r="Y54" s="0" t="s">
        <v>1376</v>
      </c>
      <c r="Z54" s="0" t="s">
        <v>1297</v>
      </c>
      <c r="AA54" s="0" t="s">
        <v>2147</v>
      </c>
      <c r="AB54" s="0" t="s">
        <v>1340</v>
      </c>
    </row>
    <row customHeight="1" ht="10.5">
      <c r="B55" s="0" t="s">
        <v>302</v>
      </c>
      <c r="C55" s="0" t="s">
        <v>2116</v>
      </c>
      <c r="D55" s="0" t="s">
        <v>1065</v>
      </c>
      <c r="E55" s="0" t="s">
        <v>1796</v>
      </c>
      <c r="F55" s="0" t="s">
        <v>1797</v>
      </c>
      <c r="G55" s="0" t="s">
        <v>2030</v>
      </c>
      <c r="H55" s="0">
        <v>126.38</v>
      </c>
      <c r="I55" s="0">
        <v>126.38</v>
      </c>
      <c r="J55" s="0" t="s">
        <v>1827</v>
      </c>
      <c r="K55" s="0" t="s">
        <v>1828</v>
      </c>
      <c r="L55" s="0" t="s">
        <v>1284</v>
      </c>
      <c r="M55" s="0" t="s">
        <v>1285</v>
      </c>
      <c r="O55" s="0" t="s">
        <v>2113</v>
      </c>
      <c r="P55" s="0" t="s">
        <v>2152</v>
      </c>
      <c r="Q55" s="0" t="s">
        <v>2118</v>
      </c>
      <c r="X55" s="0" t="s">
        <v>2146</v>
      </c>
      <c r="Y55" s="0" t="s">
        <v>1376</v>
      </c>
      <c r="Z55" s="0" t="s">
        <v>1297</v>
      </c>
      <c r="AA55" s="0" t="s">
        <v>2147</v>
      </c>
      <c r="AB55" s="0" t="s">
        <v>1340</v>
      </c>
    </row>
    <row customHeight="1" ht="10.5">
      <c r="B56" s="0" t="s">
        <v>302</v>
      </c>
      <c r="C56" s="0" t="s">
        <v>2093</v>
      </c>
      <c r="D56" s="0" t="s">
        <v>1065</v>
      </c>
      <c r="E56" s="0" t="s">
        <v>1798</v>
      </c>
      <c r="F56" s="0" t="s">
        <v>1799</v>
      </c>
      <c r="G56" s="0" t="s">
        <v>1364</v>
      </c>
      <c r="H56" s="0">
        <v>2159.4</v>
      </c>
      <c r="I56" s="0">
        <v>305.66</v>
      </c>
      <c r="J56" s="0" t="s">
        <v>1282</v>
      </c>
      <c r="K56" s="0" t="s">
        <v>1283</v>
      </c>
      <c r="L56" s="0" t="s">
        <v>1284</v>
      </c>
      <c r="M56" s="0" t="s">
        <v>1285</v>
      </c>
      <c r="O56" s="0" t="s">
        <v>1286</v>
      </c>
      <c r="P56" s="0" t="s">
        <v>2134</v>
      </c>
      <c r="Q56" s="0" t="s">
        <v>2088</v>
      </c>
      <c r="X56" s="0" t="s">
        <v>1665</v>
      </c>
      <c r="Y56" s="0" t="s">
        <v>1296</v>
      </c>
      <c r="Z56" s="0" t="s">
        <v>1297</v>
      </c>
      <c r="AA56" s="0" t="s">
        <v>1666</v>
      </c>
      <c r="AB56" s="0" t="s">
        <v>1302</v>
      </c>
    </row>
    <row customHeight="1" ht="10.5">
      <c r="B57" s="0" t="s">
        <v>302</v>
      </c>
      <c r="C57" s="0" t="s">
        <v>2116</v>
      </c>
      <c r="D57" s="0" t="s">
        <v>1065</v>
      </c>
      <c r="E57" s="0" t="s">
        <v>1798</v>
      </c>
      <c r="F57" s="0" t="s">
        <v>1799</v>
      </c>
      <c r="G57" s="0" t="s">
        <v>1673</v>
      </c>
      <c r="H57" s="0">
        <v>3656.74</v>
      </c>
      <c r="I57" s="0">
        <v>3656.74</v>
      </c>
      <c r="J57" s="0" t="s">
        <v>1282</v>
      </c>
      <c r="K57" s="0" t="s">
        <v>1283</v>
      </c>
      <c r="L57" s="0" t="s">
        <v>1284</v>
      </c>
      <c r="M57" s="0" t="s">
        <v>1285</v>
      </c>
      <c r="O57" s="0" t="s">
        <v>2113</v>
      </c>
      <c r="P57" s="0" t="s">
        <v>2152</v>
      </c>
      <c r="Q57" s="0" t="s">
        <v>2118</v>
      </c>
      <c r="X57" s="0" t="s">
        <v>1325</v>
      </c>
      <c r="Y57" s="0" t="s">
        <v>1296</v>
      </c>
      <c r="Z57" s="0" t="s">
        <v>1297</v>
      </c>
      <c r="AA57" s="0" t="s">
        <v>1326</v>
      </c>
      <c r="AB57" s="0" t="s">
        <v>1302</v>
      </c>
    </row>
    <row customHeight="1" ht="10.5">
      <c r="B58" s="0" t="s">
        <v>308</v>
      </c>
      <c r="C58" s="0" t="s">
        <v>1198</v>
      </c>
      <c r="D58" s="0" t="s">
        <v>2120</v>
      </c>
      <c r="E58" s="0" t="s">
        <v>2120</v>
      </c>
      <c r="F58" s="0" t="s">
        <v>2121</v>
      </c>
      <c r="G58" s="0" t="s">
        <v>1132</v>
      </c>
      <c r="H58" s="0">
        <v>15698.72</v>
      </c>
      <c r="I58" s="0">
        <v>723.13</v>
      </c>
      <c r="J58" s="0" t="s">
        <v>1282</v>
      </c>
      <c r="K58" s="0" t="s">
        <v>1283</v>
      </c>
      <c r="L58" s="0" t="s">
        <v>1284</v>
      </c>
      <c r="M58" s="0" t="s">
        <v>34</v>
      </c>
      <c r="O58" s="0" t="s">
        <v>1373</v>
      </c>
      <c r="P58" s="0" t="s">
        <v>1374</v>
      </c>
      <c r="Q58" s="0" t="s">
        <v>2088</v>
      </c>
      <c r="W58" s="0" t="s">
        <v>2041</v>
      </c>
      <c r="X58" s="0" t="s">
        <v>1379</v>
      </c>
      <c r="Y58" s="0" t="s">
        <v>1376</v>
      </c>
      <c r="Z58" s="0" t="s">
        <v>1297</v>
      </c>
      <c r="AA58" s="0" t="s">
        <v>1380</v>
      </c>
      <c r="AB58" s="0" t="s">
        <v>1381</v>
      </c>
    </row>
    <row customHeight="1" ht="10.5">
      <c r="B59" s="0" t="s">
        <v>308</v>
      </c>
      <c r="C59" s="0" t="s">
        <v>1198</v>
      </c>
      <c r="D59" s="0" t="s">
        <v>2120</v>
      </c>
      <c r="E59" s="0" t="s">
        <v>2120</v>
      </c>
      <c r="F59" s="0" t="s">
        <v>2121</v>
      </c>
      <c r="G59" s="0" t="s">
        <v>1150</v>
      </c>
      <c r="H59" s="0">
        <v>1250</v>
      </c>
      <c r="I59" s="0">
        <v>711.28</v>
      </c>
      <c r="J59" s="0" t="s">
        <v>1848</v>
      </c>
      <c r="K59" s="0" t="s">
        <v>1849</v>
      </c>
      <c r="L59" s="0" t="s">
        <v>1284</v>
      </c>
      <c r="M59" s="0" t="s">
        <v>45</v>
      </c>
      <c r="O59" s="0" t="s">
        <v>1373</v>
      </c>
      <c r="P59" s="0" t="s">
        <v>2122</v>
      </c>
      <c r="Q59" s="0" t="s">
        <v>2088</v>
      </c>
      <c r="W59" s="0" t="s">
        <v>2041</v>
      </c>
      <c r="X59" s="0" t="s">
        <v>2154</v>
      </c>
      <c r="Y59" s="0" t="s">
        <v>1376</v>
      </c>
      <c r="Z59" s="0" t="s">
        <v>1297</v>
      </c>
      <c r="AA59" s="0" t="s">
        <v>1656</v>
      </c>
      <c r="AB59" s="0" t="s">
        <v>1381</v>
      </c>
    </row>
    <row customHeight="1" ht="10.5">
      <c r="B60" s="0" t="s">
        <v>300</v>
      </c>
      <c r="C60" s="0" t="s">
        <v>2125</v>
      </c>
      <c r="D60" s="0" t="s">
        <v>1065</v>
      </c>
      <c r="E60" s="0" t="s">
        <v>1754</v>
      </c>
      <c r="F60" s="0" t="s">
        <v>1755</v>
      </c>
      <c r="G60" s="0" t="s">
        <v>1310</v>
      </c>
      <c r="H60" s="0">
        <v>1151.07</v>
      </c>
      <c r="I60" s="0">
        <v>55.13</v>
      </c>
      <c r="J60" s="0" t="s">
        <v>1282</v>
      </c>
      <c r="K60" s="0" t="s">
        <v>1283</v>
      </c>
      <c r="L60" s="0" t="s">
        <v>1284</v>
      </c>
      <c r="M60" s="0" t="s">
        <v>1285</v>
      </c>
      <c r="O60" s="0" t="s">
        <v>2126</v>
      </c>
      <c r="P60" s="0" t="s">
        <v>2155</v>
      </c>
      <c r="Q60" s="0" t="s">
        <v>2088</v>
      </c>
      <c r="X60" s="0" t="s">
        <v>1300</v>
      </c>
      <c r="Y60" s="0" t="s">
        <v>1296</v>
      </c>
      <c r="Z60" s="0" t="s">
        <v>1297</v>
      </c>
      <c r="AA60" s="0" t="s">
        <v>1301</v>
      </c>
      <c r="AB60" s="0" t="s">
        <v>1302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3992AF3-1CB8-80E8-4508-F5EEE11399E8}" mc:Ignorable="x14ac xr xr2 xr3">
  <sheetPr>
    <tabColor rgb="FFFFCC99"/>
  </sheetPr>
  <dimension ref="A1:H40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269</v>
      </c>
      <c r="C2" s="0" t="s">
        <v>312</v>
      </c>
      <c r="D2" s="0" t="s">
        <v>313</v>
      </c>
      <c r="E2" s="0" t="s">
        <v>321</v>
      </c>
      <c r="F2" s="0" t="s">
        <v>355</v>
      </c>
    </row>
    <row customHeight="1" ht="10.5">
      <c r="B3" s="0" t="s">
        <v>299</v>
      </c>
      <c r="C3" s="0" t="s">
        <v>1065</v>
      </c>
      <c r="D3" s="0" t="s">
        <v>1796</v>
      </c>
      <c r="E3" s="0" t="s">
        <v>1797</v>
      </c>
      <c r="F3" s="0">
        <v>15386.3</v>
      </c>
    </row>
    <row customHeight="1" ht="10.5">
      <c r="B4" s="0" t="s">
        <v>304</v>
      </c>
      <c r="C4" s="0" t="s">
        <v>1065</v>
      </c>
      <c r="D4" s="0" t="s">
        <v>1796</v>
      </c>
      <c r="E4" s="0" t="s">
        <v>1797</v>
      </c>
      <c r="F4" s="0">
        <v>105886.38</v>
      </c>
    </row>
    <row customHeight="1" ht="10.5">
      <c r="B5" s="0" t="s">
        <v>2156</v>
      </c>
      <c r="C5" s="0" t="s">
        <v>1065</v>
      </c>
      <c r="D5" s="0" t="s">
        <v>1796</v>
      </c>
      <c r="E5" s="0" t="s">
        <v>1797</v>
      </c>
      <c r="F5" s="0">
        <v>10978.55</v>
      </c>
    </row>
    <row customHeight="1" ht="10.5">
      <c r="B6" s="0" t="s">
        <v>299</v>
      </c>
      <c r="C6" s="0" t="s">
        <v>1065</v>
      </c>
      <c r="D6" s="0" t="s">
        <v>1748</v>
      </c>
      <c r="E6" s="0" t="s">
        <v>1749</v>
      </c>
      <c r="F6" s="0">
        <v>29.74</v>
      </c>
    </row>
    <row customHeight="1" ht="10.5">
      <c r="B7" s="0" t="s">
        <v>304</v>
      </c>
      <c r="C7" s="0" t="s">
        <v>1065</v>
      </c>
      <c r="D7" s="0" t="s">
        <v>1748</v>
      </c>
      <c r="E7" s="0" t="s">
        <v>1749</v>
      </c>
      <c r="F7" s="0">
        <v>123.54</v>
      </c>
    </row>
    <row customHeight="1" ht="10.5">
      <c r="B8" s="0" t="s">
        <v>299</v>
      </c>
      <c r="C8" s="0" t="s">
        <v>1065</v>
      </c>
      <c r="D8" s="0" t="s">
        <v>1778</v>
      </c>
      <c r="E8" s="0" t="s">
        <v>1779</v>
      </c>
      <c r="F8" s="0">
        <v>965.31</v>
      </c>
    </row>
    <row customHeight="1" ht="10.5">
      <c r="B9" s="0" t="s">
        <v>304</v>
      </c>
      <c r="C9" s="0" t="s">
        <v>1065</v>
      </c>
      <c r="D9" s="0" t="s">
        <v>1778</v>
      </c>
      <c r="E9" s="0" t="s">
        <v>1779</v>
      </c>
      <c r="F9" s="0">
        <v>3428.64</v>
      </c>
    </row>
    <row customHeight="1" ht="10.5">
      <c r="B10" s="0" t="s">
        <v>299</v>
      </c>
      <c r="C10" s="0" t="s">
        <v>1065</v>
      </c>
      <c r="D10" s="0" t="s">
        <v>1066</v>
      </c>
      <c r="E10" s="0" t="s">
        <v>1067</v>
      </c>
      <c r="F10" s="0">
        <v>374.2</v>
      </c>
    </row>
    <row customHeight="1" ht="10.5">
      <c r="B11" s="0" t="s">
        <v>304</v>
      </c>
      <c r="C11" s="0" t="s">
        <v>1065</v>
      </c>
      <c r="D11" s="0" t="s">
        <v>1066</v>
      </c>
      <c r="E11" s="0" t="s">
        <v>1067</v>
      </c>
      <c r="F11" s="0">
        <v>2007.41</v>
      </c>
    </row>
    <row customHeight="1" ht="10.5">
      <c r="B12" s="0" t="s">
        <v>299</v>
      </c>
      <c r="C12" s="0" t="s">
        <v>1065</v>
      </c>
      <c r="D12" s="0" t="s">
        <v>1076</v>
      </c>
      <c r="E12" s="0" t="s">
        <v>1077</v>
      </c>
      <c r="F12" s="0">
        <v>115.75</v>
      </c>
    </row>
    <row customHeight="1" ht="10.5">
      <c r="B13" s="0" t="s">
        <v>299</v>
      </c>
      <c r="C13" s="0" t="s">
        <v>1065</v>
      </c>
      <c r="D13" s="0" t="s">
        <v>1079</v>
      </c>
      <c r="E13" s="0" t="s">
        <v>1080</v>
      </c>
      <c r="F13" s="0">
        <v>72.1</v>
      </c>
    </row>
    <row customHeight="1" ht="10.5">
      <c r="B14" s="0" t="s">
        <v>299</v>
      </c>
      <c r="C14" s="0" t="s">
        <v>1065</v>
      </c>
      <c r="D14" s="0" t="s">
        <v>1082</v>
      </c>
      <c r="E14" s="0" t="s">
        <v>1083</v>
      </c>
      <c r="F14" s="0">
        <v>1097.75</v>
      </c>
    </row>
    <row customHeight="1" ht="10.5">
      <c r="B15" s="0" t="s">
        <v>304</v>
      </c>
      <c r="C15" s="0" t="s">
        <v>1065</v>
      </c>
      <c r="D15" s="0" t="s">
        <v>1082</v>
      </c>
      <c r="E15" s="0" t="s">
        <v>1083</v>
      </c>
      <c r="F15" s="0">
        <v>3437.42</v>
      </c>
    </row>
    <row customHeight="1" ht="10.5">
      <c r="B16" s="0" t="s">
        <v>299</v>
      </c>
      <c r="C16" s="0" t="s">
        <v>1065</v>
      </c>
      <c r="D16" s="0" t="s">
        <v>1800</v>
      </c>
      <c r="E16" s="0" t="s">
        <v>1801</v>
      </c>
      <c r="F16" s="0">
        <v>253.76</v>
      </c>
    </row>
    <row customHeight="1" ht="10.5">
      <c r="B17" s="0" t="s">
        <v>299</v>
      </c>
      <c r="C17" s="0" t="s">
        <v>1065</v>
      </c>
      <c r="D17" s="0" t="s">
        <v>1802</v>
      </c>
      <c r="E17" s="0" t="s">
        <v>1803</v>
      </c>
      <c r="F17" s="0">
        <v>95.38</v>
      </c>
    </row>
    <row customHeight="1" ht="10.5">
      <c r="B18" s="0" t="s">
        <v>304</v>
      </c>
      <c r="C18" s="0" t="s">
        <v>1065</v>
      </c>
      <c r="D18" s="0" t="s">
        <v>1802</v>
      </c>
      <c r="E18" s="0" t="s">
        <v>1803</v>
      </c>
      <c r="F18" s="0">
        <v>1042.09</v>
      </c>
    </row>
    <row customHeight="1" ht="10.5">
      <c r="B19" s="0" t="s">
        <v>299</v>
      </c>
      <c r="C19" s="0" t="s">
        <v>1065</v>
      </c>
      <c r="D19" s="0" t="s">
        <v>1812</v>
      </c>
      <c r="E19" s="0" t="s">
        <v>1813</v>
      </c>
      <c r="F19" s="0">
        <v>157.47</v>
      </c>
    </row>
    <row customHeight="1" ht="10.5">
      <c r="B20" s="0" t="s">
        <v>304</v>
      </c>
      <c r="C20" s="0" t="s">
        <v>1065</v>
      </c>
      <c r="D20" s="0" t="s">
        <v>1812</v>
      </c>
      <c r="E20" s="0" t="s">
        <v>1813</v>
      </c>
      <c r="F20" s="0">
        <v>1486.71</v>
      </c>
    </row>
    <row customHeight="1" ht="10.5">
      <c r="B21" s="0" t="s">
        <v>299</v>
      </c>
      <c r="C21" s="0" t="s">
        <v>1065</v>
      </c>
      <c r="D21" s="0" t="s">
        <v>1767</v>
      </c>
      <c r="E21" s="0" t="s">
        <v>1768</v>
      </c>
      <c r="F21" s="0">
        <v>233.36</v>
      </c>
    </row>
    <row customHeight="1" ht="10.5">
      <c r="B22" s="0" t="s">
        <v>299</v>
      </c>
      <c r="C22" s="0" t="s">
        <v>1065</v>
      </c>
      <c r="D22" s="0" t="s">
        <v>1820</v>
      </c>
      <c r="E22" s="0" t="s">
        <v>1821</v>
      </c>
      <c r="F22" s="0">
        <v>309.97</v>
      </c>
    </row>
    <row customHeight="1" ht="10.5">
      <c r="B23" s="0" t="s">
        <v>304</v>
      </c>
      <c r="C23" s="0" t="s">
        <v>1065</v>
      </c>
      <c r="D23" s="0" t="s">
        <v>1820</v>
      </c>
      <c r="E23" s="0" t="s">
        <v>1821</v>
      </c>
      <c r="F23" s="0">
        <v>1117.82</v>
      </c>
    </row>
    <row customHeight="1" ht="10.5">
      <c r="B24" s="0" t="s">
        <v>299</v>
      </c>
      <c r="C24" s="0" t="s">
        <v>1065</v>
      </c>
      <c r="D24" s="0" t="s">
        <v>1754</v>
      </c>
      <c r="E24" s="0" t="s">
        <v>1755</v>
      </c>
      <c r="F24" s="0">
        <v>1959.75</v>
      </c>
    </row>
    <row customHeight="1" ht="10.5">
      <c r="B25" s="0" t="s">
        <v>304</v>
      </c>
      <c r="C25" s="0" t="s">
        <v>1065</v>
      </c>
      <c r="D25" s="0" t="s">
        <v>1754</v>
      </c>
      <c r="E25" s="0" t="s">
        <v>1755</v>
      </c>
      <c r="F25" s="0">
        <v>5391.68</v>
      </c>
    </row>
    <row customHeight="1" ht="10.5">
      <c r="B26" s="0" t="s">
        <v>2156</v>
      </c>
      <c r="C26" s="0" t="s">
        <v>1065</v>
      </c>
      <c r="D26" s="0" t="s">
        <v>1754</v>
      </c>
      <c r="E26" s="0" t="s">
        <v>1755</v>
      </c>
      <c r="F26" s="0">
        <v>952.69</v>
      </c>
    </row>
    <row customHeight="1" ht="10.5">
      <c r="B27" s="0" t="s">
        <v>300</v>
      </c>
      <c r="C27" s="0" t="s">
        <v>1065</v>
      </c>
      <c r="D27" s="0" t="s">
        <v>1754</v>
      </c>
      <c r="E27" s="0" t="s">
        <v>1755</v>
      </c>
      <c r="F27" s="0">
        <v>230.12</v>
      </c>
    </row>
    <row customHeight="1" ht="10.5">
      <c r="B28" s="0" t="s">
        <v>299</v>
      </c>
      <c r="C28" s="0" t="s">
        <v>1065</v>
      </c>
      <c r="D28" s="0" t="s">
        <v>1798</v>
      </c>
      <c r="E28" s="0" t="s">
        <v>1799</v>
      </c>
      <c r="F28" s="0">
        <v>474</v>
      </c>
    </row>
    <row customHeight="1" ht="10.5">
      <c r="B29" s="0" t="s">
        <v>304</v>
      </c>
      <c r="C29" s="0" t="s">
        <v>1065</v>
      </c>
      <c r="D29" s="0" t="s">
        <v>1798</v>
      </c>
      <c r="E29" s="0" t="s">
        <v>1799</v>
      </c>
      <c r="F29" s="0">
        <v>6791.89</v>
      </c>
    </row>
    <row customHeight="1" ht="10.5">
      <c r="B30" s="0" t="s">
        <v>299</v>
      </c>
      <c r="C30" s="0" t="s">
        <v>1065</v>
      </c>
      <c r="D30" s="0" t="s">
        <v>1838</v>
      </c>
      <c r="E30" s="0" t="s">
        <v>1839</v>
      </c>
      <c r="F30" s="0">
        <v>190.76</v>
      </c>
    </row>
    <row customHeight="1" ht="10.5">
      <c r="B31" s="0" t="s">
        <v>304</v>
      </c>
      <c r="C31" s="0" t="s">
        <v>1065</v>
      </c>
      <c r="D31" s="0" t="s">
        <v>1838</v>
      </c>
      <c r="E31" s="0" t="s">
        <v>1839</v>
      </c>
      <c r="F31" s="0">
        <v>484.42</v>
      </c>
    </row>
    <row customHeight="1" ht="10.5">
      <c r="B32" s="0" t="s">
        <v>299</v>
      </c>
      <c r="C32" s="0" t="s">
        <v>1065</v>
      </c>
      <c r="D32" s="0" t="s">
        <v>1783</v>
      </c>
      <c r="E32" s="0" t="s">
        <v>1784</v>
      </c>
      <c r="F32" s="0">
        <v>275.7</v>
      </c>
    </row>
    <row customHeight="1" ht="10.5">
      <c r="B33" s="0" t="s">
        <v>304</v>
      </c>
      <c r="C33" s="0" t="s">
        <v>1065</v>
      </c>
      <c r="D33" s="0" t="s">
        <v>1783</v>
      </c>
      <c r="E33" s="0" t="s">
        <v>1784</v>
      </c>
      <c r="F33" s="0">
        <v>709.9</v>
      </c>
    </row>
    <row customHeight="1" ht="10.5">
      <c r="B34" s="0" t="s">
        <v>299</v>
      </c>
      <c r="C34" s="0" t="s">
        <v>1065</v>
      </c>
      <c r="D34" s="0" t="s">
        <v>1854</v>
      </c>
      <c r="E34" s="0" t="s">
        <v>1855</v>
      </c>
      <c r="F34" s="0">
        <v>235.47</v>
      </c>
    </row>
    <row customHeight="1" ht="10.5">
      <c r="B35" s="0" t="s">
        <v>304</v>
      </c>
      <c r="C35" s="0" t="s">
        <v>1065</v>
      </c>
      <c r="D35" s="0" t="s">
        <v>1854</v>
      </c>
      <c r="E35" s="0" t="s">
        <v>1855</v>
      </c>
      <c r="F35" s="0">
        <v>2133.99</v>
      </c>
    </row>
    <row customHeight="1" ht="10.5">
      <c r="B36" s="0" t="s">
        <v>299</v>
      </c>
      <c r="C36" s="0" t="s">
        <v>1065</v>
      </c>
      <c r="D36" s="0" t="s">
        <v>1085</v>
      </c>
      <c r="E36" s="0" t="s">
        <v>1086</v>
      </c>
      <c r="F36" s="0">
        <v>141.67</v>
      </c>
    </row>
    <row customHeight="1" ht="10.5">
      <c r="B37" s="0" t="s">
        <v>304</v>
      </c>
      <c r="C37" s="0" t="s">
        <v>1065</v>
      </c>
      <c r="D37" s="0" t="s">
        <v>1085</v>
      </c>
      <c r="E37" s="0" t="s">
        <v>1086</v>
      </c>
      <c r="F37" s="0">
        <v>2331.2</v>
      </c>
    </row>
    <row customHeight="1" ht="10.5">
      <c r="B38" s="0" t="s">
        <v>299</v>
      </c>
      <c r="C38" s="0" t="s">
        <v>1065</v>
      </c>
      <c r="D38" s="0" t="s">
        <v>1858</v>
      </c>
      <c r="E38" s="0" t="s">
        <v>1859</v>
      </c>
      <c r="F38" s="0">
        <v>157.3</v>
      </c>
    </row>
    <row customHeight="1" ht="10.5">
      <c r="B39" s="0" t="s">
        <v>304</v>
      </c>
      <c r="C39" s="0" t="s">
        <v>1065</v>
      </c>
      <c r="D39" s="0" t="s">
        <v>1858</v>
      </c>
      <c r="E39" s="0" t="s">
        <v>1859</v>
      </c>
      <c r="F39" s="0">
        <v>3921.32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35913BC-5879-FEF8-5A3E-5CF97CFB77C8}" mc:Ignorable="x14ac xr xr2 xr3">
  <sheetPr>
    <tabColor rgb="FFFFCC99"/>
  </sheetPr>
  <dimension ref="A1:H40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269</v>
      </c>
      <c r="C2" s="0" t="s">
        <v>312</v>
      </c>
      <c r="D2" s="0" t="s">
        <v>313</v>
      </c>
      <c r="E2" s="0" t="s">
        <v>321</v>
      </c>
      <c r="F2" s="0" t="s">
        <v>355</v>
      </c>
    </row>
    <row customHeight="1" ht="10.5">
      <c r="B3" s="0" t="s">
        <v>299</v>
      </c>
      <c r="C3" s="0" t="s">
        <v>1065</v>
      </c>
      <c r="D3" s="0" t="s">
        <v>1796</v>
      </c>
      <c r="E3" s="0" t="s">
        <v>1797</v>
      </c>
      <c r="F3" s="0">
        <v>15850.99</v>
      </c>
    </row>
    <row customHeight="1" ht="10.5">
      <c r="B4" s="0" t="s">
        <v>304</v>
      </c>
      <c r="C4" s="0" t="s">
        <v>1065</v>
      </c>
      <c r="D4" s="0" t="s">
        <v>1796</v>
      </c>
      <c r="E4" s="0" t="s">
        <v>1797</v>
      </c>
      <c r="F4" s="0">
        <v>107334.43</v>
      </c>
    </row>
    <row customHeight="1" ht="10.5">
      <c r="B5" s="0" t="s">
        <v>2156</v>
      </c>
      <c r="C5" s="0" t="s">
        <v>1065</v>
      </c>
      <c r="D5" s="0" t="s">
        <v>1796</v>
      </c>
      <c r="E5" s="0" t="s">
        <v>1797</v>
      </c>
      <c r="F5" s="0">
        <v>9311.18</v>
      </c>
    </row>
    <row customHeight="1" ht="10.5">
      <c r="B6" s="0" t="s">
        <v>299</v>
      </c>
      <c r="C6" s="0" t="s">
        <v>1065</v>
      </c>
      <c r="D6" s="0" t="s">
        <v>1748</v>
      </c>
      <c r="E6" s="0" t="s">
        <v>1749</v>
      </c>
      <c r="F6" s="0">
        <v>34.26</v>
      </c>
    </row>
    <row customHeight="1" ht="10.5">
      <c r="B7" s="0" t="s">
        <v>304</v>
      </c>
      <c r="C7" s="0" t="s">
        <v>1065</v>
      </c>
      <c r="D7" s="0" t="s">
        <v>1748</v>
      </c>
      <c r="E7" s="0" t="s">
        <v>1749</v>
      </c>
      <c r="F7" s="0">
        <v>127.25</v>
      </c>
    </row>
    <row customHeight="1" ht="10.5">
      <c r="B8" s="0" t="s">
        <v>299</v>
      </c>
      <c r="C8" s="0" t="s">
        <v>1065</v>
      </c>
      <c r="D8" s="0" t="s">
        <v>1778</v>
      </c>
      <c r="E8" s="0" t="s">
        <v>1779</v>
      </c>
      <c r="F8" s="0">
        <v>676.93</v>
      </c>
    </row>
    <row customHeight="1" ht="10.5">
      <c r="B9" s="0" t="s">
        <v>304</v>
      </c>
      <c r="C9" s="0" t="s">
        <v>1065</v>
      </c>
      <c r="D9" s="0" t="s">
        <v>1778</v>
      </c>
      <c r="E9" s="0" t="s">
        <v>1779</v>
      </c>
      <c r="F9" s="0">
        <v>2635.04</v>
      </c>
    </row>
    <row customHeight="1" ht="10.5">
      <c r="B10" s="0" t="s">
        <v>299</v>
      </c>
      <c r="C10" s="0" t="s">
        <v>1065</v>
      </c>
      <c r="D10" s="0" t="s">
        <v>1066</v>
      </c>
      <c r="E10" s="0" t="s">
        <v>1067</v>
      </c>
      <c r="F10" s="0">
        <v>375.48</v>
      </c>
    </row>
    <row customHeight="1" ht="10.5">
      <c r="B11" s="0" t="s">
        <v>304</v>
      </c>
      <c r="C11" s="0" t="s">
        <v>1065</v>
      </c>
      <c r="D11" s="0" t="s">
        <v>1066</v>
      </c>
      <c r="E11" s="0" t="s">
        <v>1067</v>
      </c>
      <c r="F11" s="0">
        <v>1474.65</v>
      </c>
    </row>
    <row customHeight="1" ht="10.5">
      <c r="B12" s="0" t="s">
        <v>299</v>
      </c>
      <c r="C12" s="0" t="s">
        <v>1065</v>
      </c>
      <c r="D12" s="0" t="s">
        <v>1076</v>
      </c>
      <c r="E12" s="0" t="s">
        <v>1077</v>
      </c>
      <c r="F12" s="0">
        <v>84.74</v>
      </c>
    </row>
    <row customHeight="1" ht="10.5">
      <c r="B13" s="0" t="s">
        <v>299</v>
      </c>
      <c r="C13" s="0" t="s">
        <v>1065</v>
      </c>
      <c r="D13" s="0" t="s">
        <v>1079</v>
      </c>
      <c r="E13" s="0" t="s">
        <v>1080</v>
      </c>
      <c r="F13" s="0">
        <v>66.2</v>
      </c>
    </row>
    <row customHeight="1" ht="10.5">
      <c r="B14" s="0" t="s">
        <v>299</v>
      </c>
      <c r="C14" s="0" t="s">
        <v>1065</v>
      </c>
      <c r="D14" s="0" t="s">
        <v>1082</v>
      </c>
      <c r="E14" s="0" t="s">
        <v>1083</v>
      </c>
      <c r="F14" s="0">
        <v>974.93</v>
      </c>
    </row>
    <row customHeight="1" ht="10.5">
      <c r="B15" s="0" t="s">
        <v>304</v>
      </c>
      <c r="C15" s="0" t="s">
        <v>1065</v>
      </c>
      <c r="D15" s="0" t="s">
        <v>1082</v>
      </c>
      <c r="E15" s="0" t="s">
        <v>1083</v>
      </c>
      <c r="F15" s="0">
        <v>3241.32</v>
      </c>
    </row>
    <row customHeight="1" ht="10.5">
      <c r="B16" s="0" t="s">
        <v>299</v>
      </c>
      <c r="C16" s="0" t="s">
        <v>1065</v>
      </c>
      <c r="D16" s="0" t="s">
        <v>1800</v>
      </c>
      <c r="E16" s="0" t="s">
        <v>1801</v>
      </c>
      <c r="F16" s="0">
        <v>252.71</v>
      </c>
    </row>
    <row customHeight="1" ht="10.5">
      <c r="B17" s="0" t="s">
        <v>299</v>
      </c>
      <c r="C17" s="0" t="s">
        <v>1065</v>
      </c>
      <c r="D17" s="0" t="s">
        <v>1802</v>
      </c>
      <c r="E17" s="0" t="s">
        <v>1803</v>
      </c>
      <c r="F17" s="0">
        <v>101.66</v>
      </c>
    </row>
    <row customHeight="1" ht="10.5">
      <c r="B18" s="0" t="s">
        <v>304</v>
      </c>
      <c r="C18" s="0" t="s">
        <v>1065</v>
      </c>
      <c r="D18" s="0" t="s">
        <v>1802</v>
      </c>
      <c r="E18" s="0" t="s">
        <v>1803</v>
      </c>
      <c r="F18" s="0">
        <v>971.19</v>
      </c>
    </row>
    <row customHeight="1" ht="10.5">
      <c r="B19" s="0" t="s">
        <v>299</v>
      </c>
      <c r="C19" s="0" t="s">
        <v>1065</v>
      </c>
      <c r="D19" s="0" t="s">
        <v>1812</v>
      </c>
      <c r="E19" s="0" t="s">
        <v>1813</v>
      </c>
      <c r="F19" s="0">
        <v>153.73</v>
      </c>
    </row>
    <row customHeight="1" ht="10.5">
      <c r="B20" s="0" t="s">
        <v>304</v>
      </c>
      <c r="C20" s="0" t="s">
        <v>1065</v>
      </c>
      <c r="D20" s="0" t="s">
        <v>1812</v>
      </c>
      <c r="E20" s="0" t="s">
        <v>1813</v>
      </c>
      <c r="F20" s="0">
        <v>1560.29</v>
      </c>
    </row>
    <row customHeight="1" ht="10.5">
      <c r="B21" s="0" t="s">
        <v>299</v>
      </c>
      <c r="C21" s="0" t="s">
        <v>1065</v>
      </c>
      <c r="D21" s="0" t="s">
        <v>1767</v>
      </c>
      <c r="E21" s="0" t="s">
        <v>1768</v>
      </c>
      <c r="F21" s="0">
        <v>265.78</v>
      </c>
    </row>
    <row customHeight="1" ht="10.5">
      <c r="B22" s="0" t="s">
        <v>299</v>
      </c>
      <c r="C22" s="0" t="s">
        <v>1065</v>
      </c>
      <c r="D22" s="0" t="s">
        <v>1820</v>
      </c>
      <c r="E22" s="0" t="s">
        <v>1821</v>
      </c>
      <c r="F22" s="0">
        <v>272.47</v>
      </c>
    </row>
    <row customHeight="1" ht="10.5">
      <c r="B23" s="0" t="s">
        <v>304</v>
      </c>
      <c r="C23" s="0" t="s">
        <v>1065</v>
      </c>
      <c r="D23" s="0" t="s">
        <v>1820</v>
      </c>
      <c r="E23" s="0" t="s">
        <v>1821</v>
      </c>
      <c r="F23" s="0">
        <v>735.23</v>
      </c>
    </row>
    <row customHeight="1" ht="10.5">
      <c r="B24" s="0" t="s">
        <v>299</v>
      </c>
      <c r="C24" s="0" t="s">
        <v>1065</v>
      </c>
      <c r="D24" s="0" t="s">
        <v>1754</v>
      </c>
      <c r="E24" s="0" t="s">
        <v>1755</v>
      </c>
      <c r="F24" s="0">
        <v>1846.83</v>
      </c>
    </row>
    <row customHeight="1" ht="10.5">
      <c r="B25" s="0" t="s">
        <v>304</v>
      </c>
      <c r="C25" s="0" t="s">
        <v>1065</v>
      </c>
      <c r="D25" s="0" t="s">
        <v>1754</v>
      </c>
      <c r="E25" s="0" t="s">
        <v>1755</v>
      </c>
      <c r="F25" s="0">
        <v>5123.51</v>
      </c>
    </row>
    <row customHeight="1" ht="10.5">
      <c r="B26" s="0" t="s">
        <v>2156</v>
      </c>
      <c r="C26" s="0" t="s">
        <v>1065</v>
      </c>
      <c r="D26" s="0" t="s">
        <v>1754</v>
      </c>
      <c r="E26" s="0" t="s">
        <v>1755</v>
      </c>
      <c r="F26" s="0">
        <v>625.2</v>
      </c>
    </row>
    <row customHeight="1" ht="10.5">
      <c r="B27" s="0" t="s">
        <v>300</v>
      </c>
      <c r="C27" s="0" t="s">
        <v>1065</v>
      </c>
      <c r="D27" s="0" t="s">
        <v>1754</v>
      </c>
      <c r="E27" s="0" t="s">
        <v>1755</v>
      </c>
      <c r="F27" s="0">
        <v>247.27</v>
      </c>
    </row>
    <row customHeight="1" ht="10.5">
      <c r="B28" s="0" t="s">
        <v>299</v>
      </c>
      <c r="C28" s="0" t="s">
        <v>1065</v>
      </c>
      <c r="D28" s="0" t="s">
        <v>1798</v>
      </c>
      <c r="E28" s="0" t="s">
        <v>1799</v>
      </c>
      <c r="F28" s="0">
        <v>540.48</v>
      </c>
    </row>
    <row customHeight="1" ht="10.5">
      <c r="B29" s="0" t="s">
        <v>304</v>
      </c>
      <c r="C29" s="0" t="s">
        <v>1065</v>
      </c>
      <c r="D29" s="0" t="s">
        <v>1798</v>
      </c>
      <c r="E29" s="0" t="s">
        <v>1799</v>
      </c>
      <c r="F29" s="0">
        <v>6838.6</v>
      </c>
    </row>
    <row customHeight="1" ht="10.5">
      <c r="B30" s="0" t="s">
        <v>299</v>
      </c>
      <c r="C30" s="0" t="s">
        <v>1065</v>
      </c>
      <c r="D30" s="0" t="s">
        <v>1838</v>
      </c>
      <c r="E30" s="0" t="s">
        <v>1839</v>
      </c>
      <c r="F30" s="0">
        <v>174.56</v>
      </c>
    </row>
    <row customHeight="1" ht="10.5">
      <c r="B31" s="0" t="s">
        <v>304</v>
      </c>
      <c r="C31" s="0" t="s">
        <v>1065</v>
      </c>
      <c r="D31" s="0" t="s">
        <v>1838</v>
      </c>
      <c r="E31" s="0" t="s">
        <v>1839</v>
      </c>
      <c r="F31" s="0">
        <v>397.59</v>
      </c>
    </row>
    <row customHeight="1" ht="10.5">
      <c r="B32" s="0" t="s">
        <v>299</v>
      </c>
      <c r="C32" s="0" t="s">
        <v>1065</v>
      </c>
      <c r="D32" s="0" t="s">
        <v>1783</v>
      </c>
      <c r="E32" s="0" t="s">
        <v>1784</v>
      </c>
      <c r="F32" s="0">
        <v>244.59</v>
      </c>
    </row>
    <row customHeight="1" ht="10.5">
      <c r="B33" s="0" t="s">
        <v>304</v>
      </c>
      <c r="C33" s="0" t="s">
        <v>1065</v>
      </c>
      <c r="D33" s="0" t="s">
        <v>1783</v>
      </c>
      <c r="E33" s="0" t="s">
        <v>1784</v>
      </c>
      <c r="F33" s="0">
        <v>699.41</v>
      </c>
    </row>
    <row customHeight="1" ht="10.5">
      <c r="B34" s="0" t="s">
        <v>299</v>
      </c>
      <c r="C34" s="0" t="s">
        <v>1065</v>
      </c>
      <c r="D34" s="0" t="s">
        <v>1854</v>
      </c>
      <c r="E34" s="0" t="s">
        <v>1855</v>
      </c>
      <c r="F34" s="0">
        <v>226.15</v>
      </c>
    </row>
    <row customHeight="1" ht="10.5">
      <c r="B35" s="0" t="s">
        <v>304</v>
      </c>
      <c r="C35" s="0" t="s">
        <v>1065</v>
      </c>
      <c r="D35" s="0" t="s">
        <v>1854</v>
      </c>
      <c r="E35" s="0" t="s">
        <v>1855</v>
      </c>
      <c r="F35" s="0">
        <v>2018.25</v>
      </c>
    </row>
    <row customHeight="1" ht="10.5">
      <c r="B36" s="0" t="s">
        <v>299</v>
      </c>
      <c r="C36" s="0" t="s">
        <v>1065</v>
      </c>
      <c r="D36" s="0" t="s">
        <v>1085</v>
      </c>
      <c r="E36" s="0" t="s">
        <v>1086</v>
      </c>
      <c r="F36" s="0">
        <v>136.2</v>
      </c>
    </row>
    <row customHeight="1" ht="10.5">
      <c r="B37" s="0" t="s">
        <v>304</v>
      </c>
      <c r="C37" s="0" t="s">
        <v>1065</v>
      </c>
      <c r="D37" s="0" t="s">
        <v>1085</v>
      </c>
      <c r="E37" s="0" t="s">
        <v>1086</v>
      </c>
      <c r="F37" s="0">
        <v>2014.31</v>
      </c>
    </row>
    <row customHeight="1" ht="10.5">
      <c r="B38" s="0" t="s">
        <v>299</v>
      </c>
      <c r="C38" s="0" t="s">
        <v>1065</v>
      </c>
      <c r="D38" s="0" t="s">
        <v>1858</v>
      </c>
      <c r="E38" s="0" t="s">
        <v>1859</v>
      </c>
      <c r="F38" s="0">
        <v>152.88</v>
      </c>
    </row>
    <row customHeight="1" ht="10.5">
      <c r="B39" s="0" t="s">
        <v>304</v>
      </c>
      <c r="C39" s="0" t="s">
        <v>1065</v>
      </c>
      <c r="D39" s="0" t="s">
        <v>1858</v>
      </c>
      <c r="E39" s="0" t="s">
        <v>1859</v>
      </c>
      <c r="F39" s="0">
        <v>3151.08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95ED6F3-9BB8-3904-C1E8-3552B0981799}" mc:Ignorable="x14ac xr xr2 xr3">
  <sheetPr>
    <tabColor rgb="FFFFCC99"/>
  </sheetPr>
  <dimension ref="A1:F231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269</v>
      </c>
      <c r="C2" s="0" t="s">
        <v>321</v>
      </c>
      <c r="D2" s="0" t="s">
        <v>334</v>
      </c>
    </row>
    <row customHeight="1" ht="10.5">
      <c r="B3" s="0" t="s">
        <v>299</v>
      </c>
      <c r="C3" s="0" t="s">
        <v>1797</v>
      </c>
      <c r="D3" s="0">
        <v>12864.09</v>
      </c>
    </row>
    <row customHeight="1" ht="10.5">
      <c r="B4" s="0" t="s">
        <v>305</v>
      </c>
      <c r="C4" s="0" t="s">
        <v>1797</v>
      </c>
      <c r="D4" s="0">
        <v>556651</v>
      </c>
    </row>
    <row customHeight="1" ht="10.5">
      <c r="B5" s="0" t="s">
        <v>2022</v>
      </c>
      <c r="C5" s="0" t="s">
        <v>1797</v>
      </c>
      <c r="D5" s="0">
        <v>11767.67</v>
      </c>
    </row>
    <row customHeight="1" ht="10.5">
      <c r="B6" s="0" t="s">
        <v>307</v>
      </c>
      <c r="C6" s="0" t="s">
        <v>1797</v>
      </c>
      <c r="D6" s="0">
        <v>0</v>
      </c>
    </row>
    <row customHeight="1" ht="10.5">
      <c r="B7" s="0" t="s">
        <v>306</v>
      </c>
      <c r="C7" s="0" t="s">
        <v>1797</v>
      </c>
      <c r="D7" s="0">
        <v>233097.45</v>
      </c>
    </row>
    <row customHeight="1" ht="10.5">
      <c r="B8" s="0" t="s">
        <v>304</v>
      </c>
      <c r="C8" s="0" t="s">
        <v>1797</v>
      </c>
      <c r="D8" s="0">
        <v>4477.41</v>
      </c>
    </row>
    <row customHeight="1" ht="10.5">
      <c r="B9" s="0" t="s">
        <v>301</v>
      </c>
      <c r="C9" s="0" t="s">
        <v>1797</v>
      </c>
      <c r="D9" s="0">
        <v>3136.27</v>
      </c>
    </row>
    <row customHeight="1" ht="10.5">
      <c r="B10" s="0" t="s">
        <v>303</v>
      </c>
      <c r="C10" s="0" t="s">
        <v>1797</v>
      </c>
      <c r="D10" s="0">
        <v>0</v>
      </c>
    </row>
    <row customHeight="1" ht="10.5">
      <c r="B11" s="0" t="s">
        <v>302</v>
      </c>
      <c r="C11" s="0" t="s">
        <v>1797</v>
      </c>
      <c r="D11" s="0">
        <v>4434.63</v>
      </c>
    </row>
    <row customHeight="1" ht="10.5">
      <c r="B12" s="0" t="s">
        <v>308</v>
      </c>
      <c r="C12" s="0" t="s">
        <v>1797</v>
      </c>
      <c r="D12" s="0">
        <v>1624.82</v>
      </c>
    </row>
    <row customHeight="1" ht="10.5">
      <c r="B13" s="0" t="s">
        <v>2040</v>
      </c>
      <c r="C13" s="0" t="s">
        <v>1797</v>
      </c>
      <c r="D13" s="0">
        <v>0</v>
      </c>
    </row>
    <row customHeight="1" ht="10.5">
      <c r="B14" s="0" t="s">
        <v>300</v>
      </c>
      <c r="C14" s="0" t="s">
        <v>1797</v>
      </c>
      <c r="D14" s="0">
        <v>0</v>
      </c>
    </row>
    <row customHeight="1" ht="10.5">
      <c r="B15" s="0" t="s">
        <v>299</v>
      </c>
      <c r="C15" s="0" t="s">
        <v>1749</v>
      </c>
      <c r="D15" s="0">
        <v>18.24</v>
      </c>
    </row>
    <row customHeight="1" ht="10.5">
      <c r="B16" s="0" t="s">
        <v>305</v>
      </c>
      <c r="C16" s="0" t="s">
        <v>1749</v>
      </c>
      <c r="D16" s="0">
        <v>13686</v>
      </c>
    </row>
    <row customHeight="1" ht="10.5">
      <c r="B17" s="0" t="s">
        <v>2022</v>
      </c>
      <c r="C17" s="0" t="s">
        <v>1749</v>
      </c>
      <c r="D17" s="0">
        <v>0</v>
      </c>
    </row>
    <row customHeight="1" ht="10.5">
      <c r="B18" s="0" t="s">
        <v>307</v>
      </c>
      <c r="C18" s="0" t="s">
        <v>1749</v>
      </c>
      <c r="D18" s="0">
        <v>0</v>
      </c>
    </row>
    <row customHeight="1" ht="10.5">
      <c r="B19" s="0" t="s">
        <v>306</v>
      </c>
      <c r="C19" s="0" t="s">
        <v>1749</v>
      </c>
      <c r="D19" s="0">
        <v>0</v>
      </c>
    </row>
    <row customHeight="1" ht="10.5">
      <c r="B20" s="0" t="s">
        <v>304</v>
      </c>
      <c r="C20" s="0" t="s">
        <v>1749</v>
      </c>
      <c r="D20" s="0">
        <v>4.57</v>
      </c>
    </row>
    <row customHeight="1" ht="10.5">
      <c r="B21" s="0" t="s">
        <v>301</v>
      </c>
      <c r="C21" s="0" t="s">
        <v>1749</v>
      </c>
      <c r="D21" s="0">
        <v>0</v>
      </c>
    </row>
    <row customHeight="1" ht="10.5">
      <c r="B22" s="0" t="s">
        <v>303</v>
      </c>
      <c r="C22" s="0" t="s">
        <v>1749</v>
      </c>
      <c r="D22" s="0">
        <v>0</v>
      </c>
    </row>
    <row customHeight="1" ht="10.5">
      <c r="B23" s="0" t="s">
        <v>302</v>
      </c>
      <c r="C23" s="0" t="s">
        <v>1749</v>
      </c>
      <c r="D23" s="0">
        <v>0</v>
      </c>
    </row>
    <row customHeight="1" ht="10.5">
      <c r="B24" s="0" t="s">
        <v>308</v>
      </c>
      <c r="C24" s="0" t="s">
        <v>1749</v>
      </c>
      <c r="D24" s="0">
        <v>11.21</v>
      </c>
    </row>
    <row customHeight="1" ht="10.5">
      <c r="B25" s="0" t="s">
        <v>2040</v>
      </c>
      <c r="C25" s="0" t="s">
        <v>1749</v>
      </c>
      <c r="D25" s="0">
        <v>36.13</v>
      </c>
    </row>
    <row customHeight="1" ht="10.5">
      <c r="B26" s="0" t="s">
        <v>300</v>
      </c>
      <c r="C26" s="0" t="s">
        <v>1749</v>
      </c>
      <c r="D26" s="0">
        <v>0</v>
      </c>
    </row>
    <row customHeight="1" ht="10.5">
      <c r="B27" s="0" t="s">
        <v>299</v>
      </c>
      <c r="C27" s="0" t="s">
        <v>1779</v>
      </c>
      <c r="D27" s="0">
        <v>168.6</v>
      </c>
    </row>
    <row customHeight="1" ht="10.5">
      <c r="B28" s="0" t="s">
        <v>305</v>
      </c>
      <c r="C28" s="0" t="s">
        <v>1779</v>
      </c>
      <c r="D28" s="0">
        <v>88713</v>
      </c>
    </row>
    <row customHeight="1" ht="10.5">
      <c r="B29" s="0" t="s">
        <v>2022</v>
      </c>
      <c r="C29" s="0" t="s">
        <v>1779</v>
      </c>
      <c r="D29" s="0">
        <v>0</v>
      </c>
    </row>
    <row customHeight="1" ht="10.5">
      <c r="B30" s="0" t="s">
        <v>307</v>
      </c>
      <c r="C30" s="0" t="s">
        <v>1779</v>
      </c>
      <c r="D30" s="0">
        <v>0</v>
      </c>
    </row>
    <row customHeight="1" ht="10.5">
      <c r="B31" s="0" t="s">
        <v>306</v>
      </c>
      <c r="C31" s="0" t="s">
        <v>1779</v>
      </c>
      <c r="D31" s="0">
        <v>0</v>
      </c>
    </row>
    <row customHeight="1" ht="10.5">
      <c r="B32" s="0" t="s">
        <v>304</v>
      </c>
      <c r="C32" s="0" t="s">
        <v>1779</v>
      </c>
      <c r="D32" s="0">
        <v>227.47</v>
      </c>
    </row>
    <row customHeight="1" ht="10.5">
      <c r="B33" s="0" t="s">
        <v>301</v>
      </c>
      <c r="C33" s="0" t="s">
        <v>1779</v>
      </c>
      <c r="D33" s="0">
        <v>0</v>
      </c>
    </row>
    <row customHeight="1" ht="10.5">
      <c r="B34" s="0" t="s">
        <v>303</v>
      </c>
      <c r="C34" s="0" t="s">
        <v>1779</v>
      </c>
      <c r="D34" s="0">
        <v>0</v>
      </c>
    </row>
    <row customHeight="1" ht="10.5">
      <c r="B35" s="0" t="s">
        <v>302</v>
      </c>
      <c r="C35" s="0" t="s">
        <v>1779</v>
      </c>
      <c r="D35" s="0">
        <v>0</v>
      </c>
    </row>
    <row customHeight="1" ht="10.5">
      <c r="B36" s="0" t="s">
        <v>308</v>
      </c>
      <c r="C36" s="0" t="s">
        <v>1779</v>
      </c>
      <c r="D36" s="0">
        <v>60.8</v>
      </c>
    </row>
    <row customHeight="1" ht="10.5">
      <c r="B37" s="0" t="s">
        <v>2040</v>
      </c>
      <c r="C37" s="0" t="s">
        <v>1779</v>
      </c>
      <c r="D37" s="0">
        <v>162.1</v>
      </c>
    </row>
    <row customHeight="1" ht="10.5">
      <c r="B38" s="0" t="s">
        <v>300</v>
      </c>
      <c r="C38" s="0" t="s">
        <v>1779</v>
      </c>
      <c r="D38" s="0">
        <v>0</v>
      </c>
    </row>
    <row customHeight="1" ht="10.5">
      <c r="B39" s="0" t="s">
        <v>299</v>
      </c>
      <c r="C39" s="0" t="s">
        <v>1067</v>
      </c>
      <c r="D39" s="0">
        <v>234.24</v>
      </c>
    </row>
    <row customHeight="1" ht="10.5">
      <c r="B40" s="0" t="s">
        <v>305</v>
      </c>
      <c r="C40" s="0" t="s">
        <v>1067</v>
      </c>
      <c r="D40" s="0">
        <v>84180</v>
      </c>
    </row>
    <row customHeight="1" ht="10.5">
      <c r="B41" s="0" t="s">
        <v>2022</v>
      </c>
      <c r="C41" s="0" t="s">
        <v>1067</v>
      </c>
      <c r="D41" s="0">
        <v>0</v>
      </c>
    </row>
    <row customHeight="1" ht="10.5">
      <c r="B42" s="0" t="s">
        <v>307</v>
      </c>
      <c r="C42" s="0" t="s">
        <v>1067</v>
      </c>
      <c r="D42" s="0">
        <v>0</v>
      </c>
    </row>
    <row customHeight="1" ht="10.5">
      <c r="B43" s="0" t="s">
        <v>306</v>
      </c>
      <c r="C43" s="0" t="s">
        <v>1067</v>
      </c>
      <c r="D43" s="0">
        <v>0</v>
      </c>
    </row>
    <row customHeight="1" ht="10.5">
      <c r="B44" s="0" t="s">
        <v>304</v>
      </c>
      <c r="C44" s="0" t="s">
        <v>1067</v>
      </c>
      <c r="D44" s="0">
        <v>192.64</v>
      </c>
    </row>
    <row customHeight="1" ht="10.5">
      <c r="B45" s="0" t="s">
        <v>301</v>
      </c>
      <c r="C45" s="0" t="s">
        <v>1067</v>
      </c>
      <c r="D45" s="0">
        <v>0</v>
      </c>
    </row>
    <row customHeight="1" ht="10.5">
      <c r="B46" s="0" t="s">
        <v>303</v>
      </c>
      <c r="C46" s="0" t="s">
        <v>1067</v>
      </c>
      <c r="D46" s="0">
        <v>0</v>
      </c>
    </row>
    <row customHeight="1" ht="10.5">
      <c r="B47" s="0" t="s">
        <v>302</v>
      </c>
      <c r="C47" s="0" t="s">
        <v>1067</v>
      </c>
      <c r="D47" s="0">
        <v>0</v>
      </c>
    </row>
    <row customHeight="1" ht="10.5">
      <c r="B48" s="0" t="s">
        <v>308</v>
      </c>
      <c r="C48" s="0" t="s">
        <v>1067</v>
      </c>
      <c r="D48" s="0">
        <v>119.87</v>
      </c>
    </row>
    <row customHeight="1" ht="10.5">
      <c r="B49" s="0" t="s">
        <v>2040</v>
      </c>
      <c r="C49" s="0" t="s">
        <v>1067</v>
      </c>
      <c r="D49" s="0">
        <v>309.62</v>
      </c>
    </row>
    <row customHeight="1" ht="10.5">
      <c r="B50" s="0" t="s">
        <v>300</v>
      </c>
      <c r="C50" s="0" t="s">
        <v>1067</v>
      </c>
      <c r="D50" s="0">
        <v>0</v>
      </c>
    </row>
    <row customHeight="1" ht="10.5">
      <c r="B51" s="0" t="s">
        <v>299</v>
      </c>
      <c r="C51" s="0" t="s">
        <v>1077</v>
      </c>
      <c r="D51" s="0">
        <v>80</v>
      </c>
    </row>
    <row customHeight="1" ht="10.5">
      <c r="B52" s="0" t="s">
        <v>305</v>
      </c>
      <c r="C52" s="0" t="s">
        <v>1077</v>
      </c>
      <c r="D52" s="0">
        <v>34909</v>
      </c>
    </row>
    <row customHeight="1" ht="10.5">
      <c r="B53" s="0" t="s">
        <v>2022</v>
      </c>
      <c r="C53" s="0" t="s">
        <v>1077</v>
      </c>
      <c r="D53" s="0">
        <v>0</v>
      </c>
    </row>
    <row customHeight="1" ht="10.5">
      <c r="B54" s="0" t="s">
        <v>307</v>
      </c>
      <c r="C54" s="0" t="s">
        <v>1077</v>
      </c>
      <c r="D54" s="0">
        <v>0</v>
      </c>
    </row>
    <row customHeight="1" ht="10.5">
      <c r="B55" s="0" t="s">
        <v>306</v>
      </c>
      <c r="C55" s="0" t="s">
        <v>1077</v>
      </c>
      <c r="D55" s="0">
        <v>0</v>
      </c>
    </row>
    <row customHeight="1" ht="10.5">
      <c r="B56" s="0" t="s">
        <v>304</v>
      </c>
      <c r="C56" s="0" t="s">
        <v>1077</v>
      </c>
      <c r="D56" s="0">
        <v>0</v>
      </c>
    </row>
    <row customHeight="1" ht="10.5">
      <c r="B57" s="0" t="s">
        <v>301</v>
      </c>
      <c r="C57" s="0" t="s">
        <v>1077</v>
      </c>
      <c r="D57" s="0">
        <v>0</v>
      </c>
    </row>
    <row customHeight="1" ht="10.5">
      <c r="B58" s="0" t="s">
        <v>303</v>
      </c>
      <c r="C58" s="0" t="s">
        <v>1077</v>
      </c>
      <c r="D58" s="0">
        <v>0</v>
      </c>
    </row>
    <row customHeight="1" ht="10.5">
      <c r="B59" s="0" t="s">
        <v>302</v>
      </c>
      <c r="C59" s="0" t="s">
        <v>1077</v>
      </c>
      <c r="D59" s="0">
        <v>0</v>
      </c>
    </row>
    <row customHeight="1" ht="10.5">
      <c r="B60" s="0" t="s">
        <v>308</v>
      </c>
      <c r="C60" s="0" t="s">
        <v>1077</v>
      </c>
      <c r="D60" s="0">
        <v>57.71</v>
      </c>
    </row>
    <row customHeight="1" ht="10.5">
      <c r="B61" s="0" t="s">
        <v>2040</v>
      </c>
      <c r="C61" s="0" t="s">
        <v>1077</v>
      </c>
      <c r="D61" s="0">
        <v>131.23</v>
      </c>
    </row>
    <row customHeight="1" ht="10.5">
      <c r="B62" s="0" t="s">
        <v>300</v>
      </c>
      <c r="C62" s="0" t="s">
        <v>1077</v>
      </c>
      <c r="D62" s="0">
        <v>0</v>
      </c>
    </row>
    <row customHeight="1" ht="10.5">
      <c r="B63" s="0" t="s">
        <v>299</v>
      </c>
      <c r="C63" s="0" t="s">
        <v>1080</v>
      </c>
      <c r="D63" s="0">
        <v>48.64</v>
      </c>
    </row>
    <row customHeight="1" ht="10.5">
      <c r="B64" s="0" t="s">
        <v>305</v>
      </c>
      <c r="C64" s="0" t="s">
        <v>1080</v>
      </c>
      <c r="D64" s="0">
        <v>39666</v>
      </c>
    </row>
    <row customHeight="1" ht="10.5">
      <c r="B65" s="0" t="s">
        <v>2022</v>
      </c>
      <c r="C65" s="0" t="s">
        <v>1080</v>
      </c>
      <c r="D65" s="0">
        <v>0</v>
      </c>
    </row>
    <row customHeight="1" ht="10.5">
      <c r="B66" s="0" t="s">
        <v>307</v>
      </c>
      <c r="C66" s="0" t="s">
        <v>1080</v>
      </c>
      <c r="D66" s="0">
        <v>0</v>
      </c>
    </row>
    <row customHeight="1" ht="10.5">
      <c r="B67" s="0" t="s">
        <v>306</v>
      </c>
      <c r="C67" s="0" t="s">
        <v>1080</v>
      </c>
      <c r="D67" s="0">
        <v>0</v>
      </c>
    </row>
    <row customHeight="1" ht="10.5">
      <c r="B68" s="0" t="s">
        <v>304</v>
      </c>
      <c r="C68" s="0" t="s">
        <v>1080</v>
      </c>
      <c r="D68" s="0">
        <v>0</v>
      </c>
    </row>
    <row customHeight="1" ht="10.5">
      <c r="B69" s="0" t="s">
        <v>301</v>
      </c>
      <c r="C69" s="0" t="s">
        <v>1080</v>
      </c>
      <c r="D69" s="0">
        <v>0</v>
      </c>
    </row>
    <row customHeight="1" ht="10.5">
      <c r="B70" s="0" t="s">
        <v>303</v>
      </c>
      <c r="C70" s="0" t="s">
        <v>1080</v>
      </c>
      <c r="D70" s="0">
        <v>0</v>
      </c>
    </row>
    <row customHeight="1" ht="10.5">
      <c r="B71" s="0" t="s">
        <v>302</v>
      </c>
      <c r="C71" s="0" t="s">
        <v>1080</v>
      </c>
      <c r="D71" s="0">
        <v>0</v>
      </c>
    </row>
    <row customHeight="1" ht="10.5">
      <c r="B72" s="0" t="s">
        <v>308</v>
      </c>
      <c r="C72" s="0" t="s">
        <v>1080</v>
      </c>
      <c r="D72" s="0">
        <v>37.02</v>
      </c>
    </row>
    <row customHeight="1" ht="10.5">
      <c r="B73" s="0" t="s">
        <v>2040</v>
      </c>
      <c r="C73" s="0" t="s">
        <v>1080</v>
      </c>
      <c r="D73" s="0">
        <v>52.74</v>
      </c>
    </row>
    <row customHeight="1" ht="10.5">
      <c r="B74" s="0" t="s">
        <v>300</v>
      </c>
      <c r="C74" s="0" t="s">
        <v>1080</v>
      </c>
      <c r="D74" s="0">
        <v>0</v>
      </c>
    </row>
    <row customHeight="1" ht="10.5">
      <c r="B75" s="0" t="s">
        <v>299</v>
      </c>
      <c r="C75" s="0" t="s">
        <v>1083</v>
      </c>
      <c r="D75" s="0">
        <v>316.89</v>
      </c>
    </row>
    <row customHeight="1" ht="10.5">
      <c r="B76" s="0" t="s">
        <v>305</v>
      </c>
      <c r="C76" s="0" t="s">
        <v>1083</v>
      </c>
      <c r="D76" s="0">
        <v>68666</v>
      </c>
    </row>
    <row customHeight="1" ht="10.5">
      <c r="B77" s="0" t="s">
        <v>2022</v>
      </c>
      <c r="C77" s="0" t="s">
        <v>1083</v>
      </c>
      <c r="D77" s="0">
        <v>0</v>
      </c>
    </row>
    <row customHeight="1" ht="10.5">
      <c r="B78" s="0" t="s">
        <v>307</v>
      </c>
      <c r="C78" s="0" t="s">
        <v>1083</v>
      </c>
      <c r="D78" s="0">
        <v>0</v>
      </c>
    </row>
    <row customHeight="1" ht="10.5">
      <c r="B79" s="0" t="s">
        <v>306</v>
      </c>
      <c r="C79" s="0" t="s">
        <v>1083</v>
      </c>
      <c r="D79" s="0">
        <v>0</v>
      </c>
    </row>
    <row customHeight="1" ht="10.5">
      <c r="B80" s="0" t="s">
        <v>304</v>
      </c>
      <c r="C80" s="0" t="s">
        <v>1083</v>
      </c>
      <c r="D80" s="0">
        <v>222.52</v>
      </c>
    </row>
    <row customHeight="1" ht="10.5">
      <c r="B81" s="0" t="s">
        <v>301</v>
      </c>
      <c r="C81" s="0" t="s">
        <v>1083</v>
      </c>
      <c r="D81" s="0">
        <v>0</v>
      </c>
    </row>
    <row customHeight="1" ht="10.5">
      <c r="B82" s="0" t="s">
        <v>303</v>
      </c>
      <c r="C82" s="0" t="s">
        <v>1083</v>
      </c>
      <c r="D82" s="0">
        <v>0</v>
      </c>
    </row>
    <row customHeight="1" ht="10.5">
      <c r="B83" s="0" t="s">
        <v>302</v>
      </c>
      <c r="C83" s="0" t="s">
        <v>1083</v>
      </c>
      <c r="D83" s="0">
        <v>0</v>
      </c>
    </row>
    <row customHeight="1" ht="10.5">
      <c r="B84" s="0" t="s">
        <v>308</v>
      </c>
      <c r="C84" s="0" t="s">
        <v>1083</v>
      </c>
      <c r="D84" s="0">
        <v>34.61</v>
      </c>
    </row>
    <row customHeight="1" ht="10.5">
      <c r="B85" s="0" t="s">
        <v>2040</v>
      </c>
      <c r="C85" s="0" t="s">
        <v>1083</v>
      </c>
      <c r="D85" s="0">
        <v>52.15</v>
      </c>
    </row>
    <row customHeight="1" ht="10.5">
      <c r="B86" s="0" t="s">
        <v>300</v>
      </c>
      <c r="C86" s="0" t="s">
        <v>1083</v>
      </c>
      <c r="D86" s="0">
        <v>0</v>
      </c>
    </row>
    <row customHeight="1" ht="10.5">
      <c r="B87" s="0" t="s">
        <v>299</v>
      </c>
      <c r="C87" s="0" t="s">
        <v>1801</v>
      </c>
      <c r="D87" s="0">
        <v>156.48</v>
      </c>
    </row>
    <row customHeight="1" ht="10.5">
      <c r="B88" s="0" t="s">
        <v>305</v>
      </c>
      <c r="C88" s="0" t="s">
        <v>1801</v>
      </c>
      <c r="D88" s="0">
        <v>69302</v>
      </c>
    </row>
    <row customHeight="1" ht="10.5">
      <c r="B89" s="0" t="s">
        <v>2022</v>
      </c>
      <c r="C89" s="0" t="s">
        <v>1801</v>
      </c>
      <c r="D89" s="0">
        <v>0</v>
      </c>
    </row>
    <row customHeight="1" ht="10.5">
      <c r="B90" s="0" t="s">
        <v>307</v>
      </c>
      <c r="C90" s="0" t="s">
        <v>1801</v>
      </c>
      <c r="D90" s="0">
        <v>0</v>
      </c>
    </row>
    <row customHeight="1" ht="10.5">
      <c r="B91" s="0" t="s">
        <v>306</v>
      </c>
      <c r="C91" s="0" t="s">
        <v>1801</v>
      </c>
      <c r="D91" s="0">
        <v>0</v>
      </c>
    </row>
    <row customHeight="1" ht="10.5">
      <c r="B92" s="0" t="s">
        <v>304</v>
      </c>
      <c r="C92" s="0" t="s">
        <v>1801</v>
      </c>
      <c r="D92" s="0">
        <v>0</v>
      </c>
    </row>
    <row customHeight="1" ht="10.5">
      <c r="B93" s="0" t="s">
        <v>301</v>
      </c>
      <c r="C93" s="0" t="s">
        <v>1801</v>
      </c>
      <c r="D93" s="0">
        <v>0</v>
      </c>
    </row>
    <row customHeight="1" ht="10.5">
      <c r="B94" s="0" t="s">
        <v>303</v>
      </c>
      <c r="C94" s="0" t="s">
        <v>1801</v>
      </c>
      <c r="D94" s="0">
        <v>0</v>
      </c>
    </row>
    <row customHeight="1" ht="10.5">
      <c r="B95" s="0" t="s">
        <v>302</v>
      </c>
      <c r="C95" s="0" t="s">
        <v>1801</v>
      </c>
      <c r="D95" s="0">
        <v>0</v>
      </c>
    </row>
    <row customHeight="1" ht="10.5">
      <c r="B96" s="0" t="s">
        <v>308</v>
      </c>
      <c r="C96" s="0" t="s">
        <v>1801</v>
      </c>
      <c r="D96" s="0">
        <v>61.29</v>
      </c>
    </row>
    <row customHeight="1" ht="10.5">
      <c r="B97" s="0" t="s">
        <v>2040</v>
      </c>
      <c r="C97" s="0" t="s">
        <v>1801</v>
      </c>
      <c r="D97" s="0">
        <v>233.19</v>
      </c>
    </row>
    <row customHeight="1" ht="10.5">
      <c r="B98" s="0" t="s">
        <v>300</v>
      </c>
      <c r="C98" s="0" t="s">
        <v>1801</v>
      </c>
      <c r="D98" s="0">
        <v>0</v>
      </c>
    </row>
    <row customHeight="1" ht="10.5">
      <c r="B99" s="0" t="s">
        <v>299</v>
      </c>
      <c r="C99" s="0" t="s">
        <v>1803</v>
      </c>
      <c r="D99" s="0">
        <v>56</v>
      </c>
    </row>
    <row customHeight="1" ht="10.5">
      <c r="B100" s="0" t="s">
        <v>305</v>
      </c>
      <c r="C100" s="0" t="s">
        <v>1803</v>
      </c>
      <c r="D100" s="0">
        <v>99283</v>
      </c>
    </row>
    <row customHeight="1" ht="10.5">
      <c r="B101" s="0" t="s">
        <v>2022</v>
      </c>
      <c r="C101" s="0" t="s">
        <v>1803</v>
      </c>
      <c r="D101" s="0">
        <v>0</v>
      </c>
    </row>
    <row customHeight="1" ht="10.5">
      <c r="B102" s="0" t="s">
        <v>307</v>
      </c>
      <c r="C102" s="0" t="s">
        <v>1803</v>
      </c>
      <c r="D102" s="0">
        <v>0</v>
      </c>
    </row>
    <row customHeight="1" ht="10.5">
      <c r="B103" s="0" t="s">
        <v>306</v>
      </c>
      <c r="C103" s="0" t="s">
        <v>1803</v>
      </c>
      <c r="D103" s="0">
        <v>0</v>
      </c>
    </row>
    <row customHeight="1" ht="10.5">
      <c r="B104" s="0" t="s">
        <v>304</v>
      </c>
      <c r="C104" s="0" t="s">
        <v>1803</v>
      </c>
      <c r="D104" s="0">
        <v>75.32</v>
      </c>
    </row>
    <row customHeight="1" ht="10.5">
      <c r="B105" s="0" t="s">
        <v>301</v>
      </c>
      <c r="C105" s="0" t="s">
        <v>1803</v>
      </c>
      <c r="D105" s="0">
        <v>0</v>
      </c>
    </row>
    <row customHeight="1" ht="10.5">
      <c r="B106" s="0" t="s">
        <v>303</v>
      </c>
      <c r="C106" s="0" t="s">
        <v>1803</v>
      </c>
      <c r="D106" s="0">
        <v>0</v>
      </c>
    </row>
    <row customHeight="1" ht="10.5">
      <c r="B107" s="0" t="s">
        <v>302</v>
      </c>
      <c r="C107" s="0" t="s">
        <v>1803</v>
      </c>
      <c r="D107" s="0">
        <v>0</v>
      </c>
    </row>
    <row customHeight="1" ht="10.5">
      <c r="B108" s="0" t="s">
        <v>308</v>
      </c>
      <c r="C108" s="0" t="s">
        <v>1803</v>
      </c>
      <c r="D108" s="0">
        <v>80.81</v>
      </c>
    </row>
    <row customHeight="1" ht="10.5">
      <c r="B109" s="0" t="s">
        <v>2040</v>
      </c>
      <c r="C109" s="0" t="s">
        <v>1803</v>
      </c>
      <c r="D109" s="0">
        <v>142.05</v>
      </c>
    </row>
    <row customHeight="1" ht="10.5">
      <c r="B110" s="0" t="s">
        <v>300</v>
      </c>
      <c r="C110" s="0" t="s">
        <v>1803</v>
      </c>
      <c r="D110" s="0">
        <v>0</v>
      </c>
    </row>
    <row customHeight="1" ht="10.5">
      <c r="B111" s="0" t="s">
        <v>299</v>
      </c>
      <c r="C111" s="0" t="s">
        <v>1813</v>
      </c>
      <c r="D111" s="0">
        <v>101.44</v>
      </c>
    </row>
    <row customHeight="1" ht="10.5">
      <c r="B112" s="0" t="s">
        <v>305</v>
      </c>
      <c r="C112" s="0" t="s">
        <v>1813</v>
      </c>
      <c r="D112" s="0">
        <v>106772</v>
      </c>
    </row>
    <row customHeight="1" ht="10.5">
      <c r="B113" s="0" t="s">
        <v>2022</v>
      </c>
      <c r="C113" s="0" t="s">
        <v>1813</v>
      </c>
      <c r="D113" s="0">
        <v>0</v>
      </c>
    </row>
    <row customHeight="1" ht="10.5">
      <c r="B114" s="0" t="s">
        <v>307</v>
      </c>
      <c r="C114" s="0" t="s">
        <v>1813</v>
      </c>
      <c r="D114" s="0">
        <v>0</v>
      </c>
    </row>
    <row customHeight="1" ht="10.5">
      <c r="B115" s="0" t="s">
        <v>306</v>
      </c>
      <c r="C115" s="0" t="s">
        <v>1813</v>
      </c>
      <c r="D115" s="0">
        <v>0</v>
      </c>
    </row>
    <row customHeight="1" ht="10.5">
      <c r="B116" s="0" t="s">
        <v>304</v>
      </c>
      <c r="C116" s="0" t="s">
        <v>1813</v>
      </c>
      <c r="D116" s="0">
        <v>87.17</v>
      </c>
    </row>
    <row customHeight="1" ht="10.5">
      <c r="B117" s="0" t="s">
        <v>301</v>
      </c>
      <c r="C117" s="0" t="s">
        <v>1813</v>
      </c>
      <c r="D117" s="0">
        <v>0</v>
      </c>
    </row>
    <row customHeight="1" ht="10.5">
      <c r="B118" s="0" t="s">
        <v>303</v>
      </c>
      <c r="C118" s="0" t="s">
        <v>1813</v>
      </c>
      <c r="D118" s="0">
        <v>0</v>
      </c>
    </row>
    <row customHeight="1" ht="10.5">
      <c r="B119" s="0" t="s">
        <v>302</v>
      </c>
      <c r="C119" s="0" t="s">
        <v>1813</v>
      </c>
      <c r="D119" s="0">
        <v>0</v>
      </c>
    </row>
    <row customHeight="1" ht="10.5">
      <c r="B120" s="0" t="s">
        <v>308</v>
      </c>
      <c r="C120" s="0" t="s">
        <v>1813</v>
      </c>
      <c r="D120" s="0">
        <v>77.53</v>
      </c>
    </row>
    <row customHeight="1" ht="10.5">
      <c r="B121" s="0" t="s">
        <v>2040</v>
      </c>
      <c r="C121" s="0" t="s">
        <v>1813</v>
      </c>
      <c r="D121" s="0">
        <v>123.16</v>
      </c>
    </row>
    <row customHeight="1" ht="10.5">
      <c r="B122" s="0" t="s">
        <v>300</v>
      </c>
      <c r="C122" s="0" t="s">
        <v>1813</v>
      </c>
      <c r="D122" s="0">
        <v>0</v>
      </c>
    </row>
    <row customHeight="1" ht="10.5">
      <c r="B123" s="0" t="s">
        <v>299</v>
      </c>
      <c r="C123" s="0" t="s">
        <v>1768</v>
      </c>
      <c r="D123" s="0">
        <v>94.4</v>
      </c>
    </row>
    <row customHeight="1" ht="10.5">
      <c r="B124" s="0" t="s">
        <v>305</v>
      </c>
      <c r="C124" s="0" t="s">
        <v>1768</v>
      </c>
      <c r="D124" s="0">
        <v>158473</v>
      </c>
    </row>
    <row customHeight="1" ht="10.5">
      <c r="B125" s="0" t="s">
        <v>2022</v>
      </c>
      <c r="C125" s="0" t="s">
        <v>1768</v>
      </c>
      <c r="D125" s="0">
        <v>0</v>
      </c>
    </row>
    <row customHeight="1" ht="10.5">
      <c r="B126" s="0" t="s">
        <v>307</v>
      </c>
      <c r="C126" s="0" t="s">
        <v>1768</v>
      </c>
      <c r="D126" s="0">
        <v>0</v>
      </c>
    </row>
    <row customHeight="1" ht="10.5">
      <c r="B127" s="0" t="s">
        <v>306</v>
      </c>
      <c r="C127" s="0" t="s">
        <v>1768</v>
      </c>
      <c r="D127" s="0">
        <v>214385.87</v>
      </c>
    </row>
    <row customHeight="1" ht="10.5">
      <c r="B128" s="0" t="s">
        <v>304</v>
      </c>
      <c r="C128" s="0" t="s">
        <v>1768</v>
      </c>
      <c r="D128" s="0">
        <v>0</v>
      </c>
    </row>
    <row customHeight="1" ht="10.5">
      <c r="B129" s="0" t="s">
        <v>301</v>
      </c>
      <c r="C129" s="0" t="s">
        <v>1768</v>
      </c>
      <c r="D129" s="0">
        <v>0</v>
      </c>
    </row>
    <row customHeight="1" ht="10.5">
      <c r="B130" s="0" t="s">
        <v>303</v>
      </c>
      <c r="C130" s="0" t="s">
        <v>1768</v>
      </c>
      <c r="D130" s="0">
        <v>0</v>
      </c>
    </row>
    <row customHeight="1" ht="10.5">
      <c r="B131" s="0" t="s">
        <v>302</v>
      </c>
      <c r="C131" s="0" t="s">
        <v>1768</v>
      </c>
      <c r="D131" s="0">
        <v>0</v>
      </c>
    </row>
    <row customHeight="1" ht="10.5">
      <c r="B132" s="0" t="s">
        <v>308</v>
      </c>
      <c r="C132" s="0" t="s">
        <v>1768</v>
      </c>
      <c r="D132" s="0">
        <v>153.7</v>
      </c>
    </row>
    <row customHeight="1" ht="10.5">
      <c r="B133" s="0" t="s">
        <v>2040</v>
      </c>
      <c r="C133" s="0" t="s">
        <v>1768</v>
      </c>
      <c r="D133" s="0">
        <v>32.24</v>
      </c>
    </row>
    <row customHeight="1" ht="10.5">
      <c r="B134" s="0" t="s">
        <v>300</v>
      </c>
      <c r="C134" s="0" t="s">
        <v>1768</v>
      </c>
      <c r="D134" s="0">
        <v>0</v>
      </c>
    </row>
    <row customHeight="1" ht="10.5">
      <c r="B135" s="0" t="s">
        <v>299</v>
      </c>
      <c r="C135" s="0" t="s">
        <v>1821</v>
      </c>
      <c r="D135" s="0">
        <v>64.48</v>
      </c>
    </row>
    <row customHeight="1" ht="10.5">
      <c r="B136" s="0" t="s">
        <v>305</v>
      </c>
      <c r="C136" s="0" t="s">
        <v>1821</v>
      </c>
      <c r="D136" s="0">
        <v>58324</v>
      </c>
    </row>
    <row customHeight="1" ht="10.5">
      <c r="B137" s="0" t="s">
        <v>2022</v>
      </c>
      <c r="C137" s="0" t="s">
        <v>1821</v>
      </c>
      <c r="D137" s="0">
        <v>0</v>
      </c>
    </row>
    <row customHeight="1" ht="10.5">
      <c r="B138" s="0" t="s">
        <v>307</v>
      </c>
      <c r="C138" s="0" t="s">
        <v>1821</v>
      </c>
      <c r="D138" s="0">
        <v>0</v>
      </c>
    </row>
    <row customHeight="1" ht="10.5">
      <c r="B139" s="0" t="s">
        <v>306</v>
      </c>
      <c r="C139" s="0" t="s">
        <v>1821</v>
      </c>
      <c r="D139" s="0">
        <v>0</v>
      </c>
    </row>
    <row customHeight="1" ht="10.5">
      <c r="B140" s="0" t="s">
        <v>304</v>
      </c>
      <c r="C140" s="0" t="s">
        <v>1821</v>
      </c>
      <c r="D140" s="0">
        <v>93.2</v>
      </c>
    </row>
    <row customHeight="1" ht="10.5">
      <c r="B141" s="0" t="s">
        <v>301</v>
      </c>
      <c r="C141" s="0" t="s">
        <v>1821</v>
      </c>
      <c r="D141" s="0">
        <v>0</v>
      </c>
    </row>
    <row customHeight="1" ht="10.5">
      <c r="B142" s="0" t="s">
        <v>303</v>
      </c>
      <c r="C142" s="0" t="s">
        <v>1821</v>
      </c>
      <c r="D142" s="0">
        <v>0</v>
      </c>
    </row>
    <row customHeight="1" ht="10.5">
      <c r="B143" s="0" t="s">
        <v>302</v>
      </c>
      <c r="C143" s="0" t="s">
        <v>1821</v>
      </c>
      <c r="D143" s="0">
        <v>0</v>
      </c>
    </row>
    <row customHeight="1" ht="10.5">
      <c r="B144" s="0" t="s">
        <v>308</v>
      </c>
      <c r="C144" s="0" t="s">
        <v>1821</v>
      </c>
      <c r="D144" s="0">
        <v>51.04</v>
      </c>
    </row>
    <row customHeight="1" ht="10.5">
      <c r="B145" s="0" t="s">
        <v>2040</v>
      </c>
      <c r="C145" s="0" t="s">
        <v>1821</v>
      </c>
      <c r="D145" s="0">
        <v>138.53</v>
      </c>
    </row>
    <row customHeight="1" ht="10.5">
      <c r="B146" s="0" t="s">
        <v>300</v>
      </c>
      <c r="C146" s="0" t="s">
        <v>1821</v>
      </c>
      <c r="D146" s="0">
        <v>0</v>
      </c>
    </row>
    <row customHeight="1" ht="10.5">
      <c r="B147" s="0" t="s">
        <v>299</v>
      </c>
      <c r="C147" s="0" t="s">
        <v>1755</v>
      </c>
      <c r="D147" s="0">
        <v>215.24</v>
      </c>
    </row>
    <row customHeight="1" ht="10.5">
      <c r="B148" s="0" t="s">
        <v>305</v>
      </c>
      <c r="C148" s="0" t="s">
        <v>1755</v>
      </c>
      <c r="D148" s="0">
        <v>19436</v>
      </c>
    </row>
    <row customHeight="1" ht="10.5">
      <c r="B149" s="0" t="s">
        <v>2022</v>
      </c>
      <c r="C149" s="0" t="s">
        <v>1755</v>
      </c>
      <c r="D149" s="0">
        <v>0</v>
      </c>
    </row>
    <row customHeight="1" ht="10.5">
      <c r="B150" s="0" t="s">
        <v>307</v>
      </c>
      <c r="C150" s="0" t="s">
        <v>1755</v>
      </c>
      <c r="D150" s="0">
        <v>0</v>
      </c>
    </row>
    <row customHeight="1" ht="10.5">
      <c r="B151" s="0" t="s">
        <v>306</v>
      </c>
      <c r="C151" s="0" t="s">
        <v>1755</v>
      </c>
      <c r="D151" s="0">
        <v>0</v>
      </c>
    </row>
    <row customHeight="1" ht="10.5">
      <c r="B152" s="0" t="s">
        <v>304</v>
      </c>
      <c r="C152" s="0" t="s">
        <v>1755</v>
      </c>
      <c r="D152" s="0">
        <v>231.01</v>
      </c>
    </row>
    <row customHeight="1" ht="10.5">
      <c r="B153" s="0" t="s">
        <v>301</v>
      </c>
      <c r="C153" s="0" t="s">
        <v>1755</v>
      </c>
      <c r="D153" s="0">
        <v>147.24</v>
      </c>
    </row>
    <row customHeight="1" ht="10.5">
      <c r="B154" s="0" t="s">
        <v>303</v>
      </c>
      <c r="C154" s="0" t="s">
        <v>1755</v>
      </c>
      <c r="D154" s="0">
        <v>0</v>
      </c>
    </row>
    <row customHeight="1" ht="10.5">
      <c r="B155" s="0" t="s">
        <v>302</v>
      </c>
      <c r="C155" s="0" t="s">
        <v>1755</v>
      </c>
      <c r="D155" s="0">
        <v>0</v>
      </c>
    </row>
    <row customHeight="1" ht="10.5">
      <c r="B156" s="0" t="s">
        <v>308</v>
      </c>
      <c r="C156" s="0" t="s">
        <v>1755</v>
      </c>
      <c r="D156" s="0">
        <v>26.97</v>
      </c>
    </row>
    <row customHeight="1" ht="10.5">
      <c r="B157" s="0" t="s">
        <v>2040</v>
      </c>
      <c r="C157" s="0" t="s">
        <v>1755</v>
      </c>
      <c r="D157" s="0">
        <v>0</v>
      </c>
    </row>
    <row customHeight="1" ht="10.5">
      <c r="B158" s="0" t="s">
        <v>300</v>
      </c>
      <c r="C158" s="0" t="s">
        <v>1755</v>
      </c>
      <c r="D158" s="0">
        <v>293.04</v>
      </c>
    </row>
    <row customHeight="1" ht="10.5">
      <c r="B159" s="0" t="s">
        <v>299</v>
      </c>
      <c r="C159" s="0" t="s">
        <v>1799</v>
      </c>
      <c r="D159" s="0">
        <v>123.32</v>
      </c>
    </row>
    <row customHeight="1" ht="10.5">
      <c r="B160" s="0" t="s">
        <v>305</v>
      </c>
      <c r="C160" s="0" t="s">
        <v>1799</v>
      </c>
      <c r="D160" s="0">
        <v>84969</v>
      </c>
    </row>
    <row customHeight="1" ht="10.5">
      <c r="B161" s="0" t="s">
        <v>2022</v>
      </c>
      <c r="C161" s="0" t="s">
        <v>1799</v>
      </c>
      <c r="D161" s="0">
        <v>0</v>
      </c>
    </row>
    <row customHeight="1" ht="10.5">
      <c r="B162" s="0" t="s">
        <v>307</v>
      </c>
      <c r="C162" s="0" t="s">
        <v>1799</v>
      </c>
      <c r="D162" s="0">
        <v>0</v>
      </c>
    </row>
    <row customHeight="1" ht="10.5">
      <c r="B163" s="0" t="s">
        <v>306</v>
      </c>
      <c r="C163" s="0" t="s">
        <v>1799</v>
      </c>
      <c r="D163" s="0">
        <v>50906.97</v>
      </c>
    </row>
    <row customHeight="1" ht="10.5">
      <c r="B164" s="0" t="s">
        <v>304</v>
      </c>
      <c r="C164" s="0" t="s">
        <v>1799</v>
      </c>
      <c r="D164" s="0">
        <v>270.49</v>
      </c>
    </row>
    <row customHeight="1" ht="10.5">
      <c r="B165" s="0" t="s">
        <v>301</v>
      </c>
      <c r="C165" s="0" t="s">
        <v>1799</v>
      </c>
      <c r="D165" s="0">
        <v>0</v>
      </c>
    </row>
    <row customHeight="1" ht="10.5">
      <c r="B166" s="0" t="s">
        <v>303</v>
      </c>
      <c r="C166" s="0" t="s">
        <v>1799</v>
      </c>
      <c r="D166" s="0">
        <v>0</v>
      </c>
    </row>
    <row customHeight="1" ht="10.5">
      <c r="B167" s="0" t="s">
        <v>302</v>
      </c>
      <c r="C167" s="0" t="s">
        <v>1799</v>
      </c>
      <c r="D167" s="0">
        <v>99.72</v>
      </c>
    </row>
    <row customHeight="1" ht="10.5">
      <c r="B168" s="0" t="s">
        <v>308</v>
      </c>
      <c r="C168" s="0" t="s">
        <v>1799</v>
      </c>
      <c r="D168" s="0">
        <v>58.77</v>
      </c>
    </row>
    <row customHeight="1" ht="10.5">
      <c r="B169" s="0" t="s">
        <v>2040</v>
      </c>
      <c r="C169" s="0" t="s">
        <v>1799</v>
      </c>
      <c r="D169" s="0">
        <v>16.33</v>
      </c>
    </row>
    <row customHeight="1" ht="10.5">
      <c r="B170" s="0" t="s">
        <v>300</v>
      </c>
      <c r="C170" s="0" t="s">
        <v>1799</v>
      </c>
      <c r="D170" s="0">
        <v>0</v>
      </c>
    </row>
    <row customHeight="1" ht="10.5">
      <c r="B171" s="0" t="s">
        <v>299</v>
      </c>
      <c r="C171" s="0" t="s">
        <v>1839</v>
      </c>
      <c r="D171" s="0">
        <v>128.32</v>
      </c>
    </row>
    <row customHeight="1" ht="10.5">
      <c r="B172" s="0" t="s">
        <v>305</v>
      </c>
      <c r="C172" s="0" t="s">
        <v>1839</v>
      </c>
      <c r="D172" s="0">
        <v>74587</v>
      </c>
    </row>
    <row customHeight="1" ht="10.5">
      <c r="B173" s="0" t="s">
        <v>2022</v>
      </c>
      <c r="C173" s="0" t="s">
        <v>1839</v>
      </c>
      <c r="D173" s="0">
        <v>0</v>
      </c>
    </row>
    <row customHeight="1" ht="10.5">
      <c r="B174" s="0" t="s">
        <v>307</v>
      </c>
      <c r="C174" s="0" t="s">
        <v>1839</v>
      </c>
      <c r="D174" s="0">
        <v>0</v>
      </c>
    </row>
    <row customHeight="1" ht="10.5">
      <c r="B175" s="0" t="s">
        <v>306</v>
      </c>
      <c r="C175" s="0" t="s">
        <v>1839</v>
      </c>
      <c r="D175" s="0">
        <v>0</v>
      </c>
    </row>
    <row customHeight="1" ht="10.5">
      <c r="B176" s="0" t="s">
        <v>304</v>
      </c>
      <c r="C176" s="0" t="s">
        <v>1839</v>
      </c>
      <c r="D176" s="0">
        <v>16.09</v>
      </c>
    </row>
    <row customHeight="1" ht="10.5">
      <c r="B177" s="0" t="s">
        <v>301</v>
      </c>
      <c r="C177" s="0" t="s">
        <v>1839</v>
      </c>
      <c r="D177" s="0">
        <v>0</v>
      </c>
    </row>
    <row customHeight="1" ht="10.5">
      <c r="B178" s="0" t="s">
        <v>303</v>
      </c>
      <c r="C178" s="0" t="s">
        <v>1839</v>
      </c>
      <c r="D178" s="0">
        <v>0</v>
      </c>
    </row>
    <row customHeight="1" ht="10.5">
      <c r="B179" s="0" t="s">
        <v>302</v>
      </c>
      <c r="C179" s="0" t="s">
        <v>1839</v>
      </c>
      <c r="D179" s="0">
        <v>0</v>
      </c>
    </row>
    <row customHeight="1" ht="10.5">
      <c r="B180" s="0" t="s">
        <v>308</v>
      </c>
      <c r="C180" s="0" t="s">
        <v>1839</v>
      </c>
      <c r="D180" s="0">
        <v>53.84</v>
      </c>
    </row>
    <row customHeight="1" ht="10.5">
      <c r="B181" s="0" t="s">
        <v>2040</v>
      </c>
      <c r="C181" s="0" t="s">
        <v>1839</v>
      </c>
      <c r="D181" s="0">
        <v>144.26</v>
      </c>
    </row>
    <row customHeight="1" ht="10.5">
      <c r="B182" s="0" t="s">
        <v>300</v>
      </c>
      <c r="C182" s="0" t="s">
        <v>1839</v>
      </c>
      <c r="D182" s="0">
        <v>0</v>
      </c>
    </row>
    <row customHeight="1" ht="10.5">
      <c r="B183" s="0" t="s">
        <v>299</v>
      </c>
      <c r="C183" s="0" t="s">
        <v>1784</v>
      </c>
      <c r="D183" s="0">
        <v>186.24</v>
      </c>
    </row>
    <row customHeight="1" ht="10.5">
      <c r="B184" s="0" t="s">
        <v>305</v>
      </c>
      <c r="C184" s="0" t="s">
        <v>1784</v>
      </c>
      <c r="D184" s="0">
        <v>97807</v>
      </c>
    </row>
    <row customHeight="1" ht="10.5">
      <c r="B185" s="0" t="s">
        <v>2022</v>
      </c>
      <c r="C185" s="0" t="s">
        <v>1784</v>
      </c>
      <c r="D185" s="0">
        <v>0</v>
      </c>
    </row>
    <row customHeight="1" ht="10.5">
      <c r="B186" s="0" t="s">
        <v>307</v>
      </c>
      <c r="C186" s="0" t="s">
        <v>1784</v>
      </c>
      <c r="D186" s="0">
        <v>0</v>
      </c>
    </row>
    <row customHeight="1" ht="10.5">
      <c r="B187" s="0" t="s">
        <v>306</v>
      </c>
      <c r="C187" s="0" t="s">
        <v>1784</v>
      </c>
      <c r="D187" s="0">
        <v>0</v>
      </c>
    </row>
    <row customHeight="1" ht="10.5">
      <c r="B188" s="0" t="s">
        <v>304</v>
      </c>
      <c r="C188" s="0" t="s">
        <v>1784</v>
      </c>
      <c r="D188" s="0">
        <v>26.44</v>
      </c>
    </row>
    <row customHeight="1" ht="10.5">
      <c r="B189" s="0" t="s">
        <v>301</v>
      </c>
      <c r="C189" s="0" t="s">
        <v>1784</v>
      </c>
      <c r="D189" s="0">
        <v>0</v>
      </c>
    </row>
    <row customHeight="1" ht="10.5">
      <c r="B190" s="0" t="s">
        <v>303</v>
      </c>
      <c r="C190" s="0" t="s">
        <v>1784</v>
      </c>
      <c r="D190" s="0">
        <v>0</v>
      </c>
    </row>
    <row customHeight="1" ht="10.5">
      <c r="B191" s="0" t="s">
        <v>302</v>
      </c>
      <c r="C191" s="0" t="s">
        <v>1784</v>
      </c>
      <c r="D191" s="0">
        <v>0</v>
      </c>
    </row>
    <row customHeight="1" ht="10.5">
      <c r="B192" s="0" t="s">
        <v>308</v>
      </c>
      <c r="C192" s="0" t="s">
        <v>1784</v>
      </c>
      <c r="D192" s="0">
        <v>63.7</v>
      </c>
    </row>
    <row customHeight="1" ht="10.5">
      <c r="B193" s="0" t="s">
        <v>2040</v>
      </c>
      <c r="C193" s="0" t="s">
        <v>1784</v>
      </c>
      <c r="D193" s="0">
        <v>140.01</v>
      </c>
    </row>
    <row customHeight="1" ht="10.5">
      <c r="B194" s="0" t="s">
        <v>300</v>
      </c>
      <c r="C194" s="0" t="s">
        <v>1784</v>
      </c>
      <c r="D194" s="0">
        <v>0</v>
      </c>
    </row>
    <row customHeight="1" ht="10.5">
      <c r="B195" s="0" t="s">
        <v>299</v>
      </c>
      <c r="C195" s="0" t="s">
        <v>1855</v>
      </c>
      <c r="D195" s="0">
        <v>146.24</v>
      </c>
    </row>
    <row customHeight="1" ht="10.5">
      <c r="B196" s="0" t="s">
        <v>305</v>
      </c>
      <c r="C196" s="0" t="s">
        <v>1855</v>
      </c>
      <c r="D196" s="0">
        <v>56348</v>
      </c>
    </row>
    <row customHeight="1" ht="10.5">
      <c r="B197" s="0" t="s">
        <v>2022</v>
      </c>
      <c r="C197" s="0" t="s">
        <v>1855</v>
      </c>
      <c r="D197" s="0">
        <v>0</v>
      </c>
    </row>
    <row customHeight="1" ht="10.5">
      <c r="B198" s="0" t="s">
        <v>307</v>
      </c>
      <c r="C198" s="0" t="s">
        <v>1855</v>
      </c>
      <c r="D198" s="0">
        <v>0</v>
      </c>
    </row>
    <row customHeight="1" ht="10.5">
      <c r="B199" s="0" t="s">
        <v>306</v>
      </c>
      <c r="C199" s="0" t="s">
        <v>1855</v>
      </c>
      <c r="D199" s="0">
        <v>0</v>
      </c>
    </row>
    <row customHeight="1" ht="10.5">
      <c r="B200" s="0" t="s">
        <v>304</v>
      </c>
      <c r="C200" s="0" t="s">
        <v>1855</v>
      </c>
      <c r="D200" s="0">
        <v>128.91</v>
      </c>
    </row>
    <row customHeight="1" ht="10.5">
      <c r="B201" s="0" t="s">
        <v>301</v>
      </c>
      <c r="C201" s="0" t="s">
        <v>1855</v>
      </c>
      <c r="D201" s="0">
        <v>0</v>
      </c>
    </row>
    <row customHeight="1" ht="10.5">
      <c r="B202" s="0" t="s">
        <v>303</v>
      </c>
      <c r="C202" s="0" t="s">
        <v>1855</v>
      </c>
      <c r="D202" s="0">
        <v>0</v>
      </c>
    </row>
    <row customHeight="1" ht="10.5">
      <c r="B203" s="0" t="s">
        <v>302</v>
      </c>
      <c r="C203" s="0" t="s">
        <v>1855</v>
      </c>
      <c r="D203" s="0">
        <v>0</v>
      </c>
    </row>
    <row customHeight="1" ht="10.5">
      <c r="B204" s="0" t="s">
        <v>308</v>
      </c>
      <c r="C204" s="0" t="s">
        <v>1855</v>
      </c>
      <c r="D204" s="0">
        <v>46.3</v>
      </c>
    </row>
    <row customHeight="1" ht="10.5">
      <c r="B205" s="0" t="s">
        <v>2040</v>
      </c>
      <c r="C205" s="0" t="s">
        <v>1855</v>
      </c>
      <c r="D205" s="0">
        <v>57.29</v>
      </c>
    </row>
    <row customHeight="1" ht="10.5">
      <c r="B206" s="0" t="s">
        <v>300</v>
      </c>
      <c r="C206" s="0" t="s">
        <v>1855</v>
      </c>
      <c r="D206" s="0">
        <v>0</v>
      </c>
    </row>
    <row customHeight="1" ht="10.5">
      <c r="B207" s="0" t="s">
        <v>299</v>
      </c>
      <c r="C207" s="0" t="s">
        <v>1086</v>
      </c>
      <c r="D207" s="0">
        <v>333.72</v>
      </c>
    </row>
    <row customHeight="1" ht="10.5">
      <c r="B208" s="0" t="s">
        <v>305</v>
      </c>
      <c r="C208" s="0" t="s">
        <v>1086</v>
      </c>
      <c r="D208" s="0">
        <v>37511</v>
      </c>
    </row>
    <row customHeight="1" ht="10.5">
      <c r="B209" s="0" t="s">
        <v>2022</v>
      </c>
      <c r="C209" s="0" t="s">
        <v>1086</v>
      </c>
      <c r="D209" s="0">
        <v>0</v>
      </c>
    </row>
    <row customHeight="1" ht="10.5">
      <c r="B210" s="0" t="s">
        <v>307</v>
      </c>
      <c r="C210" s="0" t="s">
        <v>1086</v>
      </c>
      <c r="D210" s="0">
        <v>0</v>
      </c>
    </row>
    <row customHeight="1" ht="10.5">
      <c r="B211" s="0" t="s">
        <v>306</v>
      </c>
      <c r="C211" s="0" t="s">
        <v>1086</v>
      </c>
      <c r="D211" s="0">
        <v>0</v>
      </c>
    </row>
    <row customHeight="1" ht="10.5">
      <c r="B212" s="0" t="s">
        <v>304</v>
      </c>
      <c r="C212" s="0" t="s">
        <v>1086</v>
      </c>
      <c r="D212" s="0">
        <v>81.66</v>
      </c>
    </row>
    <row customHeight="1" ht="10.5">
      <c r="B213" s="0" t="s">
        <v>301</v>
      </c>
      <c r="C213" s="0" t="s">
        <v>1086</v>
      </c>
      <c r="D213" s="0">
        <v>0</v>
      </c>
    </row>
    <row customHeight="1" ht="10.5">
      <c r="B214" s="0" t="s">
        <v>303</v>
      </c>
      <c r="C214" s="0" t="s">
        <v>1086</v>
      </c>
      <c r="D214" s="0">
        <v>0</v>
      </c>
    </row>
    <row customHeight="1" ht="10.5">
      <c r="B215" s="0" t="s">
        <v>302</v>
      </c>
      <c r="C215" s="0" t="s">
        <v>1086</v>
      </c>
      <c r="D215" s="0">
        <v>0</v>
      </c>
    </row>
    <row customHeight="1" ht="10.5">
      <c r="B216" s="0" t="s">
        <v>308</v>
      </c>
      <c r="C216" s="0" t="s">
        <v>1086</v>
      </c>
      <c r="D216" s="0">
        <v>29.29</v>
      </c>
    </row>
    <row customHeight="1" ht="10.5">
      <c r="B217" s="0" t="s">
        <v>2040</v>
      </c>
      <c r="C217" s="0" t="s">
        <v>1086</v>
      </c>
      <c r="D217" s="0">
        <v>57.59</v>
      </c>
    </row>
    <row customHeight="1" ht="10.5">
      <c r="B218" s="0" t="s">
        <v>300</v>
      </c>
      <c r="C218" s="0" t="s">
        <v>1086</v>
      </c>
      <c r="D218" s="0">
        <v>0</v>
      </c>
    </row>
    <row customHeight="1" ht="10.5">
      <c r="B219" s="0" t="s">
        <v>299</v>
      </c>
      <c r="C219" s="0" t="s">
        <v>1859</v>
      </c>
      <c r="D219" s="0">
        <v>102.08</v>
      </c>
    </row>
    <row customHeight="1" ht="10.5">
      <c r="B220" s="0" t="s">
        <v>305</v>
      </c>
      <c r="C220" s="0" t="s">
        <v>1859</v>
      </c>
      <c r="D220" s="0">
        <v>104335</v>
      </c>
    </row>
    <row customHeight="1" ht="10.5">
      <c r="B221" s="0" t="s">
        <v>2022</v>
      </c>
      <c r="C221" s="0" t="s">
        <v>1859</v>
      </c>
      <c r="D221" s="0">
        <v>0</v>
      </c>
    </row>
    <row customHeight="1" ht="10.5">
      <c r="B222" s="0" t="s">
        <v>307</v>
      </c>
      <c r="C222" s="0" t="s">
        <v>1859</v>
      </c>
      <c r="D222" s="0">
        <v>0</v>
      </c>
    </row>
    <row customHeight="1" ht="10.5">
      <c r="B223" s="0" t="s">
        <v>306</v>
      </c>
      <c r="C223" s="0" t="s">
        <v>1859</v>
      </c>
      <c r="D223" s="0">
        <v>0</v>
      </c>
    </row>
    <row customHeight="1" ht="10.5">
      <c r="B224" s="0" t="s">
        <v>304</v>
      </c>
      <c r="C224" s="0" t="s">
        <v>1859</v>
      </c>
      <c r="D224" s="0">
        <v>264.55</v>
      </c>
    </row>
    <row customHeight="1" ht="10.5">
      <c r="B225" s="0" t="s">
        <v>301</v>
      </c>
      <c r="C225" s="0" t="s">
        <v>1859</v>
      </c>
      <c r="D225" s="0">
        <v>0</v>
      </c>
    </row>
    <row customHeight="1" ht="10.5">
      <c r="B226" s="0" t="s">
        <v>303</v>
      </c>
      <c r="C226" s="0" t="s">
        <v>1859</v>
      </c>
      <c r="D226" s="0">
        <v>0</v>
      </c>
    </row>
    <row customHeight="1" ht="10.5">
      <c r="B227" s="0" t="s">
        <v>302</v>
      </c>
      <c r="C227" s="0" t="s">
        <v>1859</v>
      </c>
      <c r="D227" s="0">
        <v>0</v>
      </c>
    </row>
    <row customHeight="1" ht="10.5">
      <c r="B228" s="0" t="s">
        <v>308</v>
      </c>
      <c r="C228" s="0" t="s">
        <v>1859</v>
      </c>
      <c r="D228" s="0">
        <v>58.39</v>
      </c>
    </row>
    <row customHeight="1" ht="10.5">
      <c r="B229" s="0" t="s">
        <v>2040</v>
      </c>
      <c r="C229" s="0" t="s">
        <v>1859</v>
      </c>
      <c r="D229" s="0">
        <v>60.88</v>
      </c>
    </row>
    <row customHeight="1" ht="10.5">
      <c r="B230" s="0" t="s">
        <v>300</v>
      </c>
      <c r="C230" s="0" t="s">
        <v>1859</v>
      </c>
      <c r="D230" s="0">
        <v>0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808AF258-2078-37EB-B186-169DC2A20518}" mc:Ignorable="x14ac xr xr2 xr3">
  <sheetPr>
    <tabColor rgb="FFFFCC99"/>
  </sheetPr>
  <dimension ref="A1:F167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10.7109375" customWidth="1"/>
    <col min="2" max="2" style="504" width="30.7109375" customWidth="1"/>
    <col min="3" max="3" style="504" width="105.7109375" customWidth="1"/>
  </cols>
  <sheetData>
    <row customHeight="1" ht="10.5">
      <c r="B1" s="54" t="s">
        <v>2157</v>
      </c>
      <c r="C1" s="54" t="s">
        <v>2158</v>
      </c>
    </row>
    <row customHeight="1" ht="10.5">
      <c r="B2" s="52" t="s">
        <v>29</v>
      </c>
      <c r="C2" s="52" t="s">
        <v>30</v>
      </c>
      <c r="D2" s="0" t="s">
        <v>2159</v>
      </c>
    </row>
    <row customHeight="1" ht="10.5">
      <c r="B3" s="52" t="s">
        <v>2160</v>
      </c>
      <c r="C3" s="52" t="s">
        <v>1376</v>
      </c>
      <c r="D3" s="0">
        <v>1</v>
      </c>
    </row>
    <row customHeight="1" ht="10.5">
      <c r="B4" s="52" t="s">
        <v>2160</v>
      </c>
      <c r="C4" s="52" t="s">
        <v>1296</v>
      </c>
      <c r="D4" s="0">
        <v>2</v>
      </c>
    </row>
    <row customHeight="1" ht="10.5">
      <c r="B5" s="52" t="s">
        <v>2160</v>
      </c>
      <c r="C5" s="52" t="s">
        <v>2161</v>
      </c>
      <c r="D5" s="0">
        <v>3</v>
      </c>
    </row>
    <row customHeight="1" ht="10.5">
      <c r="B6" s="52" t="s">
        <v>2160</v>
      </c>
      <c r="C6" s="52" t="s">
        <v>2162</v>
      </c>
      <c r="D6" s="0">
        <v>4</v>
      </c>
    </row>
    <row customHeight="1" ht="10.5">
      <c r="B7" s="52" t="s">
        <v>2160</v>
      </c>
      <c r="C7" s="52" t="s">
        <v>2163</v>
      </c>
      <c r="D7" s="0">
        <v>5</v>
      </c>
    </row>
    <row customHeight="1" ht="10.5">
      <c r="B8" s="52" t="s">
        <v>2160</v>
      </c>
      <c r="C8" s="52" t="s">
        <v>2164</v>
      </c>
      <c r="D8" s="0">
        <v>6</v>
      </c>
    </row>
    <row customHeight="1" ht="10.5">
      <c r="B9" s="52" t="s">
        <v>2160</v>
      </c>
      <c r="C9" s="52" t="s">
        <v>2165</v>
      </c>
      <c r="D9" s="0">
        <v>9</v>
      </c>
    </row>
    <row customHeight="1" ht="10.5">
      <c r="B10" s="52" t="s">
        <v>2160</v>
      </c>
      <c r="C10" s="52" t="s">
        <v>2166</v>
      </c>
      <c r="D10" s="0">
        <v>10</v>
      </c>
    </row>
    <row customHeight="1" ht="10.5">
      <c r="B11" s="52" t="s">
        <v>2160</v>
      </c>
      <c r="C11" s="52" t="s">
        <v>2167</v>
      </c>
      <c r="D11" s="0">
        <v>11</v>
      </c>
    </row>
    <row customHeight="1" ht="10.5">
      <c r="B12" s="52" t="s">
        <v>2160</v>
      </c>
      <c r="C12" s="52" t="s">
        <v>1335</v>
      </c>
      <c r="D12" s="0">
        <v>12</v>
      </c>
    </row>
    <row customHeight="1" ht="10.5">
      <c r="B13" s="52" t="s">
        <v>2160</v>
      </c>
      <c r="C13" s="52" t="s">
        <v>2168</v>
      </c>
      <c r="D13" s="0">
        <v>20</v>
      </c>
    </row>
    <row customHeight="1" ht="10.5">
      <c r="B14" s="52" t="s">
        <v>2169</v>
      </c>
      <c r="C14" s="52" t="s">
        <v>2170</v>
      </c>
      <c r="D14" s="0">
        <v>1</v>
      </c>
    </row>
    <row customHeight="1" ht="10.5">
      <c r="B15" s="52" t="s">
        <v>2169</v>
      </c>
      <c r="C15" s="52" t="s">
        <v>2171</v>
      </c>
      <c r="D15" s="0">
        <v>2</v>
      </c>
    </row>
    <row customHeight="1" ht="10.5">
      <c r="B16" s="52" t="s">
        <v>2169</v>
      </c>
      <c r="C16" s="52" t="s">
        <v>2172</v>
      </c>
      <c r="D16" s="0">
        <v>3</v>
      </c>
    </row>
    <row customHeight="1" ht="10.5">
      <c r="B17" s="52" t="s">
        <v>2169</v>
      </c>
      <c r="C17" s="52" t="s">
        <v>1297</v>
      </c>
      <c r="D17" s="0">
        <v>4</v>
      </c>
    </row>
    <row customHeight="1" ht="10.5">
      <c r="B18" s="52" t="s">
        <v>2169</v>
      </c>
      <c r="C18" s="52" t="s">
        <v>2173</v>
      </c>
      <c r="D18" s="0">
        <v>5</v>
      </c>
    </row>
    <row customHeight="1" ht="10.5">
      <c r="B19" s="52" t="s">
        <v>2169</v>
      </c>
      <c r="C19" s="52" t="s">
        <v>2174</v>
      </c>
      <c r="D19" s="0">
        <v>6</v>
      </c>
    </row>
    <row customHeight="1" ht="10.5">
      <c r="B20" s="52" t="s">
        <v>2169</v>
      </c>
      <c r="C20" s="52" t="s">
        <v>2175</v>
      </c>
      <c r="D20" s="0">
        <v>7</v>
      </c>
    </row>
    <row customHeight="1" ht="10.5">
      <c r="B21" s="52" t="s">
        <v>2169</v>
      </c>
      <c r="C21" s="52" t="s">
        <v>2176</v>
      </c>
      <c r="D21" s="0">
        <v>8</v>
      </c>
    </row>
    <row customHeight="1" ht="10.5">
      <c r="B22" s="52" t="s">
        <v>2169</v>
      </c>
      <c r="C22" s="52" t="s">
        <v>2177</v>
      </c>
      <c r="D22" s="0">
        <v>9</v>
      </c>
    </row>
    <row customHeight="1" ht="10.5">
      <c r="B23" s="52" t="s">
        <v>2169</v>
      </c>
      <c r="C23" s="54" t="s">
        <v>2168</v>
      </c>
      <c r="D23" s="0">
        <v>10</v>
      </c>
    </row>
    <row customHeight="1" ht="10.5">
      <c r="B24" s="52" t="s">
        <v>2178</v>
      </c>
      <c r="C24" s="388">
        <v>2.1</v>
      </c>
      <c r="D24" s="0">
        <v>1</v>
      </c>
    </row>
    <row customHeight="1" ht="10.5">
      <c r="B25" s="52" t="s">
        <v>2179</v>
      </c>
      <c r="C25" s="388">
        <v>5</v>
      </c>
      <c r="D25" s="0">
        <v>1</v>
      </c>
    </row>
    <row customHeight="1" ht="10.5">
      <c r="B26" s="52" t="s">
        <v>2180</v>
      </c>
      <c r="C26" s="388">
        <v>11.4</v>
      </c>
      <c r="D26" s="0">
        <v>1</v>
      </c>
    </row>
    <row customHeight="1" ht="10.5">
      <c r="B27" s="52" t="s">
        <v>2181</v>
      </c>
      <c r="C27" s="388">
        <v>21.2</v>
      </c>
      <c r="D27" s="0">
        <v>1</v>
      </c>
    </row>
    <row customHeight="1" ht="10.5">
      <c r="B28" s="52" t="s">
        <v>2182</v>
      </c>
      <c r="C28" s="388">
        <v>0.48</v>
      </c>
      <c r="D28" s="0">
        <v>1</v>
      </c>
    </row>
    <row customHeight="1" ht="10.5">
      <c r="B29" s="52" t="s">
        <v>2183</v>
      </c>
      <c r="C29" s="52" t="s">
        <v>2184</v>
      </c>
      <c r="D29" s="0">
        <v>1</v>
      </c>
    </row>
    <row customHeight="1" ht="10.5">
      <c r="B30" s="52" t="s">
        <v>2183</v>
      </c>
      <c r="C30" s="52" t="s">
        <v>2185</v>
      </c>
      <c r="D30" s="0">
        <v>2</v>
      </c>
    </row>
    <row customHeight="1" ht="10.5">
      <c r="B31" s="52" t="s">
        <v>2183</v>
      </c>
      <c r="C31" s="52" t="s">
        <v>2186</v>
      </c>
      <c r="D31" s="0">
        <v>3</v>
      </c>
    </row>
    <row customHeight="1" ht="10.5">
      <c r="B32" s="52" t="s">
        <v>2183</v>
      </c>
      <c r="C32" s="52" t="s">
        <v>2187</v>
      </c>
      <c r="D32" s="0">
        <v>4</v>
      </c>
    </row>
    <row customHeight="1" ht="10.5">
      <c r="B33" s="52" t="s">
        <v>2183</v>
      </c>
      <c r="C33" s="52" t="s">
        <v>2188</v>
      </c>
      <c r="D33" s="0">
        <v>5</v>
      </c>
    </row>
    <row customHeight="1" ht="10.5">
      <c r="B34" s="52" t="s">
        <v>2183</v>
      </c>
      <c r="C34" s="54" t="s">
        <v>2189</v>
      </c>
      <c r="D34" s="0">
        <v>6</v>
      </c>
    </row>
    <row customHeight="1" ht="10.5">
      <c r="B35" s="52" t="s">
        <v>2183</v>
      </c>
      <c r="C35" s="54" t="s">
        <v>2168</v>
      </c>
      <c r="D35" s="0">
        <v>10</v>
      </c>
    </row>
    <row customHeight="1" ht="10.5">
      <c r="B36" s="52" t="s">
        <v>2190</v>
      </c>
      <c r="C36" s="54" t="s">
        <v>1369</v>
      </c>
      <c r="D36" s="0">
        <v>1</v>
      </c>
    </row>
    <row customHeight="1" ht="10.5">
      <c r="B37" s="52" t="s">
        <v>2190</v>
      </c>
      <c r="C37" s="54" t="s">
        <v>2041</v>
      </c>
      <c r="D37" s="0">
        <v>2</v>
      </c>
    </row>
    <row customHeight="1" ht="10.5">
      <c r="B38" s="52" t="s">
        <v>2190</v>
      </c>
      <c r="C38" s="54" t="s">
        <v>2191</v>
      </c>
      <c r="D38" s="0">
        <v>3</v>
      </c>
    </row>
    <row customHeight="1" ht="10.5">
      <c r="B39" s="52" t="s">
        <v>2190</v>
      </c>
      <c r="C39" s="52" t="s">
        <v>2192</v>
      </c>
      <c r="D39" s="0">
        <v>4</v>
      </c>
    </row>
    <row customHeight="1" ht="10.5">
      <c r="B40" s="52" t="s">
        <v>2190</v>
      </c>
      <c r="C40" s="52" t="s">
        <v>2193</v>
      </c>
      <c r="D40" s="0">
        <v>5</v>
      </c>
    </row>
    <row customHeight="1" ht="10.5">
      <c r="B41" s="52" t="s">
        <v>2190</v>
      </c>
      <c r="C41" s="52" t="s">
        <v>2194</v>
      </c>
      <c r="D41" s="0">
        <v>6</v>
      </c>
    </row>
    <row customHeight="1" ht="10.5">
      <c r="B42" s="52" t="s">
        <v>2190</v>
      </c>
      <c r="C42" s="52" t="s">
        <v>2168</v>
      </c>
      <c r="D42" s="0">
        <v>10</v>
      </c>
    </row>
    <row customHeight="1" ht="10.5">
      <c r="B43" s="52" t="s">
        <v>2195</v>
      </c>
      <c r="C43" s="52" t="s">
        <v>2196</v>
      </c>
      <c r="D43" s="0">
        <v>1</v>
      </c>
    </row>
    <row customHeight="1" ht="10.5">
      <c r="B44" s="52" t="s">
        <v>2195</v>
      </c>
      <c r="C44" s="52" t="s">
        <v>2032</v>
      </c>
      <c r="D44" s="0">
        <v>2</v>
      </c>
    </row>
    <row customHeight="1" ht="10.5">
      <c r="B45" s="52" t="s">
        <v>2195</v>
      </c>
      <c r="C45" s="52" t="s">
        <v>2197</v>
      </c>
      <c r="D45" s="0">
        <v>3</v>
      </c>
    </row>
    <row customHeight="1" ht="10.5">
      <c r="B46" s="52" t="s">
        <v>2195</v>
      </c>
      <c r="C46" s="52" t="s">
        <v>2198</v>
      </c>
      <c r="D46" s="0">
        <v>4</v>
      </c>
    </row>
    <row customHeight="1" ht="10.5">
      <c r="B47" s="52" t="s">
        <v>2195</v>
      </c>
      <c r="C47" s="52" t="s">
        <v>2199</v>
      </c>
      <c r="D47" s="0">
        <v>5</v>
      </c>
    </row>
    <row customHeight="1" ht="10.5">
      <c r="B48" s="52" t="s">
        <v>2195</v>
      </c>
      <c r="C48" s="52" t="s">
        <v>2035</v>
      </c>
      <c r="D48" s="0">
        <v>6</v>
      </c>
    </row>
    <row customHeight="1" ht="10.5">
      <c r="B49" s="52" t="s">
        <v>2195</v>
      </c>
      <c r="C49" s="52" t="s">
        <v>2025</v>
      </c>
      <c r="D49" s="0">
        <v>7</v>
      </c>
    </row>
    <row customHeight="1" ht="10.5">
      <c r="B50" s="52" t="s">
        <v>2200</v>
      </c>
      <c r="C50" s="52" t="s">
        <v>1357</v>
      </c>
      <c r="D50" s="0">
        <v>1</v>
      </c>
    </row>
    <row customHeight="1" ht="9.75">
      <c r="B51" s="52" t="s">
        <v>2200</v>
      </c>
      <c r="C51" s="52" t="s">
        <v>2041</v>
      </c>
      <c r="D51" s="0">
        <v>2</v>
      </c>
    </row>
    <row customHeight="1" ht="10.5">
      <c r="B52" s="52" t="s">
        <v>2200</v>
      </c>
      <c r="C52" s="52" t="s">
        <v>2168</v>
      </c>
      <c r="D52" s="0">
        <v>10</v>
      </c>
    </row>
    <row customHeight="1" ht="10.5">
      <c r="B53" s="52" t="s">
        <v>2201</v>
      </c>
      <c r="C53" s="52" t="s">
        <v>1435</v>
      </c>
      <c r="D53" s="0">
        <v>1</v>
      </c>
    </row>
    <row customHeight="1" ht="10.5">
      <c r="B54" s="52" t="s">
        <v>2201</v>
      </c>
      <c r="C54" s="52" t="s">
        <v>2202</v>
      </c>
      <c r="D54" s="0">
        <v>2</v>
      </c>
    </row>
    <row customHeight="1" ht="10.5">
      <c r="B55" s="52" t="s">
        <v>2201</v>
      </c>
      <c r="C55" s="52" t="s">
        <v>2203</v>
      </c>
      <c r="D55" s="0">
        <v>3</v>
      </c>
    </row>
    <row customHeight="1" ht="10.5">
      <c r="B56" s="52" t="s">
        <v>2201</v>
      </c>
      <c r="C56" s="52" t="s">
        <v>2204</v>
      </c>
      <c r="D56" s="0">
        <v>4</v>
      </c>
    </row>
    <row customHeight="1" ht="10.5">
      <c r="B57" s="52" t="s">
        <v>2201</v>
      </c>
      <c r="C57" s="52" t="s">
        <v>2168</v>
      </c>
      <c r="D57" s="0">
        <v>10</v>
      </c>
    </row>
    <row customHeight="1" ht="10.5">
      <c r="B58" s="52" t="s">
        <v>2205</v>
      </c>
      <c r="C58" s="52" t="s">
        <v>1435</v>
      </c>
      <c r="D58" s="0">
        <v>1</v>
      </c>
    </row>
    <row customHeight="1" ht="10.5">
      <c r="B59" s="52" t="s">
        <v>2205</v>
      </c>
      <c r="C59" s="52" t="s">
        <v>2202</v>
      </c>
      <c r="D59" s="0">
        <v>2</v>
      </c>
    </row>
    <row customHeight="1" ht="10.5">
      <c r="B60" s="52" t="s">
        <v>2205</v>
      </c>
      <c r="C60" s="52" t="s">
        <v>2168</v>
      </c>
      <c r="D60" s="0">
        <v>10</v>
      </c>
    </row>
    <row customHeight="1" ht="10.5">
      <c r="B61" s="52" t="s">
        <v>2206</v>
      </c>
      <c r="C61" s="52" t="s">
        <v>2207</v>
      </c>
      <c r="D61" s="0">
        <v>1</v>
      </c>
    </row>
    <row customHeight="1" ht="10.5">
      <c r="B62" s="52" t="s">
        <v>2206</v>
      </c>
      <c r="C62" s="52" t="s">
        <v>2208</v>
      </c>
      <c r="D62" s="0">
        <v>2</v>
      </c>
    </row>
    <row customHeight="1" ht="10.5">
      <c r="B63" s="52" t="s">
        <v>2206</v>
      </c>
      <c r="C63" s="52" t="s">
        <v>2209</v>
      </c>
      <c r="D63" s="0">
        <v>3</v>
      </c>
    </row>
    <row customHeight="1" ht="10.5">
      <c r="B64" s="52" t="s">
        <v>2206</v>
      </c>
      <c r="C64" s="52" t="s">
        <v>2210</v>
      </c>
      <c r="D64" s="0">
        <v>4</v>
      </c>
    </row>
    <row customHeight="1" ht="10.5">
      <c r="B65" s="52" t="s">
        <v>2206</v>
      </c>
      <c r="C65" s="52" t="s">
        <v>45</v>
      </c>
      <c r="D65" s="0">
        <v>5</v>
      </c>
    </row>
    <row customHeight="1" ht="10.5">
      <c r="B66" s="52" t="s">
        <v>2211</v>
      </c>
      <c r="C66" s="52" t="s">
        <v>1365</v>
      </c>
      <c r="D66" s="0">
        <v>1</v>
      </c>
    </row>
    <row customHeight="1" ht="10.5">
      <c r="B67" s="52" t="s">
        <v>2211</v>
      </c>
      <c r="C67" s="52" t="s">
        <v>1356</v>
      </c>
      <c r="D67" s="0">
        <v>2</v>
      </c>
    </row>
    <row customHeight="1" ht="10.5">
      <c r="B68" s="52" t="s">
        <v>2211</v>
      </c>
      <c r="C68" s="52" t="s">
        <v>2212</v>
      </c>
      <c r="D68" s="0">
        <v>3</v>
      </c>
    </row>
    <row customHeight="1" ht="10.5">
      <c r="B69" s="52" t="s">
        <v>2211</v>
      </c>
      <c r="C69" s="52" t="s">
        <v>2213</v>
      </c>
      <c r="D69" s="0">
        <v>4</v>
      </c>
    </row>
    <row customHeight="1" ht="10.5">
      <c r="B70" s="52" t="s">
        <v>2211</v>
      </c>
      <c r="C70" s="52" t="s">
        <v>2214</v>
      </c>
      <c r="D70" s="0">
        <v>5</v>
      </c>
    </row>
    <row customHeight="1" ht="10.5">
      <c r="B71" s="52" t="s">
        <v>2211</v>
      </c>
      <c r="C71" s="52" t="s">
        <v>2215</v>
      </c>
      <c r="D71" s="0">
        <v>6</v>
      </c>
    </row>
    <row customHeight="1" ht="10.5">
      <c r="B72" s="52" t="s">
        <v>2211</v>
      </c>
      <c r="C72" s="52" t="s">
        <v>2216</v>
      </c>
      <c r="D72" s="0">
        <v>7</v>
      </c>
    </row>
    <row customHeight="1" ht="10.5">
      <c r="B73" s="52" t="s">
        <v>2211</v>
      </c>
      <c r="C73" s="52" t="s">
        <v>2217</v>
      </c>
      <c r="D73" s="0">
        <v>8</v>
      </c>
    </row>
    <row customHeight="1" ht="10.5">
      <c r="B74" s="52" t="s">
        <v>2211</v>
      </c>
      <c r="C74" s="52" t="s">
        <v>2218</v>
      </c>
      <c r="D74" s="0">
        <v>9</v>
      </c>
    </row>
    <row customHeight="1" ht="10.5">
      <c r="B75" s="52" t="s">
        <v>2211</v>
      </c>
      <c r="C75" s="52" t="s">
        <v>2219</v>
      </c>
      <c r="D75" s="0">
        <v>10</v>
      </c>
    </row>
    <row customHeight="1" ht="10.5">
      <c r="B76" s="52" t="s">
        <v>2211</v>
      </c>
      <c r="C76" s="52" t="s">
        <v>2220</v>
      </c>
      <c r="D76" s="0">
        <v>11</v>
      </c>
    </row>
    <row customHeight="1" ht="10.5">
      <c r="B77" s="52" t="s">
        <v>2211</v>
      </c>
      <c r="C77" s="52" t="s">
        <v>2221</v>
      </c>
      <c r="D77" s="0">
        <v>15</v>
      </c>
    </row>
    <row customHeight="1" ht="10.5">
      <c r="B78" s="52" t="s">
        <v>2211</v>
      </c>
      <c r="C78" s="52" t="s">
        <v>1368</v>
      </c>
      <c r="D78" s="0">
        <v>16</v>
      </c>
    </row>
    <row customHeight="1" ht="10.5">
      <c r="B79" s="52" t="s">
        <v>2211</v>
      </c>
      <c r="C79" s="52" t="s">
        <v>2222</v>
      </c>
      <c r="D79" s="0">
        <v>21</v>
      </c>
    </row>
    <row customHeight="1" ht="10.5">
      <c r="B80" s="52" t="s">
        <v>2211</v>
      </c>
      <c r="C80" s="52" t="s">
        <v>2223</v>
      </c>
      <c r="D80" s="0">
        <v>22</v>
      </c>
    </row>
    <row customHeight="1" ht="10.5">
      <c r="B81" s="52" t="s">
        <v>2211</v>
      </c>
      <c r="C81" s="52" t="s">
        <v>2224</v>
      </c>
      <c r="D81" s="0">
        <v>23</v>
      </c>
    </row>
    <row customHeight="1" ht="10.5">
      <c r="B82" s="52" t="s">
        <v>2211</v>
      </c>
      <c r="C82" s="52" t="s">
        <v>2225</v>
      </c>
      <c r="D82" s="0">
        <v>24</v>
      </c>
    </row>
    <row customHeight="1" ht="10.5">
      <c r="B83" s="52" t="s">
        <v>2211</v>
      </c>
      <c r="C83" s="52" t="s">
        <v>2226</v>
      </c>
      <c r="D83" s="0">
        <v>25</v>
      </c>
    </row>
    <row customHeight="1" ht="10.5">
      <c r="B84" s="52" t="s">
        <v>2211</v>
      </c>
      <c r="C84" s="52" t="s">
        <v>2227</v>
      </c>
      <c r="D84" s="0">
        <v>26</v>
      </c>
    </row>
    <row customHeight="1" ht="10.5">
      <c r="B85" s="52" t="s">
        <v>2211</v>
      </c>
      <c r="C85" s="52" t="s">
        <v>2228</v>
      </c>
      <c r="D85" s="0">
        <v>27</v>
      </c>
    </row>
    <row customHeight="1" ht="10.5">
      <c r="B86" s="52" t="s">
        <v>2211</v>
      </c>
      <c r="C86" s="52" t="s">
        <v>2229</v>
      </c>
      <c r="D86" s="0">
        <v>28</v>
      </c>
    </row>
    <row customHeight="1" ht="10.5">
      <c r="B87" s="52" t="s">
        <v>2211</v>
      </c>
      <c r="C87" s="52" t="s">
        <v>2230</v>
      </c>
      <c r="D87" s="0">
        <v>29</v>
      </c>
    </row>
    <row customHeight="1" ht="10.5">
      <c r="B88" s="52" t="s">
        <v>2211</v>
      </c>
      <c r="C88" s="52" t="s">
        <v>2231</v>
      </c>
      <c r="D88" s="0">
        <v>30</v>
      </c>
    </row>
    <row customHeight="1" ht="10.5">
      <c r="B89" s="52" t="s">
        <v>2211</v>
      </c>
      <c r="C89" s="52" t="s">
        <v>2232</v>
      </c>
      <c r="D89" s="0">
        <v>31</v>
      </c>
    </row>
    <row customHeight="1" ht="10.5">
      <c r="B90" s="52" t="s">
        <v>2211</v>
      </c>
      <c r="C90" s="52" t="s">
        <v>2233</v>
      </c>
      <c r="D90" s="0">
        <v>33</v>
      </c>
    </row>
    <row customHeight="1" ht="10.5">
      <c r="B91" s="52" t="s">
        <v>2211</v>
      </c>
      <c r="C91" s="52" t="s">
        <v>2234</v>
      </c>
      <c r="D91" s="0">
        <v>34</v>
      </c>
    </row>
    <row customHeight="1" ht="10.5">
      <c r="B92" s="52" t="s">
        <v>2211</v>
      </c>
      <c r="C92" s="52" t="s">
        <v>2235</v>
      </c>
      <c r="D92" s="0">
        <v>35</v>
      </c>
    </row>
    <row customHeight="1" ht="10.5">
      <c r="B93" s="52" t="s">
        <v>2211</v>
      </c>
      <c r="C93" s="52" t="s">
        <v>2236</v>
      </c>
      <c r="D93" s="0">
        <v>36</v>
      </c>
    </row>
    <row customHeight="1" ht="10.5">
      <c r="B94" s="52" t="s">
        <v>2211</v>
      </c>
      <c r="C94" s="52" t="s">
        <v>2237</v>
      </c>
      <c r="D94" s="0">
        <v>37</v>
      </c>
    </row>
    <row customHeight="1" ht="10.5">
      <c r="B95" s="52" t="s">
        <v>2211</v>
      </c>
      <c r="C95" s="52" t="s">
        <v>2238</v>
      </c>
      <c r="D95" s="0">
        <v>38</v>
      </c>
    </row>
    <row customHeight="1" ht="10.5">
      <c r="B96" s="52" t="s">
        <v>2211</v>
      </c>
      <c r="C96" s="52" t="s">
        <v>2239</v>
      </c>
      <c r="D96" s="0">
        <v>39</v>
      </c>
    </row>
    <row customHeight="1" ht="10.5">
      <c r="B97" s="52" t="s">
        <v>2211</v>
      </c>
      <c r="C97" s="52" t="s">
        <v>2240</v>
      </c>
      <c r="D97" s="0">
        <v>40</v>
      </c>
    </row>
    <row customHeight="1" ht="10.5">
      <c r="B98" s="52" t="s">
        <v>2211</v>
      </c>
      <c r="C98" s="52" t="s">
        <v>2241</v>
      </c>
      <c r="D98" s="0">
        <v>41</v>
      </c>
    </row>
    <row customHeight="1" ht="10.5">
      <c r="B99" s="52" t="s">
        <v>2211</v>
      </c>
      <c r="C99" s="52" t="s">
        <v>2242</v>
      </c>
      <c r="D99" s="0">
        <v>42</v>
      </c>
    </row>
    <row customHeight="1" ht="10.5">
      <c r="B100" s="52" t="s">
        <v>2211</v>
      </c>
      <c r="C100" s="52" t="s">
        <v>2243</v>
      </c>
      <c r="D100" s="0">
        <v>43</v>
      </c>
    </row>
    <row customHeight="1" ht="10.5">
      <c r="B101" s="52" t="s">
        <v>2211</v>
      </c>
      <c r="C101" s="52" t="s">
        <v>2244</v>
      </c>
      <c r="D101" s="0">
        <v>44</v>
      </c>
    </row>
    <row customHeight="1" ht="10.5">
      <c r="B102" s="52" t="s">
        <v>2211</v>
      </c>
      <c r="C102" s="52" t="s">
        <v>2245</v>
      </c>
      <c r="D102" s="0">
        <v>45</v>
      </c>
    </row>
    <row customHeight="1" ht="10.5">
      <c r="B103" s="52" t="s">
        <v>2211</v>
      </c>
      <c r="C103" s="52" t="s">
        <v>2246</v>
      </c>
      <c r="D103" s="0">
        <v>46</v>
      </c>
    </row>
    <row customHeight="1" ht="10.5">
      <c r="B104" s="52" t="s">
        <v>2211</v>
      </c>
      <c r="C104" s="52" t="s">
        <v>2247</v>
      </c>
      <c r="D104" s="0">
        <v>47</v>
      </c>
    </row>
    <row customHeight="1" ht="10.5">
      <c r="B105" s="52" t="s">
        <v>2211</v>
      </c>
      <c r="C105" s="52" t="s">
        <v>2248</v>
      </c>
      <c r="D105" s="0">
        <v>48</v>
      </c>
    </row>
    <row customHeight="1" ht="10.5">
      <c r="B106" s="52" t="s">
        <v>2211</v>
      </c>
      <c r="C106" s="52" t="s">
        <v>2249</v>
      </c>
      <c r="D106" s="0">
        <v>49</v>
      </c>
    </row>
    <row customHeight="1" ht="10.5">
      <c r="B107" s="52" t="s">
        <v>2211</v>
      </c>
      <c r="C107" s="52" t="s">
        <v>2250</v>
      </c>
      <c r="D107" s="0">
        <v>50</v>
      </c>
    </row>
    <row customHeight="1" ht="10.5">
      <c r="B108" s="52" t="s">
        <v>2211</v>
      </c>
      <c r="C108" s="52" t="s">
        <v>2251</v>
      </c>
      <c r="D108" s="0">
        <v>51</v>
      </c>
    </row>
    <row customHeight="1" ht="10.5">
      <c r="B109" s="52" t="s">
        <v>2211</v>
      </c>
      <c r="C109" s="52" t="s">
        <v>2252</v>
      </c>
      <c r="D109" s="0">
        <v>52</v>
      </c>
    </row>
    <row customHeight="1" ht="10.5">
      <c r="B110" s="52" t="s">
        <v>2211</v>
      </c>
      <c r="C110" s="52" t="s">
        <v>2253</v>
      </c>
      <c r="D110" s="0">
        <v>53</v>
      </c>
    </row>
    <row customHeight="1" ht="10.5">
      <c r="B111" s="52" t="s">
        <v>2211</v>
      </c>
      <c r="C111" s="52" t="s">
        <v>2254</v>
      </c>
      <c r="D111" s="0">
        <v>54</v>
      </c>
    </row>
    <row customHeight="1" ht="10.5">
      <c r="B112" s="52" t="s">
        <v>2211</v>
      </c>
      <c r="C112" s="52" t="s">
        <v>2255</v>
      </c>
      <c r="D112" s="0">
        <v>55</v>
      </c>
    </row>
    <row customHeight="1" ht="10.5">
      <c r="B113" s="52" t="s">
        <v>2211</v>
      </c>
      <c r="C113" s="52" t="s">
        <v>2256</v>
      </c>
      <c r="D113" s="0">
        <v>56</v>
      </c>
    </row>
    <row customHeight="1" ht="10.5">
      <c r="B114" s="52" t="s">
        <v>2211</v>
      </c>
      <c r="C114" s="52" t="s">
        <v>2257</v>
      </c>
      <c r="D114" s="0">
        <v>57</v>
      </c>
    </row>
    <row customHeight="1" ht="10.5">
      <c r="B115" s="52" t="s">
        <v>2211</v>
      </c>
      <c r="C115" s="52" t="s">
        <v>2258</v>
      </c>
      <c r="D115" s="0">
        <v>58</v>
      </c>
    </row>
    <row customHeight="1" ht="10.5">
      <c r="B116" s="52" t="s">
        <v>2211</v>
      </c>
      <c r="C116" s="52" t="s">
        <v>2259</v>
      </c>
      <c r="D116" s="0">
        <v>59</v>
      </c>
    </row>
    <row customHeight="1" ht="10.5">
      <c r="B117" s="52" t="s">
        <v>2211</v>
      </c>
      <c r="C117" s="52" t="s">
        <v>2260</v>
      </c>
      <c r="D117" s="0">
        <v>60</v>
      </c>
    </row>
    <row customHeight="1" ht="10.5">
      <c r="B118" s="52" t="s">
        <v>2211</v>
      </c>
      <c r="C118" s="52" t="s">
        <v>2261</v>
      </c>
      <c r="D118" s="0">
        <v>61</v>
      </c>
    </row>
    <row customHeight="1" ht="10.5">
      <c r="B119" s="52" t="s">
        <v>2211</v>
      </c>
      <c r="C119" s="52" t="s">
        <v>2262</v>
      </c>
      <c r="D119" s="0">
        <v>62</v>
      </c>
    </row>
    <row customHeight="1" ht="10.5">
      <c r="B120" s="52" t="s">
        <v>2211</v>
      </c>
      <c r="C120" s="52" t="s">
        <v>2263</v>
      </c>
      <c r="D120" s="0">
        <v>63</v>
      </c>
    </row>
    <row customHeight="1" ht="10.5">
      <c r="B121" s="52" t="s">
        <v>2211</v>
      </c>
      <c r="C121" s="52" t="s">
        <v>2264</v>
      </c>
      <c r="D121" s="0">
        <v>64</v>
      </c>
    </row>
    <row customHeight="1" ht="10.5">
      <c r="B122" s="52" t="s">
        <v>2211</v>
      </c>
      <c r="C122" s="52" t="s">
        <v>2265</v>
      </c>
      <c r="D122" s="0">
        <v>65</v>
      </c>
    </row>
    <row customHeight="1" ht="10.5">
      <c r="B123" s="52" t="s">
        <v>2211</v>
      </c>
      <c r="C123" s="52" t="s">
        <v>2266</v>
      </c>
      <c r="D123" s="0">
        <v>66</v>
      </c>
    </row>
    <row customHeight="1" ht="10.5">
      <c r="B124" s="54" t="s">
        <v>2211</v>
      </c>
      <c r="C124" s="54" t="s">
        <v>2267</v>
      </c>
      <c r="D124" s="0">
        <v>67</v>
      </c>
    </row>
    <row customHeight="1" ht="10.5">
      <c r="B125" s="54" t="s">
        <v>2211</v>
      </c>
      <c r="C125" s="54" t="s">
        <v>2268</v>
      </c>
      <c r="D125" s="0">
        <v>68</v>
      </c>
    </row>
    <row customHeight="1" ht="10.5">
      <c r="B126" s="54" t="s">
        <v>2211</v>
      </c>
      <c r="C126" s="54" t="s">
        <v>2269</v>
      </c>
      <c r="D126" s="0">
        <v>69</v>
      </c>
    </row>
    <row customHeight="1" ht="10.5">
      <c r="B127" s="54" t="s">
        <v>2211</v>
      </c>
      <c r="C127" s="54" t="s">
        <v>2270</v>
      </c>
      <c r="D127" s="0">
        <v>70</v>
      </c>
    </row>
    <row customHeight="1" ht="10.5">
      <c r="B128" s="54" t="s">
        <v>2211</v>
      </c>
      <c r="C128" s="54" t="s">
        <v>2168</v>
      </c>
      <c r="D128" s="0">
        <v>100</v>
      </c>
    </row>
    <row customHeight="1" ht="10.5">
      <c r="B129" s="54" t="s">
        <v>2271</v>
      </c>
      <c r="C129" s="54" t="s">
        <v>1357</v>
      </c>
      <c r="D129" s="0">
        <v>1</v>
      </c>
    </row>
    <row customHeight="1" ht="10.5">
      <c r="B130" s="54" t="s">
        <v>2271</v>
      </c>
      <c r="C130" s="54" t="s">
        <v>2041</v>
      </c>
      <c r="D130" s="0">
        <v>2</v>
      </c>
    </row>
    <row customHeight="1" ht="10.5">
      <c r="B131" s="54" t="s">
        <v>2271</v>
      </c>
      <c r="C131" s="54" t="s">
        <v>1369</v>
      </c>
      <c r="D131" s="0">
        <v>3</v>
      </c>
    </row>
    <row customHeight="1" ht="10.5">
      <c r="B132" s="54" t="s">
        <v>2271</v>
      </c>
      <c r="C132" s="54" t="s">
        <v>2272</v>
      </c>
      <c r="D132" s="0">
        <v>4</v>
      </c>
    </row>
    <row customHeight="1" ht="10.5">
      <c r="B133" s="54" t="s">
        <v>2271</v>
      </c>
      <c r="C133" s="54" t="s">
        <v>2273</v>
      </c>
      <c r="D133" s="0">
        <v>5</v>
      </c>
    </row>
    <row customHeight="1" ht="10.5">
      <c r="B134" s="54" t="s">
        <v>2271</v>
      </c>
      <c r="C134" s="54" t="s">
        <v>2168</v>
      </c>
      <c r="D134" s="0">
        <v>10</v>
      </c>
    </row>
    <row customHeight="1" ht="10.5">
      <c r="B135" s="54" t="s">
        <v>2274</v>
      </c>
      <c r="C135" s="54" t="s">
        <v>1289</v>
      </c>
      <c r="D135" s="0">
        <v>1</v>
      </c>
    </row>
    <row customHeight="1" ht="10.5">
      <c r="B136" s="54" t="s">
        <v>2275</v>
      </c>
      <c r="C136" s="54" t="s">
        <v>1289</v>
      </c>
      <c r="D136" s="0">
        <v>1</v>
      </c>
    </row>
    <row customHeight="1" ht="10.5">
      <c r="B137" s="54" t="s">
        <v>2276</v>
      </c>
      <c r="C137" s="54" t="s">
        <v>1285</v>
      </c>
      <c r="D137" s="0">
        <v>1</v>
      </c>
    </row>
    <row customHeight="1" ht="10.5">
      <c r="B138" s="54" t="s">
        <v>2276</v>
      </c>
      <c r="C138" s="54" t="s">
        <v>1290</v>
      </c>
      <c r="D138" s="0">
        <v>2</v>
      </c>
    </row>
    <row customHeight="1" ht="10.5">
      <c r="B139" s="54" t="s">
        <v>2276</v>
      </c>
      <c r="C139" s="54" t="s">
        <v>2277</v>
      </c>
      <c r="D139" s="0">
        <v>3</v>
      </c>
    </row>
    <row customHeight="1" ht="10.5">
      <c r="B140" s="54" t="s">
        <v>2276</v>
      </c>
      <c r="C140" s="54" t="s">
        <v>2278</v>
      </c>
      <c r="D140" s="0">
        <v>4</v>
      </c>
    </row>
    <row customHeight="1" ht="10.5">
      <c r="B141" s="54" t="s">
        <v>2276</v>
      </c>
      <c r="C141" s="54" t="s">
        <v>2279</v>
      </c>
      <c r="D141" s="0">
        <v>5</v>
      </c>
    </row>
    <row customHeight="1" ht="10.5">
      <c r="B142" s="54" t="s">
        <v>2276</v>
      </c>
      <c r="C142" s="54" t="s">
        <v>2280</v>
      </c>
      <c r="D142" s="0">
        <v>6</v>
      </c>
    </row>
    <row customHeight="1" ht="10.5">
      <c r="B143" s="54" t="s">
        <v>2276</v>
      </c>
      <c r="C143" s="54" t="s">
        <v>2281</v>
      </c>
      <c r="D143" s="0">
        <v>7</v>
      </c>
    </row>
    <row customHeight="1" ht="10.5">
      <c r="B144" s="54" t="s">
        <v>2276</v>
      </c>
      <c r="C144" s="54" t="s">
        <v>2282</v>
      </c>
      <c r="D144" s="0">
        <v>8</v>
      </c>
    </row>
    <row customHeight="1" ht="10.5">
      <c r="B145" s="54" t="s">
        <v>2276</v>
      </c>
      <c r="C145" s="54" t="s">
        <v>2283</v>
      </c>
      <c r="D145" s="0">
        <v>9</v>
      </c>
    </row>
    <row customHeight="1" ht="10.5">
      <c r="B146" s="54" t="s">
        <v>2276</v>
      </c>
      <c r="C146" s="54" t="s">
        <v>2129</v>
      </c>
      <c r="D146" s="0">
        <v>10</v>
      </c>
    </row>
    <row customHeight="1" ht="10.5">
      <c r="B147" s="54" t="s">
        <v>2276</v>
      </c>
      <c r="C147" s="54" t="s">
        <v>2089</v>
      </c>
      <c r="D147" s="0">
        <v>11</v>
      </c>
    </row>
    <row customHeight="1" ht="10.5">
      <c r="B148" s="504" t="s">
        <v>2276</v>
      </c>
      <c r="C148" s="504" t="s">
        <v>2284</v>
      </c>
      <c r="D148" s="0">
        <v>12</v>
      </c>
    </row>
    <row customHeight="1" ht="10.5">
      <c r="B149" s="504" t="s">
        <v>2276</v>
      </c>
      <c r="C149" s="504" t="s">
        <v>2285</v>
      </c>
      <c r="D149" s="0">
        <v>13</v>
      </c>
    </row>
    <row customHeight="1" ht="10.5">
      <c r="B150" s="504" t="s">
        <v>2276</v>
      </c>
      <c r="C150" s="504" t="s">
        <v>2286</v>
      </c>
      <c r="D150" s="0">
        <v>14</v>
      </c>
    </row>
    <row customHeight="1" ht="10.5">
      <c r="B151" s="504" t="s">
        <v>2276</v>
      </c>
      <c r="C151" s="504" t="s">
        <v>2287</v>
      </c>
      <c r="D151" s="0">
        <v>15</v>
      </c>
    </row>
    <row customHeight="1" ht="10.5">
      <c r="B152" s="504" t="s">
        <v>2276</v>
      </c>
      <c r="C152" s="504" t="s">
        <v>2288</v>
      </c>
      <c r="D152" s="0">
        <v>16</v>
      </c>
    </row>
    <row customHeight="1" ht="10.5">
      <c r="B153" s="504" t="s">
        <v>2276</v>
      </c>
      <c r="C153" s="504" t="s">
        <v>2289</v>
      </c>
      <c r="D153" s="0">
        <v>17</v>
      </c>
    </row>
    <row customHeight="1" ht="10.5">
      <c r="B154" s="504" t="s">
        <v>2290</v>
      </c>
      <c r="C154" s="504" t="s">
        <v>2291</v>
      </c>
      <c r="D154" s="0">
        <v>1</v>
      </c>
    </row>
    <row customHeight="1" ht="10.5">
      <c r="B155" s="504" t="s">
        <v>2290</v>
      </c>
      <c r="C155" s="504" t="s">
        <v>1294</v>
      </c>
      <c r="D155" s="0">
        <v>2</v>
      </c>
    </row>
    <row customHeight="1" ht="10.5">
      <c r="B156" s="504" t="s">
        <v>2290</v>
      </c>
      <c r="C156" s="504" t="s">
        <v>2292</v>
      </c>
      <c r="D156" s="0">
        <v>3</v>
      </c>
    </row>
    <row customHeight="1" ht="10.5">
      <c r="B157" s="504" t="s">
        <v>2290</v>
      </c>
      <c r="C157" s="504" t="s">
        <v>2293</v>
      </c>
      <c r="D157" s="0">
        <v>4</v>
      </c>
    </row>
    <row customHeight="1" ht="10.5">
      <c r="B158" s="504" t="s">
        <v>2290</v>
      </c>
      <c r="C158" s="504" t="s">
        <v>2294</v>
      </c>
      <c r="D158" s="0">
        <v>5</v>
      </c>
    </row>
    <row customHeight="1" ht="10.5">
      <c r="B159" s="504" t="s">
        <v>2290</v>
      </c>
      <c r="C159" s="504" t="s">
        <v>2295</v>
      </c>
      <c r="D159" s="0">
        <v>6</v>
      </c>
    </row>
    <row customHeight="1" ht="10.5">
      <c r="B160" s="504" t="s">
        <v>2290</v>
      </c>
      <c r="C160" s="504" t="s">
        <v>2296</v>
      </c>
      <c r="D160" s="0">
        <v>7</v>
      </c>
    </row>
    <row customHeight="1" ht="10.5">
      <c r="B161" s="504" t="s">
        <v>2290</v>
      </c>
      <c r="C161" s="504" t="s">
        <v>2297</v>
      </c>
      <c r="D161" s="0">
        <v>8</v>
      </c>
    </row>
    <row customHeight="1" ht="10.5">
      <c r="B162" s="504" t="s">
        <v>2290</v>
      </c>
      <c r="C162" s="504" t="s">
        <v>2298</v>
      </c>
      <c r="D162" s="0">
        <v>9</v>
      </c>
    </row>
    <row customHeight="1" ht="10.5">
      <c r="B163" s="504" t="s">
        <v>2290</v>
      </c>
      <c r="C163" s="504" t="s">
        <v>2299</v>
      </c>
      <c r="D163" s="0">
        <v>10</v>
      </c>
    </row>
    <row customHeight="1" ht="10.5">
      <c r="B164" s="504" t="s">
        <v>2290</v>
      </c>
      <c r="C164" s="504" t="s">
        <v>2300</v>
      </c>
      <c r="D164" s="0">
        <v>11</v>
      </c>
    </row>
    <row customHeight="1" ht="10.5">
      <c r="B165" s="504" t="s">
        <v>2290</v>
      </c>
      <c r="C165" s="504" t="s">
        <v>2301</v>
      </c>
      <c r="D165" s="0">
        <v>12</v>
      </c>
    </row>
    <row customHeight="1" ht="10.5">
      <c r="B166" s="504" t="s">
        <v>2290</v>
      </c>
      <c r="C166" s="504" t="s">
        <v>2168</v>
      </c>
      <c r="D166" s="0">
        <v>20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1B4FD536-C2D8-32AA-162A-DF3502C2B2A8}" mc:Ignorable="x14ac xr xr2 xr3">
  <sheetPr>
    <tabColor rgb="FFFFCC99"/>
  </sheetPr>
  <dimension ref="A1:A1"/>
  <sheetViews>
    <sheetView topLeftCell="A1" showGridLines="0" zoomScale="80" workbookViewId="0">
      <selection activeCell="A1" sqref="A1"/>
    </sheetView>
  </sheetViews>
  <sheetFormatPr customHeight="1" defaultRowHeight="10.5"/>
  <sheetData>
    <row customHeight="1" ht="11.25"/>
  </sheetData>
  <sheetProtection sort="0" autoFilter="0" insertRows="0" deleteRows="0" deleteColumns="0"/>
  <pageMargins left="0.70" right="0.70" top="0.75" bottom="0.75" header="0.30" footer="0.3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624E00E8-0C18-7A08-BA28-87644F69C2F9}" mc:Ignorable="x14ac xr xr2 xr3">
  <sheetPr>
    <tabColor rgb="FFFFCC99"/>
  </sheetPr>
  <dimension ref="A1:A1"/>
  <sheetViews>
    <sheetView topLeftCell="A1" zoomScale="80" workbookViewId="0">
      <selection activeCell="A1" sqref="A1"/>
    </sheetView>
  </sheetViews>
  <sheetFormatPr customHeight="1" defaultRowHeight="10.5"/>
  <sheetData/>
  <sheetProtection formatColumns="0" formatRows="0" sort="0" autoFilter="0" insertRows="0" deleteRows="0" deleteColumns="0"/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B5E92A18-1288-20D8-FD95-8B3E0205282F}" mc:Ignorable="x14ac xr xr2 xr3">
  <sheetPr>
    <tabColor rgb="FF800080"/>
  </sheetPr>
  <dimension ref="A1:LM106"/>
  <sheetViews>
    <sheetView showGridLines="0" zoomScale="90" workbookViewId="0">
      <pane xSplit="64" ySplit="11" topLeftCell="BM12" activePane="bottomRight" state="frozen"/>
      <selection pane="bottomLeft" activeCell="A12" sqref="A12"/>
      <selection pane="topRight" activeCell="BM1" sqref="BM1"/>
    </sheetView>
  </sheetViews>
  <sheetFormatPr customHeight="1" defaultRowHeight="11.25"/>
  <cols>
    <col min="1" max="2" style="993" width="2.7109375" hidden="1" customWidth="1"/>
    <col min="3" max="3" style="993" width="2.7109375" customWidth="1"/>
    <col min="4" max="5" style="993" width="22.7109375" hidden="1" customWidth="1"/>
    <col min="6" max="6" style="993" width="2.7109375" hidden="1" customWidth="1"/>
    <col min="7" max="9" style="993" width="4.7109375" hidden="1" customWidth="1"/>
    <col min="10" max="10" style="993" width="2.7109375" hidden="1" customWidth="1"/>
    <col min="11" max="12" style="993" width="0.8515625" hidden="1" customWidth="1"/>
    <col min="13" max="13" style="993" width="6.7109375" customWidth="1"/>
    <col min="14" max="14" style="993" width="25.7109375" customWidth="1"/>
    <col min="15" max="16" style="993" width="0.7109375" hidden="1" customWidth="1"/>
    <col min="17" max="17" style="993" width="17.7109375" customWidth="1"/>
    <col min="18" max="19" style="993" width="0.7109375" hidden="1" customWidth="1"/>
    <col min="20" max="20" style="993" width="7.7109375" customWidth="1"/>
    <col min="21" max="21" style="993" width="7.8515625" customWidth="1"/>
    <col min="22" max="23" style="993" width="0.8515625" hidden="1" customWidth="1"/>
    <col min="24" max="24" style="993" width="7.7109375" customWidth="1"/>
    <col min="25" max="28" style="993" width="0.8515625" hidden="1" customWidth="1"/>
    <col min="29" max="31" style="993" width="8.7109375" hidden="1" customWidth="1"/>
    <col min="32" max="39" style="993" width="0.8515625" hidden="1" customWidth="1"/>
    <col min="40" max="40" style="993" width="7.7109375" customWidth="1"/>
    <col min="41" max="41" style="993" width="15.7109375" customWidth="1"/>
    <col min="42" max="42" style="993" width="0.140625" hidden="1" customWidth="1"/>
    <col min="43" max="44" style="993" width="12.57421875" hidden="1" customWidth="1"/>
    <col min="45" max="45" style="993" width="11.7109375" hidden="1" customWidth="1"/>
    <col min="46" max="47" style="993" width="15.7109375" hidden="1" customWidth="1"/>
    <col min="48" max="48" style="993" width="19.57421875" hidden="1" customWidth="1"/>
    <col min="49" max="49" style="993" width="28.7109375" customWidth="1"/>
    <col min="50" max="50" style="993" width="17.7109375" hidden="1" customWidth="1"/>
    <col min="51" max="54" style="993" width="0.140625" hidden="1" customWidth="1"/>
    <col min="55" max="57" style="993" width="15.57421875" hidden="1" customWidth="1"/>
    <col min="58" max="59" style="993" width="0.140625" customWidth="1"/>
    <col min="60" max="63" style="993" width="0.8515625" hidden="1" customWidth="1"/>
    <col min="64" max="64" style="993" width="11.7109375" customWidth="1"/>
    <col min="65" max="67" style="993" width="0.8515625" hidden="1" customWidth="1"/>
    <col min="68" max="69" style="753" width="13.57421875" customWidth="1"/>
    <col min="70" max="71" style="753" width="13.57421875" hidden="1" customWidth="1"/>
    <col min="72" max="72" style="753" width="0.8515625" hidden="1" customWidth="1"/>
    <col min="73" max="74" style="753" width="13.7109375" hidden="1" customWidth="1"/>
    <col min="75" max="75" style="753" width="0.8515625" hidden="1" customWidth="1"/>
    <col min="76" max="77" style="993" width="12.7109375" customWidth="1"/>
    <col min="78" max="79" style="993" width="13.8515625" customWidth="1"/>
    <col min="80" max="82" style="753" width="0.8515625" hidden="1" customWidth="1"/>
    <col min="83" max="84" style="753" width="13.7109375" hidden="1" customWidth="1"/>
    <col min="85" max="89" style="753" width="0.8515625" hidden="1" customWidth="1"/>
    <col min="90" max="90" style="993" width="14.57421875" customWidth="1"/>
    <col min="91" max="91" style="753" width="14.57421875" customWidth="1"/>
    <col min="92" max="92" style="753" width="0.8515625" hidden="1" customWidth="1"/>
    <col min="93" max="98" style="753" width="16.7109375" customWidth="1"/>
    <col min="99" max="100" style="753" width="0.8515625" hidden="1" customWidth="1"/>
    <col min="101" max="104" style="753" width="17.7109375" hidden="1" customWidth="1"/>
    <col min="105" max="106" style="753" width="0.8515625" hidden="1" customWidth="1"/>
    <col min="107" max="110" style="753" width="17.7109375" hidden="1" customWidth="1"/>
    <col min="111" max="111" style="753" width="0.8515625" hidden="1" customWidth="1"/>
    <col min="112" max="115" style="753" width="17.7109375" hidden="1" customWidth="1"/>
    <col min="116" max="116" style="753" width="0.8515625" hidden="1" customWidth="1"/>
    <col min="117" max="120" style="753" width="22.7109375" customWidth="1"/>
    <col min="121" max="124" style="753" width="0.8515625" hidden="1" customWidth="1"/>
    <col min="125" max="126" style="753" width="15.7109375" customWidth="1"/>
    <col min="127" max="129" style="753" width="0.8515625" hidden="1" customWidth="1"/>
    <col min="130" max="132" style="753" width="20.7109375" customWidth="1"/>
    <col min="133" max="136" style="753" width="0.8515625" hidden="1" customWidth="1"/>
    <col min="137" max="138" style="753" width="20.7109375" customWidth="1"/>
    <col min="139" max="140" style="993" width="0.8515625" hidden="1" customWidth="1"/>
    <col min="141" max="142" style="993" width="2.7109375" hidden="1" customWidth="1"/>
    <col min="143" max="308" style="993" width="0.8515625" hidden="1" customWidth="1"/>
    <col min="309" max="312" style="993" width="8.8515625" hidden="1" customWidth="1"/>
    <col min="313" max="317" style="993" width="0.8515625" hidden="1" customWidth="1"/>
    <col min="318" max="318" style="993" width="20.8515625" customWidth="1"/>
    <col min="319" max="325" style="993" width="0.8515625" hidden="1" customWidth="1"/>
  </cols>
  <sheetData>
    <row customHeight="1" ht="12" hidden="1">
      <c r="M1" s="306"/>
      <c r="N1" s="306"/>
      <c r="Q1" s="306"/>
      <c r="T1" s="306"/>
      <c r="U1" s="306"/>
      <c r="X1" s="306"/>
      <c r="AC1" s="306"/>
      <c r="AN1" s="306"/>
      <c r="AO1" s="306"/>
      <c r="AQ1" s="306"/>
      <c r="AR1" s="306"/>
      <c r="AS1" s="306"/>
      <c r="AT1" s="306"/>
      <c r="AU1" s="306"/>
      <c r="AV1" s="306"/>
      <c r="AW1" s="306"/>
      <c r="AX1" s="306"/>
      <c r="BC1" s="306"/>
      <c r="BD1" s="306"/>
      <c r="BE1" s="306"/>
      <c r="BL1" s="306"/>
      <c r="BP1" s="306"/>
      <c r="BQ1" s="306"/>
      <c r="BR1" s="306"/>
      <c r="BS1" s="306"/>
      <c r="BU1" s="306"/>
      <c r="BV1" s="306"/>
      <c r="BX1" s="306"/>
      <c r="BY1" s="306"/>
      <c r="BZ1" s="306"/>
      <c r="CA1" s="306"/>
      <c r="CE1" s="306"/>
      <c r="CF1" s="306"/>
      <c r="CL1" s="306"/>
      <c r="CM1" s="306"/>
      <c r="CS1" s="307"/>
      <c r="CT1" s="307"/>
      <c r="CW1" s="308"/>
      <c r="CX1" s="308"/>
      <c r="CY1" s="308"/>
      <c r="CZ1" s="308"/>
      <c r="DC1" s="309"/>
      <c r="DD1" s="309"/>
      <c r="DE1" s="309"/>
      <c r="DF1" s="309"/>
      <c r="DH1" s="309"/>
      <c r="DI1" s="309"/>
      <c r="DJ1" s="309"/>
      <c r="DK1" s="309"/>
      <c r="DM1" s="309"/>
      <c r="DN1" s="309"/>
      <c r="DO1" s="309"/>
      <c r="DP1" s="309"/>
      <c r="DU1" s="153"/>
      <c r="DV1" s="153"/>
      <c r="DZ1" s="308"/>
      <c r="EA1" s="308"/>
      <c r="EB1" s="308"/>
      <c r="EG1" s="308"/>
      <c r="EH1" s="308"/>
      <c r="EN1" s="51" t="s">
        <v>1616</v>
      </c>
      <c r="KW1" s="310"/>
      <c r="KX1" s="310"/>
      <c r="LF1" s="306"/>
    </row>
    <row customHeight="1" ht="3">
      <c r="B2" s="0" t="str">
        <f>IF('Список МО'!$E$22="","Не определено",'Список МО'!$E$22)</f>
        <v>"Заполярный район"</v>
      </c>
    </row>
    <row customHeight="1" ht="15">
      <c r="B3" s="0" t="str">
        <f>IF('Список МО'!$F$22="","Не определено",'Список МО'!$F$22)</f>
        <v>Канинский сельсовет</v>
      </c>
      <c r="C3" s="132"/>
      <c r="D3" s="132"/>
      <c r="E3" s="154"/>
      <c r="F3" s="154"/>
      <c r="G3" s="154"/>
      <c r="H3" s="154"/>
      <c r="I3" s="154"/>
      <c r="J3" s="154"/>
      <c r="K3" s="400"/>
      <c r="L3" s="154"/>
      <c r="M3" s="228" t="s">
        <v>1449</v>
      </c>
      <c r="N3" s="229">
        <f>EH89</f>
        <v>101.664009715226</v>
      </c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311"/>
      <c r="BN3" s="400"/>
      <c r="BO3" s="400"/>
      <c r="BP3" s="155"/>
      <c r="BQ3" s="155"/>
      <c r="BR3" s="155"/>
      <c r="BS3" s="155"/>
      <c r="BT3" s="155"/>
      <c r="BU3" s="155"/>
      <c r="BV3" s="155"/>
      <c r="BW3" s="155"/>
      <c r="BX3" s="400"/>
      <c r="BY3" s="400"/>
      <c r="BZ3" s="400"/>
      <c r="CA3" s="400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88" t="str">
        <f>IF(CW21&gt;0,IF(CW15+(CW29+CW33)=CW21,"OK","ALARM"),"NOT APPLICABLE")</f>
        <v>NOT APPLICABLE</v>
      </c>
      <c r="CX3" s="88" t="str">
        <f>IF(CX21&gt;0,IF(CX15+(CX29+CX33)=CX21,"OK","ALARM"),"NOT APPLICABLE")</f>
        <v>NOT APPLICABLE</v>
      </c>
      <c r="CY3" s="88" t="str">
        <f>IF(CY21&gt;0,IF(CY15+(CY29+CY33)=CY21,"OK","ALARM"),"NOT APPLICABLE")</f>
        <v>NOT APPLICABLE</v>
      </c>
      <c r="CZ3" s="88" t="str">
        <f>IF(CZ21&gt;0,IF(CZ15+(CZ29+CZ33)=CZ21,"OK","ALARM"),"NOT APPLICABLE")</f>
        <v>NOT APPLICABLE</v>
      </c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</row>
    <row customHeight="1" ht="24">
      <c r="B4" s="0" t="str">
        <f>IF('Список МО'!$G$22="","Не определено",'Список МО'!$G$22)</f>
        <v>11811443</v>
      </c>
      <c r="C4" s="132"/>
      <c r="D4" s="747" t="str">
        <f>"Максимальное изменение платы граждан за КУ (рассчитывается исходя из параметров, указанных для адреса) по МО: "&amp;IF(B3="","Не определено",B3)&amp;", ОКТМО: "&amp;IF(B4="","Не определено",B4)</f>
        <v>Максимальное изменение платы граждан за КУ (рассчитывается исходя из параметров, указанных для адреса) по МО: Канинский сельсовет, ОКТМО: 11811443</v>
      </c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  <c r="AK4" s="747"/>
      <c r="AL4" s="747"/>
      <c r="AM4" s="747"/>
      <c r="AN4" s="747"/>
      <c r="AO4" s="747"/>
      <c r="AP4" s="747"/>
      <c r="AQ4" s="747"/>
      <c r="AR4" s="747"/>
      <c r="AS4" s="747"/>
      <c r="AT4" s="747"/>
      <c r="AU4" s="747"/>
      <c r="AV4" s="747"/>
      <c r="AW4" s="747"/>
      <c r="AX4" s="747"/>
      <c r="AY4" s="747"/>
      <c r="AZ4" s="747"/>
      <c r="BA4" s="747"/>
      <c r="BB4" s="747"/>
      <c r="BC4" s="747"/>
      <c r="BD4" s="747"/>
      <c r="BE4" s="747"/>
      <c r="BF4" s="747"/>
      <c r="BG4" s="747"/>
      <c r="CL4" s="764" t="s">
        <v>1451</v>
      </c>
      <c r="CM4" s="764"/>
      <c r="CN4" s="764"/>
      <c r="CO4" s="764"/>
      <c r="CP4" s="764"/>
      <c r="CQ4" s="764"/>
      <c r="CR4" s="764"/>
      <c r="CS4" s="764"/>
      <c r="CT4" s="764"/>
      <c r="CU4" s="764"/>
      <c r="CV4" s="764"/>
      <c r="CW4" s="764"/>
      <c r="CX4" s="764"/>
      <c r="CY4" s="764"/>
      <c r="CZ4" s="764"/>
      <c r="DA4" s="764"/>
      <c r="DB4" s="764"/>
      <c r="DC4" s="764"/>
      <c r="DD4" s="764"/>
      <c r="DE4" s="764"/>
      <c r="DF4" s="764"/>
      <c r="DG4" s="764"/>
      <c r="DH4" s="764"/>
      <c r="DI4" s="764"/>
      <c r="DJ4" s="764"/>
      <c r="DK4" s="764"/>
      <c r="DL4" s="764"/>
      <c r="DM4" s="764"/>
      <c r="DN4" s="764"/>
      <c r="DO4" s="764"/>
      <c r="DP4" s="764"/>
      <c r="DQ4" s="764"/>
      <c r="DR4" s="764"/>
      <c r="DS4" s="764"/>
      <c r="DT4" s="764"/>
      <c r="DU4" s="764"/>
      <c r="DV4" s="764"/>
      <c r="DW4" s="764"/>
      <c r="DX4" s="764"/>
      <c r="DY4" s="764"/>
      <c r="DZ4" s="764"/>
      <c r="EA4" s="764"/>
      <c r="EB4" s="764"/>
      <c r="EC4" s="764"/>
      <c r="ED4" s="764"/>
      <c r="EE4" s="764"/>
      <c r="EF4" s="764"/>
      <c r="EG4" s="764"/>
      <c r="EH4" s="764"/>
      <c r="EI4" s="764"/>
      <c r="EJ4" s="764"/>
    </row>
    <row customHeight="1" ht="24">
      <c r="C5" s="132"/>
      <c r="D5" s="85"/>
      <c r="E5" s="85"/>
      <c r="F5" s="85"/>
      <c r="G5" s="85"/>
      <c r="H5" s="85"/>
      <c r="I5" s="85"/>
      <c r="J5" s="85"/>
      <c r="K5" s="546"/>
      <c r="L5" s="85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434" t="s">
        <v>1201</v>
      </c>
      <c r="AP5" s="159"/>
      <c r="AQ5" s="662"/>
      <c r="AR5" s="662"/>
      <c r="AS5" s="662"/>
      <c r="AT5" s="662"/>
      <c r="AU5" s="662"/>
      <c r="AV5" s="662"/>
      <c r="AW5" s="434" t="s">
        <v>1201</v>
      </c>
      <c r="AX5" s="662"/>
      <c r="AY5" s="662"/>
      <c r="AZ5" s="662"/>
      <c r="BA5" s="662"/>
      <c r="BB5" s="662"/>
      <c r="BC5" s="662"/>
      <c r="BD5" s="662"/>
      <c r="BE5" s="662"/>
      <c r="BF5" s="230"/>
      <c r="BG5" s="230"/>
      <c r="BH5" s="546"/>
      <c r="BI5" s="546"/>
      <c r="BJ5" s="546"/>
      <c r="BK5" s="546"/>
      <c r="BL5" s="546"/>
      <c r="BM5" s="546"/>
      <c r="BN5" s="546"/>
      <c r="BO5" s="546"/>
      <c r="BP5" s="546"/>
      <c r="BQ5" s="546"/>
      <c r="BR5" s="546"/>
      <c r="BS5" s="546"/>
      <c r="BT5" s="546"/>
      <c r="BU5" s="546"/>
      <c r="BV5" s="546"/>
      <c r="BW5" s="546"/>
      <c r="BX5" s="546"/>
      <c r="BY5" s="546"/>
      <c r="BZ5" s="546"/>
      <c r="CA5" s="546"/>
      <c r="CB5" s="546"/>
      <c r="CC5" s="546"/>
      <c r="CD5" s="546"/>
      <c r="CE5" s="546"/>
      <c r="CF5" s="546"/>
      <c r="CG5" s="546"/>
      <c r="CH5" s="546"/>
      <c r="CI5" s="546"/>
      <c r="CJ5" s="546"/>
      <c r="CK5" s="546"/>
      <c r="CW5" s="803" t="s">
        <v>1052</v>
      </c>
      <c r="CX5" s="803"/>
      <c r="CY5" s="803" t="s">
        <v>1053</v>
      </c>
      <c r="CZ5" s="803"/>
      <c r="DC5" s="803" t="s">
        <v>1052</v>
      </c>
      <c r="DD5" s="803"/>
      <c r="DE5" s="803"/>
      <c r="DF5" s="803"/>
      <c r="DG5" s="803"/>
      <c r="DH5" s="803" t="s">
        <v>1053</v>
      </c>
      <c r="DI5" s="803"/>
      <c r="DJ5" s="803"/>
      <c r="DK5" s="803"/>
      <c r="DL5" s="803"/>
      <c r="DM5" s="803" t="s">
        <v>1054</v>
      </c>
      <c r="DN5" s="803"/>
      <c r="DO5" s="803"/>
      <c r="DP5" s="803"/>
      <c r="DQ5" s="803"/>
      <c r="DR5" s="721"/>
      <c r="DS5" s="721"/>
      <c r="DT5" s="721"/>
      <c r="DU5" s="619" t="s">
        <v>1617</v>
      </c>
      <c r="DV5" s="620"/>
      <c r="DW5" s="721"/>
      <c r="DX5" s="721"/>
      <c r="DY5" s="721"/>
      <c r="DZ5" s="618" t="s">
        <v>1618</v>
      </c>
      <c r="EA5" s="618" t="s">
        <v>1619</v>
      </c>
      <c r="EB5" s="618" t="s">
        <v>1620</v>
      </c>
      <c r="EC5" s="705"/>
      <c r="ED5" s="721"/>
      <c r="EE5" s="721"/>
      <c r="EF5" s="721"/>
      <c r="EG5" s="618" t="s">
        <v>1621</v>
      </c>
      <c r="EH5" s="618" t="s">
        <v>1622</v>
      </c>
      <c r="EI5" s="705"/>
      <c r="EJ5" s="705"/>
    </row>
    <row customHeight="1" ht="24">
      <c r="C6" s="161"/>
      <c r="E6" s="180"/>
      <c r="F6" s="594"/>
      <c r="G6" s="604"/>
      <c r="H6" s="604"/>
      <c r="I6" s="778" t="s">
        <v>1623</v>
      </c>
      <c r="J6" s="594"/>
      <c r="K6" s="604"/>
      <c r="L6" s="604"/>
      <c r="M6" s="665" t="s">
        <v>336</v>
      </c>
      <c r="N6" s="594" t="s">
        <v>1385</v>
      </c>
      <c r="O6" s="604"/>
      <c r="P6" s="604"/>
      <c r="Q6" s="594" t="s">
        <v>1469</v>
      </c>
      <c r="R6" s="604"/>
      <c r="S6" s="604"/>
      <c r="T6" s="594" t="s">
        <v>1387</v>
      </c>
      <c r="U6" s="594" t="s">
        <v>1470</v>
      </c>
      <c r="V6" s="604"/>
      <c r="W6" s="604"/>
      <c r="X6" s="778" t="s">
        <v>1471</v>
      </c>
      <c r="Y6" s="604"/>
      <c r="Z6" s="604"/>
      <c r="AA6" s="604"/>
      <c r="AB6" s="604"/>
      <c r="AC6" s="591" t="s">
        <v>1203</v>
      </c>
      <c r="AD6" s="591" t="s">
        <v>333</v>
      </c>
      <c r="AE6" s="591" t="s">
        <v>1204</v>
      </c>
      <c r="AF6" s="604"/>
      <c r="AG6" s="604"/>
      <c r="AH6" s="604"/>
      <c r="AI6" s="604"/>
      <c r="AJ6" s="604"/>
      <c r="AK6" s="604"/>
      <c r="AL6" s="604"/>
      <c r="AM6" s="604"/>
      <c r="AN6" s="594" t="s">
        <v>336</v>
      </c>
      <c r="AO6" s="594" t="s">
        <v>1207</v>
      </c>
      <c r="AP6" s="592"/>
      <c r="AQ6" s="591" t="s">
        <v>1208</v>
      </c>
      <c r="AR6" s="591" t="s">
        <v>1209</v>
      </c>
      <c r="AS6" s="591" t="s">
        <v>1210</v>
      </c>
      <c r="AT6" s="591" t="s">
        <v>1211</v>
      </c>
      <c r="AU6" s="591" t="s">
        <v>1212</v>
      </c>
      <c r="AV6" s="591" t="s">
        <v>1213</v>
      </c>
      <c r="AW6" s="591" t="s">
        <v>1214</v>
      </c>
      <c r="AX6" s="591" t="s">
        <v>1215</v>
      </c>
      <c r="AY6" s="604"/>
      <c r="AZ6" s="604"/>
      <c r="BA6" s="604"/>
      <c r="BB6" s="604"/>
      <c r="BC6" s="591" t="s">
        <v>1216</v>
      </c>
      <c r="BD6" s="592"/>
      <c r="BE6" s="593"/>
      <c r="BF6" s="604"/>
      <c r="BG6" s="604"/>
      <c r="BH6" s="689"/>
      <c r="BI6" s="604"/>
      <c r="BJ6" s="604"/>
      <c r="BK6" s="604"/>
      <c r="BL6" s="665" t="str">
        <f>"Оказание услуги в """&amp;report_month_genitive&amp;""""</f>
        <v>Оказание услуги в "мае"</v>
      </c>
      <c r="BM6" s="689"/>
      <c r="BN6" s="604"/>
      <c r="BO6" s="604"/>
      <c r="BP6" s="772" t="s">
        <v>1219</v>
      </c>
      <c r="BQ6" s="774"/>
      <c r="BR6" s="755" t="s">
        <v>1218</v>
      </c>
      <c r="BS6" s="782"/>
      <c r="BT6" s="788"/>
      <c r="BU6" s="594" t="s">
        <v>1474</v>
      </c>
      <c r="BV6" s="594"/>
      <c r="BW6" s="788"/>
      <c r="BX6" s="594" t="s">
        <v>1215</v>
      </c>
      <c r="BY6" s="594"/>
      <c r="BZ6" s="594" t="s">
        <v>1391</v>
      </c>
      <c r="CA6" s="594"/>
      <c r="CB6" s="788"/>
      <c r="CC6" s="788"/>
      <c r="CD6" s="788"/>
      <c r="CE6" s="594" t="s">
        <v>1475</v>
      </c>
      <c r="CF6" s="594"/>
      <c r="CG6" s="788"/>
      <c r="CH6" s="788"/>
      <c r="CI6" s="788"/>
      <c r="CJ6" s="788"/>
      <c r="CK6" s="788"/>
      <c r="CL6" s="772" t="s">
        <v>1476</v>
      </c>
      <c r="CM6" s="774"/>
      <c r="CN6" s="788"/>
      <c r="CO6" s="667" t="s">
        <v>1477</v>
      </c>
      <c r="CP6" s="667"/>
      <c r="CQ6" s="667" t="s">
        <v>1063</v>
      </c>
      <c r="CR6" s="667"/>
      <c r="CS6" s="667" t="s">
        <v>1478</v>
      </c>
      <c r="CT6" s="667"/>
      <c r="CU6" s="788"/>
      <c r="CV6" s="788"/>
      <c r="CW6" s="775" t="s">
        <v>1479</v>
      </c>
      <c r="CX6" s="776"/>
      <c r="CY6" s="776"/>
      <c r="CZ6" s="789"/>
      <c r="DA6" s="788"/>
      <c r="DB6" s="788"/>
      <c r="DC6" s="594" t="s">
        <v>1624</v>
      </c>
      <c r="DD6" s="594"/>
      <c r="DE6" s="594"/>
      <c r="DF6" s="594"/>
      <c r="DG6" s="594"/>
      <c r="DH6" s="594" t="s">
        <v>1624</v>
      </c>
      <c r="DI6" s="594"/>
      <c r="DJ6" s="594"/>
      <c r="DK6" s="594"/>
      <c r="DL6" s="594"/>
      <c r="DM6" s="594" t="s">
        <v>1624</v>
      </c>
      <c r="DN6" s="594"/>
      <c r="DO6" s="594"/>
      <c r="DP6" s="594"/>
      <c r="DQ6" s="594"/>
      <c r="DR6" s="721"/>
      <c r="DS6" s="721"/>
      <c r="DT6" s="721"/>
      <c r="DU6" s="621"/>
      <c r="DV6" s="622"/>
      <c r="DW6" s="721"/>
      <c r="DX6" s="721"/>
      <c r="DY6" s="721"/>
      <c r="DZ6" s="594"/>
      <c r="EA6" s="594"/>
      <c r="EB6" s="594"/>
      <c r="EC6" s="604"/>
      <c r="ED6" s="721"/>
      <c r="EE6" s="721"/>
      <c r="EF6" s="721"/>
      <c r="EG6" s="594"/>
      <c r="EH6" s="594"/>
      <c r="EI6" s="604"/>
      <c r="EJ6" s="604"/>
      <c r="KW6" s="594" t="s">
        <v>1625</v>
      </c>
      <c r="KX6" s="594" t="s">
        <v>1626</v>
      </c>
      <c r="KY6" s="594" t="s">
        <v>1627</v>
      </c>
      <c r="KZ6" s="594" t="s">
        <v>1628</v>
      </c>
      <c r="LF6" s="535" t="s">
        <v>1505</v>
      </c>
    </row>
    <row customHeight="1" ht="11.25">
      <c r="C7" s="161"/>
      <c r="E7" s="180"/>
      <c r="F7" s="594"/>
      <c r="G7" s="604"/>
      <c r="H7" s="604"/>
      <c r="I7" s="779"/>
      <c r="J7" s="594"/>
      <c r="K7" s="604"/>
      <c r="L7" s="604"/>
      <c r="M7" s="665"/>
      <c r="N7" s="594"/>
      <c r="O7" s="604"/>
      <c r="P7" s="604"/>
      <c r="Q7" s="594"/>
      <c r="R7" s="604"/>
      <c r="S7" s="604"/>
      <c r="T7" s="594"/>
      <c r="U7" s="594"/>
      <c r="V7" s="604"/>
      <c r="W7" s="604"/>
      <c r="X7" s="779"/>
      <c r="Y7" s="604"/>
      <c r="Z7" s="604"/>
      <c r="AA7" s="604"/>
      <c r="AB7" s="604"/>
      <c r="AC7" s="619"/>
      <c r="AD7" s="619"/>
      <c r="AE7" s="619"/>
      <c r="AF7" s="604"/>
      <c r="AG7" s="604"/>
      <c r="AH7" s="604"/>
      <c r="AI7" s="604"/>
      <c r="AJ7" s="604"/>
      <c r="AK7" s="604"/>
      <c r="AL7" s="604"/>
      <c r="AM7" s="604"/>
      <c r="AN7" s="594"/>
      <c r="AO7" s="594"/>
      <c r="AP7" s="754"/>
      <c r="AQ7" s="619"/>
      <c r="AR7" s="619"/>
      <c r="AS7" s="619"/>
      <c r="AT7" s="619"/>
      <c r="AU7" s="619"/>
      <c r="AV7" s="619"/>
      <c r="AW7" s="619"/>
      <c r="AX7" s="619"/>
      <c r="AY7" s="604"/>
      <c r="AZ7" s="604"/>
      <c r="BA7" s="604"/>
      <c r="BB7" s="604"/>
      <c r="BC7" s="621"/>
      <c r="BD7" s="786"/>
      <c r="BE7" s="622"/>
      <c r="BF7" s="604"/>
      <c r="BG7" s="604"/>
      <c r="BH7" s="690"/>
      <c r="BI7" s="604"/>
      <c r="BJ7" s="604"/>
      <c r="BK7" s="604"/>
      <c r="BL7" s="665"/>
      <c r="BM7" s="690"/>
      <c r="BN7" s="604"/>
      <c r="BO7" s="604"/>
      <c r="BP7" s="576" t="str">
        <f>base_tariff_period</f>
        <v>Декабрь 2025</v>
      </c>
      <c r="BQ7" s="576" t="str">
        <f>report_period</f>
        <v>Регулируемый период</v>
      </c>
      <c r="BR7" s="576" t="str">
        <f>base_tariff_period</f>
        <v>Декабрь 2025</v>
      </c>
      <c r="BS7" s="576" t="str">
        <f>report_period</f>
        <v>Регулируемый период</v>
      </c>
      <c r="BT7" s="788"/>
      <c r="BU7" s="594" t="str">
        <f>base_tariff_period</f>
        <v>Декабрь 2025</v>
      </c>
      <c r="BV7" s="594" t="str">
        <f>report_period</f>
        <v>Регулируемый период</v>
      </c>
      <c r="BW7" s="788"/>
      <c r="BX7" s="594" t="str">
        <f>base_norm_period</f>
        <v>Декабрь 2025</v>
      </c>
      <c r="BY7" s="594" t="str">
        <f>report_month&amp;" "&amp;regulation_year</f>
        <v>Май 2026</v>
      </c>
      <c r="BZ7" s="594" t="str">
        <f>base_norm_period</f>
        <v>Декабрь 2025</v>
      </c>
      <c r="CA7" s="594" t="str">
        <f>report_period</f>
        <v>Регулируемый период</v>
      </c>
      <c r="CB7" s="788"/>
      <c r="CC7" s="788"/>
      <c r="CD7" s="788"/>
      <c r="CE7" s="594" t="str">
        <f>base_tariff_period</f>
        <v>Декабрь 2025</v>
      </c>
      <c r="CF7" s="594" t="str">
        <f>report_period</f>
        <v>Регулируемый период</v>
      </c>
      <c r="CG7" s="788"/>
      <c r="CH7" s="788"/>
      <c r="CI7" s="788"/>
      <c r="CJ7" s="788"/>
      <c r="CK7" s="788"/>
      <c r="CL7" s="594" t="str">
        <f>base_norm_period</f>
        <v>Декабрь 2025</v>
      </c>
      <c r="CM7" s="594" t="str">
        <f>report_period</f>
        <v>Регулируемый период</v>
      </c>
      <c r="CN7" s="788"/>
      <c r="CO7" s="594" t="str">
        <f>base_volume_period</f>
        <v>Декабрь 2025</v>
      </c>
      <c r="CP7" s="594" t="str">
        <f>report_month&amp;" "&amp;regulation_year</f>
        <v>Май 2026</v>
      </c>
      <c r="CQ7" s="594" t="str">
        <f>base_volume_period</f>
        <v>Декабрь 2025</v>
      </c>
      <c r="CR7" s="594" t="str">
        <f>report_month&amp;" "&amp;regulation_year</f>
        <v>Май 2026</v>
      </c>
      <c r="CS7" s="594" t="str">
        <f>base_volume_period</f>
        <v>Декабрь 2025</v>
      </c>
      <c r="CT7" s="594" t="str">
        <f>report_month&amp;" "&amp;regulation_year</f>
        <v>Май 2026</v>
      </c>
      <c r="CU7" s="788"/>
      <c r="CV7" s="788"/>
      <c r="CW7" s="594" t="str">
        <f>base_volume_period</f>
        <v>Декабрь 2025</v>
      </c>
      <c r="CX7" s="594" t="str">
        <f>report_month&amp;" "&amp;regulation_year</f>
        <v>Май 2026</v>
      </c>
      <c r="CY7" s="594" t="str">
        <f>base_volume_period</f>
        <v>Декабрь 2025</v>
      </c>
      <c r="CZ7" s="594" t="str">
        <f>report_month&amp;" "&amp;regulation_year</f>
        <v>Май 2026</v>
      </c>
      <c r="DA7" s="788"/>
      <c r="DB7" s="788"/>
      <c r="DC7" s="594" t="str">
        <f>base_tariff_period</f>
        <v>Декабрь 2025</v>
      </c>
      <c r="DD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E7" s="594" t="str">
        <f>report_month&amp;" "&amp;regulation_year</f>
        <v>Май 2026</v>
      </c>
      <c r="DF7" s="594" t="str">
        <f>report_month&amp;" "&amp;regulation_year&amp;" с параметрами базового периода"</f>
        <v>Май 2026 с параметрами базового периода</v>
      </c>
      <c r="DG7" s="604"/>
      <c r="DH7" s="594" t="str">
        <f>base_tariff_period</f>
        <v>Декабрь 2025</v>
      </c>
      <c r="DI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J7" s="594" t="str">
        <f>report_month&amp;" "&amp;regulation_year</f>
        <v>Май 2026</v>
      </c>
      <c r="DK7" s="594" t="str">
        <f>report_month&amp;" "&amp;regulation_year&amp;" с параметрами базового периода"</f>
        <v>Май 2026 с параметрами базового периода</v>
      </c>
      <c r="DL7" s="604"/>
      <c r="DM7" s="594" t="str">
        <f>base_tariff_period</f>
        <v>Декабрь 2025</v>
      </c>
      <c r="DN7" s="594" t="str">
        <f>base_tariff_period&amp;" с учётом длительности периода оказания услуги в "&amp;regulation_year</f>
        <v>Декабрь 2025 с учётом длительности периода оказания услуги в 2026</v>
      </c>
      <c r="DO7" s="594" t="str">
        <f>report_month&amp;" "&amp;regulation_year</f>
        <v>Май 2026</v>
      </c>
      <c r="DP7" s="594" t="str">
        <f>report_month&amp;" "&amp;regulation_year&amp;" с параметрами базового периода"</f>
        <v>Май 2026 с параметрами базового периода</v>
      </c>
      <c r="DQ7" s="604"/>
      <c r="DR7" s="721"/>
      <c r="DS7" s="721"/>
      <c r="DT7" s="721"/>
      <c r="DU7" s="594" t="str">
        <f>base_tariff_period</f>
        <v>Декабрь 2025</v>
      </c>
      <c r="DV7" s="594" t="str">
        <f>report_month&amp;" "&amp;regulation_year</f>
        <v>Май 2026</v>
      </c>
      <c r="DW7" s="721"/>
      <c r="DX7" s="721"/>
      <c r="DY7" s="721"/>
      <c r="DZ7" s="594" t="str">
        <f>report_month&amp;" "&amp;regulation_year&amp;" / "&amp;base_tariff_period</f>
        <v>Май 2026 / Декабрь 2025</v>
      </c>
      <c r="EA7" s="594" t="str">
        <f>report_month&amp;" "&amp;regulation_year&amp;" / "&amp;base_tariff_period</f>
        <v>Май 2026 / Декабрь 2025</v>
      </c>
      <c r="EB7" s="594" t="str">
        <f>report_month&amp;" "&amp;regulation_year&amp;" / "&amp;base_tariff_period</f>
        <v>Май 2026 / Декабрь 2025</v>
      </c>
      <c r="EC7" s="604"/>
      <c r="ED7" s="721"/>
      <c r="EE7" s="721"/>
      <c r="EF7" s="721"/>
      <c r="EG7" s="594" t="str">
        <f>report_month&amp;" "&amp;regulation_year&amp;" / "&amp;base_tariff_period</f>
        <v>Май 2026 / Декабрь 2025</v>
      </c>
      <c r="EH7" s="594" t="str">
        <f>report_month&amp;" "&amp;regulation_year&amp;" / "&amp;base_tariff_period</f>
        <v>Май 2026 / Декабрь 2025</v>
      </c>
      <c r="EI7" s="604"/>
      <c r="EJ7" s="604"/>
      <c r="KW7" s="594"/>
      <c r="KX7" s="594"/>
      <c r="KY7" s="594"/>
      <c r="KZ7" s="594"/>
      <c r="LF7" s="594" t="str">
        <f>report_period&amp;" / "&amp;base_tariff_period</f>
        <v>Регулируемый период / Декабрь 2025</v>
      </c>
    </row>
    <row customHeight="1" ht="11.25">
      <c r="C8" s="161"/>
      <c r="E8" s="180"/>
      <c r="F8" s="594"/>
      <c r="G8" s="604"/>
      <c r="H8" s="604"/>
      <c r="I8" s="779"/>
      <c r="J8" s="594"/>
      <c r="K8" s="604"/>
      <c r="L8" s="604"/>
      <c r="M8" s="665"/>
      <c r="N8" s="594"/>
      <c r="O8" s="604"/>
      <c r="P8" s="604"/>
      <c r="Q8" s="594"/>
      <c r="R8" s="604"/>
      <c r="S8" s="604"/>
      <c r="T8" s="594"/>
      <c r="U8" s="594"/>
      <c r="V8" s="604"/>
      <c r="W8" s="604"/>
      <c r="X8" s="779"/>
      <c r="Y8" s="604"/>
      <c r="Z8" s="604"/>
      <c r="AA8" s="604"/>
      <c r="AB8" s="604"/>
      <c r="AC8" s="619"/>
      <c r="AD8" s="619"/>
      <c r="AE8" s="619"/>
      <c r="AF8" s="604"/>
      <c r="AG8" s="604"/>
      <c r="AH8" s="604"/>
      <c r="AI8" s="604"/>
      <c r="AJ8" s="604"/>
      <c r="AK8" s="604"/>
      <c r="AL8" s="604"/>
      <c r="AM8" s="604"/>
      <c r="AN8" s="594"/>
      <c r="AO8" s="594"/>
      <c r="AP8" s="754"/>
      <c r="AQ8" s="619"/>
      <c r="AR8" s="619"/>
      <c r="AS8" s="619"/>
      <c r="AT8" s="619"/>
      <c r="AU8" s="619"/>
      <c r="AV8" s="619"/>
      <c r="AW8" s="619"/>
      <c r="AX8" s="619"/>
      <c r="AY8" s="604"/>
      <c r="AZ8" s="604"/>
      <c r="BA8" s="604"/>
      <c r="BB8" s="604"/>
      <c r="BC8" s="594" t="s">
        <v>1227</v>
      </c>
      <c r="BD8" s="594" t="s">
        <v>1228</v>
      </c>
      <c r="BE8" s="594" t="s">
        <v>1229</v>
      </c>
      <c r="BF8" s="604"/>
      <c r="BG8" s="604"/>
      <c r="BH8" s="690"/>
      <c r="BI8" s="604"/>
      <c r="BJ8" s="604"/>
      <c r="BK8" s="604"/>
      <c r="BL8" s="665"/>
      <c r="BM8" s="690"/>
      <c r="BN8" s="604"/>
      <c r="BO8" s="604"/>
      <c r="BP8" s="577"/>
      <c r="BQ8" s="577"/>
      <c r="BR8" s="577"/>
      <c r="BS8" s="577"/>
      <c r="BT8" s="788"/>
      <c r="BU8" s="594"/>
      <c r="BV8" s="594"/>
      <c r="BW8" s="788"/>
      <c r="BX8" s="594"/>
      <c r="BY8" s="594"/>
      <c r="BZ8" s="594"/>
      <c r="CA8" s="594"/>
      <c r="CB8" s="788"/>
      <c r="CC8" s="788"/>
      <c r="CD8" s="788"/>
      <c r="CE8" s="594"/>
      <c r="CF8" s="594"/>
      <c r="CG8" s="788"/>
      <c r="CH8" s="788"/>
      <c r="CI8" s="788"/>
      <c r="CJ8" s="788"/>
      <c r="CK8" s="788"/>
      <c r="CL8" s="594"/>
      <c r="CM8" s="594"/>
      <c r="CN8" s="788"/>
      <c r="CO8" s="594"/>
      <c r="CP8" s="594"/>
      <c r="CQ8" s="594"/>
      <c r="CR8" s="594"/>
      <c r="CS8" s="594"/>
      <c r="CT8" s="594"/>
      <c r="CU8" s="788"/>
      <c r="CV8" s="788"/>
      <c r="CW8" s="594"/>
      <c r="CX8" s="594"/>
      <c r="CY8" s="594"/>
      <c r="CZ8" s="594"/>
      <c r="DA8" s="788"/>
      <c r="DB8" s="788"/>
      <c r="DC8" s="594"/>
      <c r="DD8" s="594"/>
      <c r="DE8" s="594"/>
      <c r="DF8" s="594"/>
      <c r="DG8" s="604"/>
      <c r="DH8" s="594"/>
      <c r="DI8" s="594"/>
      <c r="DJ8" s="594"/>
      <c r="DK8" s="594"/>
      <c r="DL8" s="604"/>
      <c r="DM8" s="594"/>
      <c r="DN8" s="594"/>
      <c r="DO8" s="594"/>
      <c r="DP8" s="594"/>
      <c r="DQ8" s="604"/>
      <c r="DR8" s="721"/>
      <c r="DS8" s="721"/>
      <c r="DT8" s="721"/>
      <c r="DU8" s="594"/>
      <c r="DV8" s="594"/>
      <c r="DW8" s="721"/>
      <c r="DX8" s="721"/>
      <c r="DY8" s="721"/>
      <c r="DZ8" s="594"/>
      <c r="EA8" s="594"/>
      <c r="EB8" s="594"/>
      <c r="EC8" s="604"/>
      <c r="ED8" s="721"/>
      <c r="EE8" s="721"/>
      <c r="EF8" s="721"/>
      <c r="EG8" s="594"/>
      <c r="EH8" s="594"/>
      <c r="EI8" s="604"/>
      <c r="EJ8" s="604"/>
      <c r="KW8" s="594"/>
      <c r="KX8" s="594"/>
      <c r="KY8" s="594"/>
      <c r="KZ8" s="594"/>
      <c r="LF8" s="594"/>
    </row>
    <row customHeight="1" ht="11.25">
      <c r="C9" s="161"/>
      <c r="E9" s="180"/>
      <c r="F9" s="594"/>
      <c r="G9" s="604"/>
      <c r="H9" s="604"/>
      <c r="I9" s="779"/>
      <c r="J9" s="594"/>
      <c r="K9" s="604"/>
      <c r="L9" s="604"/>
      <c r="M9" s="665"/>
      <c r="N9" s="594"/>
      <c r="O9" s="604"/>
      <c r="P9" s="604"/>
      <c r="Q9" s="594"/>
      <c r="R9" s="604"/>
      <c r="S9" s="604"/>
      <c r="T9" s="594"/>
      <c r="U9" s="594"/>
      <c r="V9" s="604"/>
      <c r="W9" s="604"/>
      <c r="X9" s="779"/>
      <c r="Y9" s="604"/>
      <c r="Z9" s="604"/>
      <c r="AA9" s="604"/>
      <c r="AB9" s="604"/>
      <c r="AC9" s="619"/>
      <c r="AD9" s="619"/>
      <c r="AE9" s="619"/>
      <c r="AF9" s="604"/>
      <c r="AG9" s="604"/>
      <c r="AH9" s="604"/>
      <c r="AI9" s="604"/>
      <c r="AJ9" s="604"/>
      <c r="AK9" s="604"/>
      <c r="AL9" s="604"/>
      <c r="AM9" s="604"/>
      <c r="AN9" s="594"/>
      <c r="AO9" s="594"/>
      <c r="AP9" s="754"/>
      <c r="AQ9" s="619"/>
      <c r="AR9" s="619"/>
      <c r="AS9" s="619"/>
      <c r="AT9" s="619"/>
      <c r="AU9" s="619"/>
      <c r="AV9" s="619"/>
      <c r="AW9" s="619"/>
      <c r="AX9" s="619"/>
      <c r="AY9" s="604"/>
      <c r="AZ9" s="604"/>
      <c r="BA9" s="604"/>
      <c r="BB9" s="604"/>
      <c r="BC9" s="594"/>
      <c r="BD9" s="594"/>
      <c r="BE9" s="594"/>
      <c r="BF9" s="604"/>
      <c r="BG9" s="604"/>
      <c r="BH9" s="690"/>
      <c r="BI9" s="604"/>
      <c r="BJ9" s="604"/>
      <c r="BK9" s="604"/>
      <c r="BL9" s="665"/>
      <c r="BM9" s="690"/>
      <c r="BN9" s="604"/>
      <c r="BO9" s="604"/>
      <c r="BP9" s="577"/>
      <c r="BQ9" s="577"/>
      <c r="BR9" s="577"/>
      <c r="BS9" s="577"/>
      <c r="BT9" s="788"/>
      <c r="BU9" s="594"/>
      <c r="BV9" s="594"/>
      <c r="BW9" s="788"/>
      <c r="BX9" s="594"/>
      <c r="BY9" s="594"/>
      <c r="BZ9" s="594"/>
      <c r="CA9" s="594"/>
      <c r="CB9" s="788"/>
      <c r="CC9" s="788"/>
      <c r="CD9" s="788"/>
      <c r="CE9" s="594"/>
      <c r="CF9" s="594"/>
      <c r="CG9" s="788"/>
      <c r="CH9" s="788"/>
      <c r="CI9" s="788"/>
      <c r="CJ9" s="788"/>
      <c r="CK9" s="788"/>
      <c r="CL9" s="594"/>
      <c r="CM9" s="594"/>
      <c r="CN9" s="788"/>
      <c r="CO9" s="594"/>
      <c r="CP9" s="594"/>
      <c r="CQ9" s="594"/>
      <c r="CR9" s="594"/>
      <c r="CS9" s="594"/>
      <c r="CT9" s="594"/>
      <c r="CU9" s="788"/>
      <c r="CV9" s="788"/>
      <c r="CW9" s="594"/>
      <c r="CX9" s="594"/>
      <c r="CY9" s="594"/>
      <c r="CZ9" s="594"/>
      <c r="DA9" s="788"/>
      <c r="DB9" s="788"/>
      <c r="DC9" s="594"/>
      <c r="DD9" s="594"/>
      <c r="DE9" s="594"/>
      <c r="DF9" s="594"/>
      <c r="DG9" s="604"/>
      <c r="DH9" s="594"/>
      <c r="DI9" s="594"/>
      <c r="DJ9" s="594"/>
      <c r="DK9" s="594"/>
      <c r="DL9" s="604"/>
      <c r="DM9" s="594"/>
      <c r="DN9" s="594"/>
      <c r="DO9" s="594"/>
      <c r="DP9" s="594"/>
      <c r="DQ9" s="604"/>
      <c r="DR9" s="721"/>
      <c r="DS9" s="721"/>
      <c r="DT9" s="721"/>
      <c r="DU9" s="594"/>
      <c r="DV9" s="594"/>
      <c r="DW9" s="721"/>
      <c r="DX9" s="721"/>
      <c r="DY9" s="721"/>
      <c r="DZ9" s="594"/>
      <c r="EA9" s="594"/>
      <c r="EB9" s="594"/>
      <c r="EC9" s="604"/>
      <c r="ED9" s="721"/>
      <c r="EE9" s="721"/>
      <c r="EF9" s="721"/>
      <c r="EG9" s="594"/>
      <c r="EH9" s="594"/>
      <c r="EI9" s="604"/>
      <c r="EJ9" s="604"/>
      <c r="KW9" s="594"/>
      <c r="KX9" s="594"/>
      <c r="KY9" s="594"/>
      <c r="KZ9" s="594"/>
      <c r="LF9" s="594"/>
    </row>
    <row customHeight="1" ht="11.25">
      <c r="C10" s="161"/>
      <c r="E10" s="180"/>
      <c r="F10" s="594"/>
      <c r="G10" s="604"/>
      <c r="H10" s="604"/>
      <c r="I10" s="780"/>
      <c r="J10" s="594"/>
      <c r="K10" s="604"/>
      <c r="L10" s="604"/>
      <c r="M10" s="665"/>
      <c r="N10" s="594"/>
      <c r="O10" s="604"/>
      <c r="P10" s="604"/>
      <c r="Q10" s="594"/>
      <c r="R10" s="604"/>
      <c r="S10" s="604"/>
      <c r="T10" s="594"/>
      <c r="U10" s="594"/>
      <c r="V10" s="604"/>
      <c r="W10" s="604"/>
      <c r="X10" s="780"/>
      <c r="Y10" s="604"/>
      <c r="Z10" s="604"/>
      <c r="AA10" s="604"/>
      <c r="AB10" s="604"/>
      <c r="AC10" s="619"/>
      <c r="AD10" s="619"/>
      <c r="AE10" s="619"/>
      <c r="AF10" s="604"/>
      <c r="AG10" s="604"/>
      <c r="AH10" s="604"/>
      <c r="AI10" s="604"/>
      <c r="AJ10" s="604"/>
      <c r="AK10" s="604"/>
      <c r="AL10" s="604"/>
      <c r="AM10" s="604"/>
      <c r="AN10" s="594"/>
      <c r="AO10" s="594"/>
      <c r="AP10" s="754"/>
      <c r="AQ10" s="619"/>
      <c r="AR10" s="619"/>
      <c r="AS10" s="619"/>
      <c r="AT10" s="619"/>
      <c r="AU10" s="619"/>
      <c r="AV10" s="619"/>
      <c r="AW10" s="619"/>
      <c r="AX10" s="619"/>
      <c r="AY10" s="604"/>
      <c r="AZ10" s="604"/>
      <c r="BA10" s="604"/>
      <c r="BB10" s="604"/>
      <c r="BC10" s="594"/>
      <c r="BD10" s="594"/>
      <c r="BE10" s="594"/>
      <c r="BF10" s="604"/>
      <c r="BG10" s="604"/>
      <c r="BH10" s="690"/>
      <c r="BI10" s="604"/>
      <c r="BJ10" s="604"/>
      <c r="BK10" s="604"/>
      <c r="BL10" s="665"/>
      <c r="BM10" s="690"/>
      <c r="BN10" s="604"/>
      <c r="BO10" s="604"/>
      <c r="BP10" s="618"/>
      <c r="BQ10" s="618"/>
      <c r="BR10" s="618"/>
      <c r="BS10" s="618"/>
      <c r="BT10" s="788"/>
      <c r="BU10" s="594"/>
      <c r="BV10" s="594"/>
      <c r="BW10" s="788"/>
      <c r="BX10" s="594"/>
      <c r="BY10" s="594"/>
      <c r="BZ10" s="594"/>
      <c r="CA10" s="594"/>
      <c r="CB10" s="788"/>
      <c r="CC10" s="788"/>
      <c r="CD10" s="788"/>
      <c r="CE10" s="594"/>
      <c r="CF10" s="594"/>
      <c r="CG10" s="788"/>
      <c r="CH10" s="788"/>
      <c r="CI10" s="788"/>
      <c r="CJ10" s="788"/>
      <c r="CK10" s="788"/>
      <c r="CL10" s="594"/>
      <c r="CM10" s="594"/>
      <c r="CN10" s="788"/>
      <c r="CO10" s="594"/>
      <c r="CP10" s="594"/>
      <c r="CQ10" s="594"/>
      <c r="CR10" s="594"/>
      <c r="CS10" s="594"/>
      <c r="CT10" s="594"/>
      <c r="CU10" s="788"/>
      <c r="CV10" s="788"/>
      <c r="CW10" s="594"/>
      <c r="CX10" s="594"/>
      <c r="CY10" s="594"/>
      <c r="CZ10" s="594"/>
      <c r="DA10" s="788"/>
      <c r="DB10" s="788"/>
      <c r="DC10" s="594"/>
      <c r="DD10" s="594"/>
      <c r="DE10" s="594"/>
      <c r="DF10" s="594"/>
      <c r="DG10" s="604"/>
      <c r="DH10" s="594"/>
      <c r="DI10" s="594"/>
      <c r="DJ10" s="594"/>
      <c r="DK10" s="594"/>
      <c r="DL10" s="604"/>
      <c r="DM10" s="594"/>
      <c r="DN10" s="594"/>
      <c r="DO10" s="594"/>
      <c r="DP10" s="594"/>
      <c r="DQ10" s="604"/>
      <c r="DR10" s="746"/>
      <c r="DS10" s="746"/>
      <c r="DT10" s="746"/>
      <c r="DU10" s="594"/>
      <c r="DV10" s="594"/>
      <c r="DW10" s="746"/>
      <c r="DX10" s="746"/>
      <c r="DY10" s="746"/>
      <c r="DZ10" s="594"/>
      <c r="EA10" s="594"/>
      <c r="EB10" s="594"/>
      <c r="EC10" s="604"/>
      <c r="ED10" s="746"/>
      <c r="EE10" s="746"/>
      <c r="EF10" s="746"/>
      <c r="EG10" s="594"/>
      <c r="EH10" s="594"/>
      <c r="EI10" s="604"/>
      <c r="EJ10" s="604"/>
      <c r="KW10" s="594"/>
      <c r="KX10" s="594"/>
      <c r="KY10" s="594"/>
      <c r="KZ10" s="594"/>
      <c r="LF10" s="594"/>
    </row>
    <row customHeight="1" ht="12" hidden="1">
      <c r="C11" s="133"/>
      <c r="F11" s="163"/>
      <c r="G11" s="163"/>
      <c r="H11" s="163"/>
      <c r="I11" s="163"/>
      <c r="J11" s="163"/>
      <c r="K11" s="164"/>
      <c r="L11" s="163"/>
      <c r="M11" s="231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4"/>
      <c r="AD11" s="164"/>
      <c r="AE11" s="164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4"/>
      <c r="AQ11" s="164"/>
      <c r="AR11" s="164"/>
      <c r="AS11" s="164"/>
      <c r="AT11" s="164"/>
      <c r="AU11" s="164"/>
      <c r="AV11" s="164"/>
      <c r="AW11" s="164"/>
      <c r="AX11" s="164"/>
      <c r="AY11" s="162"/>
      <c r="AZ11" s="162"/>
      <c r="BA11" s="162"/>
      <c r="BB11" s="162"/>
      <c r="BC11" s="164"/>
      <c r="BD11" s="164"/>
      <c r="BE11" s="164"/>
      <c r="BF11" s="162"/>
      <c r="BG11" s="162"/>
      <c r="BH11" s="164"/>
      <c r="BI11" s="162"/>
      <c r="BJ11" s="162"/>
      <c r="BK11" s="162"/>
      <c r="BL11" s="164"/>
      <c r="BM11" s="164"/>
      <c r="BN11" s="162"/>
      <c r="BO11" s="162"/>
      <c r="BP11" s="162" t="s">
        <v>1261</v>
      </c>
      <c r="BQ11" s="162" t="s">
        <v>1263</v>
      </c>
      <c r="BR11" s="162" t="s">
        <v>1260</v>
      </c>
      <c r="BS11" s="162" t="s">
        <v>1262</v>
      </c>
      <c r="BT11" s="232"/>
      <c r="BU11" s="232" t="s">
        <v>1255</v>
      </c>
      <c r="BV11" s="232" t="s">
        <v>1241</v>
      </c>
      <c r="BW11" s="233"/>
      <c r="BX11" s="232" t="s">
        <v>1506</v>
      </c>
      <c r="BY11" s="232" t="s">
        <v>1507</v>
      </c>
      <c r="BZ11" s="232" t="s">
        <v>1508</v>
      </c>
      <c r="CA11" s="232" t="s">
        <v>1509</v>
      </c>
      <c r="CB11" s="233"/>
      <c r="CC11" s="233"/>
      <c r="CD11" s="233"/>
      <c r="CE11" s="162" t="s">
        <v>1412</v>
      </c>
      <c r="CF11" s="162" t="s">
        <v>1413</v>
      </c>
      <c r="CG11" s="233"/>
      <c r="CH11" s="233"/>
      <c r="CI11" s="233"/>
      <c r="CJ11" s="233"/>
      <c r="CK11" s="233"/>
      <c r="CL11" s="232" t="s">
        <v>1415</v>
      </c>
      <c r="CM11" s="232" t="s">
        <v>1414</v>
      </c>
      <c r="CN11" s="232"/>
      <c r="CO11" s="232" t="s">
        <v>1510</v>
      </c>
      <c r="CP11" s="232" t="s">
        <v>1511</v>
      </c>
      <c r="CQ11" s="232" t="s">
        <v>1512</v>
      </c>
      <c r="CR11" s="232" t="s">
        <v>1513</v>
      </c>
      <c r="CS11" s="232" t="s">
        <v>1514</v>
      </c>
      <c r="CT11" s="232" t="s">
        <v>1515</v>
      </c>
      <c r="CU11" s="232"/>
      <c r="CV11" s="232"/>
      <c r="CW11" s="232" t="s">
        <v>1516</v>
      </c>
      <c r="CX11" s="232" t="s">
        <v>1517</v>
      </c>
      <c r="CY11" s="232" t="s">
        <v>1518</v>
      </c>
      <c r="CZ11" s="232" t="s">
        <v>1519</v>
      </c>
      <c r="DA11" s="232"/>
      <c r="DB11" s="232"/>
      <c r="DC11" s="232" t="s">
        <v>1520</v>
      </c>
      <c r="DD11" s="232" t="s">
        <v>1521</v>
      </c>
      <c r="DE11" s="232" t="s">
        <v>1522</v>
      </c>
      <c r="DF11" s="232" t="s">
        <v>1523</v>
      </c>
      <c r="DG11" s="232"/>
      <c r="DH11" s="232" t="s">
        <v>1525</v>
      </c>
      <c r="DI11" s="232" t="s">
        <v>1526</v>
      </c>
      <c r="DJ11" s="232" t="s">
        <v>1527</v>
      </c>
      <c r="DK11" s="232" t="s">
        <v>1528</v>
      </c>
      <c r="DL11" s="232"/>
      <c r="DM11" s="232" t="s">
        <v>1530</v>
      </c>
      <c r="DN11" s="232" t="s">
        <v>1531</v>
      </c>
      <c r="DO11" s="232" t="s">
        <v>1532</v>
      </c>
      <c r="DP11" s="232" t="s">
        <v>1533</v>
      </c>
      <c r="DQ11" s="232"/>
      <c r="DR11" s="232"/>
      <c r="DS11" s="232"/>
      <c r="DT11" s="232"/>
      <c r="DU11" s="232" t="s">
        <v>1535</v>
      </c>
      <c r="DV11" s="232" t="s">
        <v>1536</v>
      </c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4"/>
      <c r="EL11" s="234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162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</row>
    <row customHeight="1" ht="12" hidden="1">
      <c r="C12" s="132"/>
      <c r="D12" s="215"/>
      <c r="E12" s="214"/>
      <c r="F12" s="215"/>
      <c r="G12" s="215"/>
      <c r="H12" s="215"/>
      <c r="I12" s="215"/>
      <c r="J12" s="215"/>
      <c r="K12" s="215"/>
      <c r="L12" s="215"/>
      <c r="M12" s="238"/>
      <c r="N12" s="538"/>
      <c r="O12" s="536"/>
      <c r="P12" s="536"/>
      <c r="Q12" s="538"/>
      <c r="R12" s="536"/>
      <c r="S12" s="536"/>
      <c r="T12" s="538"/>
      <c r="U12" s="538"/>
      <c r="V12" s="536"/>
      <c r="W12" s="536"/>
      <c r="X12" s="538"/>
      <c r="Y12" s="536"/>
      <c r="Z12" s="536"/>
      <c r="AA12" s="536"/>
      <c r="AB12" s="536"/>
      <c r="AC12" s="536"/>
      <c r="AD12" s="536"/>
      <c r="AE12" s="536"/>
      <c r="AF12" s="536"/>
      <c r="AG12" s="536"/>
      <c r="AH12" s="536"/>
      <c r="AI12" s="536"/>
      <c r="AJ12" s="536"/>
      <c r="AK12" s="536"/>
      <c r="AL12" s="536"/>
      <c r="AM12" s="536"/>
      <c r="AN12" s="538"/>
      <c r="AO12" s="538"/>
      <c r="AP12" s="536"/>
      <c r="AQ12" s="538"/>
      <c r="AR12" s="538"/>
      <c r="AS12" s="538"/>
      <c r="AT12" s="538"/>
      <c r="AU12" s="538"/>
      <c r="AV12" s="538"/>
      <c r="AW12" s="538"/>
      <c r="AX12" s="538"/>
      <c r="AY12" s="536"/>
      <c r="AZ12" s="536"/>
      <c r="BA12" s="536"/>
      <c r="BB12" s="536"/>
      <c r="BC12" s="538"/>
      <c r="BD12" s="538"/>
      <c r="BE12" s="538"/>
      <c r="BF12" s="536"/>
      <c r="BG12" s="536"/>
      <c r="BH12" s="536"/>
      <c r="BI12" s="536"/>
      <c r="BJ12" s="536"/>
      <c r="BK12" s="536"/>
      <c r="BL12" s="538"/>
      <c r="BM12" s="536"/>
      <c r="BN12" s="536"/>
      <c r="BO12" s="536"/>
      <c r="BP12" s="538"/>
      <c r="BQ12" s="538"/>
      <c r="BR12" s="536"/>
      <c r="BS12" s="536"/>
      <c r="BT12" s="536"/>
      <c r="BU12" s="536"/>
      <c r="BV12" s="536"/>
      <c r="BW12" s="536"/>
      <c r="BX12" s="538"/>
      <c r="BY12" s="538"/>
      <c r="BZ12" s="538"/>
      <c r="CA12" s="538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8"/>
      <c r="CM12" s="538"/>
      <c r="CN12" s="536"/>
      <c r="CO12" s="538"/>
      <c r="CP12" s="538"/>
      <c r="CQ12" s="538"/>
      <c r="CR12" s="538"/>
      <c r="CS12" s="538"/>
      <c r="CT12" s="538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8"/>
      <c r="DN12" s="538"/>
      <c r="DO12" s="538"/>
      <c r="DP12" s="538"/>
      <c r="DQ12" s="536"/>
      <c r="DR12" s="536"/>
      <c r="DS12" s="536"/>
      <c r="DT12" s="536"/>
      <c r="DU12" s="538"/>
      <c r="DV12" s="538"/>
      <c r="DW12" s="536"/>
      <c r="DX12" s="536"/>
      <c r="DY12" s="536"/>
      <c r="DZ12" s="538"/>
      <c r="EA12" s="538"/>
      <c r="EB12" s="538"/>
      <c r="EC12" s="536"/>
      <c r="ED12" s="536"/>
      <c r="EE12" s="536"/>
      <c r="EF12" s="536"/>
      <c r="EG12" s="538"/>
      <c r="EH12" s="538"/>
      <c r="EI12" s="536"/>
      <c r="EJ12" s="536"/>
      <c r="EK12" s="240"/>
      <c r="EL12" s="240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538"/>
      <c r="LG12" s="214"/>
      <c r="LH12" s="214"/>
      <c r="LI12" s="214"/>
      <c r="LJ12" s="214"/>
      <c r="LK12" s="214"/>
      <c r="LL12" s="214"/>
      <c r="LM12" s="214"/>
    </row>
    <row customHeight="1" ht="12">
      <c r="C13" s="132"/>
      <c r="D13" s="222"/>
      <c r="F13" s="545"/>
      <c r="G13" s="545"/>
      <c r="H13" s="545"/>
      <c r="I13" s="545"/>
      <c r="J13" s="545"/>
      <c r="K13" s="171"/>
      <c r="L13" s="171"/>
      <c r="M13" s="171"/>
      <c r="N13" s="171"/>
      <c r="O13" s="389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247"/>
      <c r="BQ13" s="247"/>
      <c r="BR13" s="247"/>
      <c r="BS13" s="247"/>
      <c r="BT13" s="247"/>
      <c r="BU13" s="247"/>
      <c r="BV13" s="247"/>
      <c r="BW13" s="247"/>
      <c r="BX13" s="171"/>
      <c r="BY13" s="171"/>
      <c r="BZ13" s="248"/>
      <c r="CA13" s="248"/>
      <c r="CB13" s="247"/>
      <c r="CC13" s="247"/>
      <c r="CD13" s="247"/>
      <c r="CE13" s="247"/>
      <c r="CF13" s="247"/>
      <c r="CG13" s="247"/>
      <c r="CH13" s="247"/>
      <c r="CI13" s="247"/>
      <c r="CJ13" s="247"/>
      <c r="CK13" s="247"/>
      <c r="CL13" s="247"/>
      <c r="CM13" s="247"/>
      <c r="CN13" s="247"/>
      <c r="CO13" s="247"/>
      <c r="CP13" s="247"/>
      <c r="CQ13" s="247"/>
      <c r="CR13" s="247"/>
      <c r="CS13" s="247"/>
      <c r="CT13" s="247"/>
      <c r="CU13" s="247"/>
      <c r="CV13" s="247"/>
      <c r="CW13" s="247"/>
      <c r="CX13" s="247"/>
      <c r="CY13" s="247"/>
      <c r="CZ13" s="247"/>
      <c r="DA13" s="247"/>
      <c r="DB13" s="247"/>
      <c r="DC13" s="247"/>
      <c r="DD13" s="247"/>
      <c r="DE13" s="247"/>
      <c r="DF13" s="247"/>
      <c r="DG13" s="247"/>
      <c r="DH13" s="247"/>
      <c r="DI13" s="247"/>
      <c r="DJ13" s="247"/>
      <c r="DK13" s="247"/>
      <c r="DL13" s="247"/>
      <c r="DM13" s="247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7"/>
      <c r="EG13" s="247"/>
      <c r="EH13" s="247"/>
      <c r="EI13" s="249"/>
      <c r="EJ13" s="250"/>
      <c r="LF13" s="312"/>
    </row>
    <row customHeight="1" ht="12" hidden="1">
      <c r="C14" s="132"/>
      <c r="D14" s="222"/>
      <c r="F14" s="545"/>
      <c r="G14" s="545"/>
      <c r="H14" s="545"/>
      <c r="I14" s="545"/>
      <c r="J14" s="545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257"/>
      <c r="BQ14" s="257"/>
      <c r="BR14" s="257"/>
      <c r="BS14" s="257"/>
      <c r="BT14" s="257"/>
      <c r="BU14" s="257"/>
      <c r="BV14" s="257"/>
      <c r="BW14" s="257"/>
      <c r="BX14" s="184"/>
      <c r="BY14" s="184"/>
      <c r="BZ14" s="257"/>
      <c r="CA14" s="257"/>
      <c r="CB14" s="257"/>
      <c r="CC14" s="257"/>
      <c r="CD14" s="257"/>
      <c r="CE14" s="257"/>
      <c r="CF14" s="257"/>
      <c r="CG14" s="257"/>
      <c r="CH14" s="257"/>
      <c r="CI14" s="257"/>
      <c r="CJ14" s="257"/>
      <c r="CK14" s="257"/>
      <c r="CL14" s="257"/>
      <c r="CM14" s="257"/>
      <c r="CN14" s="257"/>
      <c r="CO14" s="257"/>
      <c r="CP14" s="257"/>
      <c r="CQ14" s="257"/>
      <c r="CR14" s="257"/>
      <c r="CS14" s="257"/>
      <c r="CT14" s="257"/>
      <c r="CU14" s="257"/>
      <c r="CV14" s="257"/>
      <c r="CW14" s="257"/>
      <c r="CX14" s="257"/>
      <c r="CY14" s="257"/>
      <c r="CZ14" s="257"/>
      <c r="DA14" s="257"/>
      <c r="DB14" s="257"/>
      <c r="DC14" s="257"/>
      <c r="DD14" s="257"/>
      <c r="DE14" s="257"/>
      <c r="DF14" s="257"/>
      <c r="DG14" s="257"/>
      <c r="DH14" s="257"/>
      <c r="DI14" s="257"/>
      <c r="DJ14" s="257"/>
      <c r="DK14" s="257"/>
      <c r="DL14" s="257"/>
      <c r="DM14" s="257"/>
      <c r="DN14" s="257"/>
      <c r="DO14" s="257"/>
      <c r="DP14" s="257"/>
      <c r="DQ14" s="257"/>
      <c r="DR14" s="257"/>
      <c r="DS14" s="257"/>
      <c r="DT14" s="257"/>
      <c r="DU14" s="257"/>
      <c r="DV14" s="257"/>
      <c r="DW14" s="257"/>
      <c r="DX14" s="257"/>
      <c r="DY14" s="257"/>
      <c r="DZ14" s="257"/>
      <c r="EA14" s="257"/>
      <c r="EB14" s="257"/>
      <c r="EC14" s="257"/>
      <c r="ED14" s="257"/>
      <c r="EE14" s="257"/>
      <c r="EF14" s="257"/>
      <c r="EG14" s="257"/>
      <c r="EH14" s="257"/>
      <c r="EI14" s="184"/>
      <c r="EJ14" s="185"/>
      <c r="LF14" s="313"/>
    </row>
    <row customHeight="1" ht="12">
      <c r="C15" s="161"/>
      <c r="D15" s="671" t="s">
        <v>126</v>
      </c>
      <c r="E15" s="689" t="s">
        <v>126</v>
      </c>
      <c r="F15" s="536"/>
      <c r="G15" s="536"/>
      <c r="H15" s="536"/>
      <c r="I15" s="536"/>
      <c r="J15" s="536"/>
      <c r="K15" s="536"/>
      <c r="L15" s="261"/>
      <c r="M15" s="261">
        <v>1</v>
      </c>
      <c r="N15" s="668" t="s">
        <v>1580</v>
      </c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  <c r="BI15" s="669"/>
      <c r="BJ15" s="669"/>
      <c r="BK15" s="669"/>
      <c r="BL15" s="669"/>
      <c r="BM15" s="669"/>
      <c r="BN15" s="669"/>
      <c r="BO15" s="669"/>
      <c r="BP15" s="314" t="str">
        <f>IF(CS15=0,"",DM15/CS15*1000)</f>
        <v/>
      </c>
      <c r="BQ15" s="314" t="str">
        <f>IF(CT15=0,"",DO15/CT15*1000)</f>
        <v/>
      </c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5"/>
      <c r="CV15" s="265"/>
      <c r="CW15" s="264">
        <f>SUM(CW16:CW17)</f>
        <v>0</v>
      </c>
      <c r="CX15" s="264">
        <f>SUM(CX16:CX17)</f>
        <v>0</v>
      </c>
      <c r="CY15" s="264">
        <f>SUM(CY16:CY17)</f>
        <v>0</v>
      </c>
      <c r="CZ15" s="264">
        <f>SUM(CZ16:CZ17)</f>
        <v>0</v>
      </c>
      <c r="DA15" s="265"/>
      <c r="DB15" s="265"/>
      <c r="DC15" s="264">
        <f>SUM(DC16:DC17)</f>
        <v>0</v>
      </c>
      <c r="DD15" s="264">
        <f>SUM(DD16:DD17)</f>
        <v>0</v>
      </c>
      <c r="DE15" s="264">
        <f>SUM(DE16:DE17)</f>
        <v>0</v>
      </c>
      <c r="DF15" s="264">
        <f>SUM(DF16:DF17)</f>
        <v>0</v>
      </c>
      <c r="DG15" s="266"/>
      <c r="DH15" s="264">
        <f>SUM(DH16:DH17)</f>
        <v>0</v>
      </c>
      <c r="DI15" s="264">
        <f>SUM(DI16:DI17)</f>
        <v>0</v>
      </c>
      <c r="DJ15" s="264">
        <f>SUM(DJ16:DJ17)</f>
        <v>0</v>
      </c>
      <c r="DK15" s="264">
        <f>SUM(DK16:DK17)</f>
        <v>0</v>
      </c>
      <c r="DL15" s="266"/>
      <c r="DM15" s="264">
        <f>SUM(DC15,DH15)</f>
        <v>0</v>
      </c>
      <c r="DN15" s="264">
        <f>SUM(DD15,DI15)</f>
        <v>0</v>
      </c>
      <c r="DO15" s="264">
        <f>SUM(DE15,DJ15)</f>
        <v>0</v>
      </c>
      <c r="DP15" s="264">
        <f>SUM(DF15,DK15)</f>
        <v>0</v>
      </c>
      <c r="DQ15" s="266"/>
      <c r="DR15" s="267"/>
      <c r="DS15" s="267"/>
      <c r="DT15" s="267"/>
      <c r="DU15" s="268">
        <f>'СУБС ПИ'!$S$14</f>
        <v>0</v>
      </c>
      <c r="DV15" s="268">
        <f>'СУБС ПИ'!$U$14</f>
        <v>0</v>
      </c>
      <c r="DW15" s="267"/>
      <c r="DX15" s="267"/>
      <c r="DY15" s="267"/>
      <c r="DZ15" s="264">
        <f>IF(DD15=0,0,DF15/DD15*100)</f>
        <v>0</v>
      </c>
      <c r="EA15" s="264">
        <f>IF(DI15=0,0,DK15/DI15*100)</f>
        <v>0</v>
      </c>
      <c r="EB15" s="264">
        <f>IF(DN15=0,0,DP15/DN15*100)</f>
        <v>0</v>
      </c>
      <c r="EC15" s="266"/>
      <c r="ED15" s="266"/>
      <c r="EE15" s="266"/>
      <c r="EF15" s="266"/>
      <c r="EG15" s="266"/>
      <c r="EH15" s="266"/>
      <c r="EI15" s="177"/>
      <c r="EJ15" s="269"/>
      <c r="LF15" s="401"/>
    </row>
    <row customHeight="1" ht="12.75" hidden="1">
      <c r="C16" s="161"/>
      <c r="D16" s="672"/>
      <c r="E16" s="690"/>
      <c r="F16" s="536"/>
      <c r="G16" s="536"/>
      <c r="H16" s="536"/>
      <c r="I16" s="536"/>
      <c r="J16" s="536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257"/>
      <c r="BQ16" s="257"/>
      <c r="BR16" s="257"/>
      <c r="BS16" s="257"/>
      <c r="BT16" s="257"/>
      <c r="BU16" s="257"/>
      <c r="BV16" s="257"/>
      <c r="BW16" s="257"/>
      <c r="BX16" s="184"/>
      <c r="BY16" s="184"/>
      <c r="BZ16" s="257"/>
      <c r="CA16" s="257"/>
      <c r="CB16" s="257"/>
      <c r="CC16" s="257"/>
      <c r="CD16" s="257"/>
      <c r="CE16" s="257"/>
      <c r="CF16" s="257"/>
      <c r="CG16" s="257"/>
      <c r="CH16" s="257"/>
      <c r="CI16" s="257"/>
      <c r="CJ16" s="257"/>
      <c r="CK16" s="257"/>
      <c r="CL16" s="257"/>
      <c r="CM16" s="257"/>
      <c r="CN16" s="257"/>
      <c r="CO16" s="257"/>
      <c r="CP16" s="257"/>
      <c r="CQ16" s="257"/>
      <c r="CR16" s="257"/>
      <c r="CS16" s="257"/>
      <c r="CT16" s="257"/>
      <c r="CU16" s="257"/>
      <c r="CV16" s="257"/>
      <c r="CW16" s="257"/>
      <c r="CX16" s="257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  <c r="DK16" s="257"/>
      <c r="DL16" s="257"/>
      <c r="DM16" s="257"/>
      <c r="DN16" s="257"/>
      <c r="DO16" s="257"/>
      <c r="DP16" s="257"/>
      <c r="DQ16" s="257"/>
      <c r="DR16" s="257"/>
      <c r="DS16" s="257"/>
      <c r="DT16" s="257"/>
      <c r="DU16" s="257"/>
      <c r="DV16" s="257"/>
      <c r="DW16" s="257"/>
      <c r="DX16" s="257"/>
      <c r="DY16" s="257"/>
      <c r="DZ16" s="257"/>
      <c r="EA16" s="257"/>
      <c r="EB16" s="257"/>
      <c r="EC16" s="257"/>
      <c r="ED16" s="257"/>
      <c r="EE16" s="257"/>
      <c r="EF16" s="257"/>
      <c r="EG16" s="257"/>
      <c r="EH16" s="257"/>
      <c r="EI16" s="184"/>
      <c r="EJ16" s="185"/>
      <c r="LF16" s="313"/>
    </row>
    <row customHeight="1" ht="12" hidden="1">
      <c r="C17" s="161"/>
      <c r="D17" s="704"/>
      <c r="E17" s="690"/>
      <c r="F17" s="536"/>
      <c r="G17" s="536"/>
      <c r="H17" s="536"/>
      <c r="I17" s="536"/>
      <c r="J17" s="536"/>
      <c r="K17" s="184"/>
      <c r="L17" s="184"/>
      <c r="M17" s="184"/>
      <c r="N17" s="189" t="s">
        <v>1629</v>
      </c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4"/>
      <c r="AD17" s="184"/>
      <c r="AE17" s="184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4"/>
      <c r="BI17" s="184"/>
      <c r="BJ17" s="184"/>
      <c r="BK17" s="184"/>
      <c r="BL17" s="184"/>
      <c r="BM17" s="184"/>
      <c r="BN17" s="184"/>
      <c r="BO17" s="184"/>
      <c r="BP17" s="257"/>
      <c r="BQ17" s="257"/>
      <c r="BR17" s="257"/>
      <c r="BS17" s="257"/>
      <c r="BT17" s="257"/>
      <c r="BU17" s="257"/>
      <c r="BV17" s="257"/>
      <c r="BW17" s="257"/>
      <c r="BX17" s="184"/>
      <c r="BY17" s="184"/>
      <c r="BZ17" s="257"/>
      <c r="CA17" s="257"/>
      <c r="CB17" s="257"/>
      <c r="CC17" s="257"/>
      <c r="CD17" s="257"/>
      <c r="CE17" s="257"/>
      <c r="CF17" s="257"/>
      <c r="CG17" s="257"/>
      <c r="CH17" s="257"/>
      <c r="CI17" s="257"/>
      <c r="CJ17" s="257"/>
      <c r="CK17" s="257"/>
      <c r="CL17" s="257"/>
      <c r="CM17" s="257"/>
      <c r="CN17" s="257"/>
      <c r="CO17" s="257"/>
      <c r="CP17" s="257"/>
      <c r="CQ17" s="257"/>
      <c r="CR17" s="257"/>
      <c r="CS17" s="257"/>
      <c r="CT17" s="257"/>
      <c r="CU17" s="257"/>
      <c r="CV17" s="257"/>
      <c r="CW17" s="257"/>
      <c r="CX17" s="257"/>
      <c r="CY17" s="257"/>
      <c r="CZ17" s="257"/>
      <c r="DA17" s="257"/>
      <c r="DB17" s="257"/>
      <c r="DC17" s="257"/>
      <c r="DD17" s="257"/>
      <c r="DE17" s="257"/>
      <c r="DF17" s="257"/>
      <c r="DG17" s="257"/>
      <c r="DH17" s="257"/>
      <c r="DI17" s="257"/>
      <c r="DJ17" s="257"/>
      <c r="DK17" s="257"/>
      <c r="DL17" s="257"/>
      <c r="DM17" s="257"/>
      <c r="DN17" s="257"/>
      <c r="DO17" s="257"/>
      <c r="DP17" s="257"/>
      <c r="DQ17" s="257"/>
      <c r="DR17" s="257"/>
      <c r="DS17" s="257"/>
      <c r="DT17" s="257"/>
      <c r="DU17" s="257"/>
      <c r="DV17" s="257"/>
      <c r="DW17" s="257"/>
      <c r="DX17" s="257"/>
      <c r="DY17" s="257"/>
      <c r="DZ17" s="257"/>
      <c r="EA17" s="257"/>
      <c r="EB17" s="257"/>
      <c r="EC17" s="257"/>
      <c r="ED17" s="257"/>
      <c r="EE17" s="257"/>
      <c r="EF17" s="257"/>
      <c r="EG17" s="257"/>
      <c r="EH17" s="257"/>
      <c r="EI17" s="184"/>
      <c r="EJ17" s="185"/>
      <c r="LF17" s="313"/>
    </row>
    <row customHeight="1" ht="12" hidden="1">
      <c r="C18" s="161"/>
      <c r="E18" s="158"/>
      <c r="F18" s="545"/>
      <c r="G18" s="545"/>
      <c r="H18" s="545"/>
      <c r="I18" s="545"/>
      <c r="J18" s="545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257"/>
      <c r="BQ18" s="257"/>
      <c r="BR18" s="257"/>
      <c r="BS18" s="257"/>
      <c r="BT18" s="257"/>
      <c r="BU18" s="257"/>
      <c r="BV18" s="257"/>
      <c r="BW18" s="257"/>
      <c r="BX18" s="184"/>
      <c r="BY18" s="184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L18" s="257"/>
      <c r="CM18" s="257"/>
      <c r="CN18" s="257"/>
      <c r="CO18" s="257"/>
      <c r="CP18" s="257"/>
      <c r="CQ18" s="257"/>
      <c r="CR18" s="257"/>
      <c r="CS18" s="257"/>
      <c r="CT18" s="257"/>
      <c r="CU18" s="257"/>
      <c r="CV18" s="257"/>
      <c r="CW18" s="257"/>
      <c r="CX18" s="257"/>
      <c r="CY18" s="257"/>
      <c r="CZ18" s="257"/>
      <c r="DA18" s="257"/>
      <c r="DB18" s="257"/>
      <c r="DC18" s="257"/>
      <c r="DD18" s="257"/>
      <c r="DE18" s="257"/>
      <c r="DF18" s="257"/>
      <c r="DG18" s="257"/>
      <c r="DH18" s="257"/>
      <c r="DI18" s="257"/>
      <c r="DJ18" s="257"/>
      <c r="DK18" s="257"/>
      <c r="DL18" s="257"/>
      <c r="DM18" s="257"/>
      <c r="DN18" s="257"/>
      <c r="DO18" s="257"/>
      <c r="DP18" s="257"/>
      <c r="DQ18" s="257"/>
      <c r="DR18" s="257"/>
      <c r="DS18" s="257"/>
      <c r="DT18" s="257"/>
      <c r="DU18" s="257"/>
      <c r="DV18" s="257"/>
      <c r="DW18" s="257"/>
      <c r="DX18" s="257"/>
      <c r="DY18" s="257"/>
      <c r="DZ18" s="257"/>
      <c r="EA18" s="257"/>
      <c r="EB18" s="257"/>
      <c r="EC18" s="257"/>
      <c r="ED18" s="257"/>
      <c r="EE18" s="257"/>
      <c r="EF18" s="257"/>
      <c r="EG18" s="257"/>
      <c r="EH18" s="257"/>
      <c r="EI18" s="184"/>
      <c r="EJ18" s="185"/>
      <c r="LF18" s="313"/>
    </row>
    <row customHeight="1" ht="12">
      <c r="C19" s="161"/>
      <c r="F19" s="545"/>
      <c r="G19" s="545"/>
      <c r="H19" s="545"/>
      <c r="I19" s="545"/>
      <c r="J19" s="545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255"/>
      <c r="BQ19" s="255"/>
      <c r="BR19" s="255"/>
      <c r="BS19" s="255"/>
      <c r="BT19" s="255"/>
      <c r="BU19" s="255"/>
      <c r="BV19" s="255"/>
      <c r="BW19" s="255"/>
      <c r="BX19" s="193"/>
      <c r="BY19" s="193"/>
      <c r="BZ19" s="277"/>
      <c r="CA19" s="277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194"/>
      <c r="EJ19" s="278"/>
      <c r="LF19" s="315"/>
    </row>
    <row customHeight="1" ht="12" hidden="1">
      <c r="C20" s="132"/>
      <c r="D20" s="222"/>
      <c r="F20" s="545"/>
      <c r="G20" s="545"/>
      <c r="H20" s="545"/>
      <c r="I20" s="545"/>
      <c r="J20" s="545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257"/>
      <c r="BQ20" s="257"/>
      <c r="BR20" s="257"/>
      <c r="BS20" s="257"/>
      <c r="BT20" s="257"/>
      <c r="BU20" s="257"/>
      <c r="BV20" s="257"/>
      <c r="BW20" s="257"/>
      <c r="BX20" s="184"/>
      <c r="BY20" s="184"/>
      <c r="BZ20" s="257"/>
      <c r="CA20" s="257"/>
      <c r="CB20" s="257"/>
      <c r="CC20" s="257"/>
      <c r="CD20" s="257"/>
      <c r="CE20" s="257"/>
      <c r="CF20" s="257"/>
      <c r="CG20" s="257"/>
      <c r="CH20" s="257"/>
      <c r="CI20" s="257"/>
      <c r="CJ20" s="257"/>
      <c r="CK20" s="257"/>
      <c r="CL20" s="257"/>
      <c r="CM20" s="257"/>
      <c r="CN20" s="257"/>
      <c r="CO20" s="257"/>
      <c r="CP20" s="257"/>
      <c r="CQ20" s="257"/>
      <c r="CR20" s="257"/>
      <c r="CS20" s="257"/>
      <c r="CT20" s="257"/>
      <c r="CU20" s="257"/>
      <c r="CV20" s="257"/>
      <c r="CW20" s="257"/>
      <c r="CX20" s="257"/>
      <c r="CY20" s="257"/>
      <c r="CZ20" s="257"/>
      <c r="DA20" s="257"/>
      <c r="DB20" s="257"/>
      <c r="DC20" s="257"/>
      <c r="DD20" s="257"/>
      <c r="DE20" s="257"/>
      <c r="DF20" s="257"/>
      <c r="DG20" s="257"/>
      <c r="DH20" s="257"/>
      <c r="DI20" s="257"/>
      <c r="DJ20" s="257"/>
      <c r="DK20" s="257"/>
      <c r="DL20" s="257"/>
      <c r="DM20" s="257"/>
      <c r="DN20" s="257"/>
      <c r="DO20" s="257"/>
      <c r="DP20" s="257"/>
      <c r="DQ20" s="257"/>
      <c r="DR20" s="257"/>
      <c r="DS20" s="257"/>
      <c r="DT20" s="257"/>
      <c r="DU20" s="257"/>
      <c r="DV20" s="257"/>
      <c r="DW20" s="257"/>
      <c r="DX20" s="257"/>
      <c r="DY20" s="257"/>
      <c r="DZ20" s="257"/>
      <c r="EA20" s="257"/>
      <c r="EB20" s="257"/>
      <c r="EC20" s="257"/>
      <c r="ED20" s="257"/>
      <c r="EE20" s="257"/>
      <c r="EF20" s="257"/>
      <c r="EG20" s="257"/>
      <c r="EH20" s="257"/>
      <c r="EI20" s="184"/>
      <c r="EJ20" s="185"/>
      <c r="LF20" s="313"/>
    </row>
    <row customHeight="1" ht="12">
      <c r="C21" s="161"/>
      <c r="D21" s="671" t="s">
        <v>137</v>
      </c>
      <c r="E21" s="689" t="s">
        <v>137</v>
      </c>
      <c r="F21" s="536"/>
      <c r="G21" s="536"/>
      <c r="H21" s="536"/>
      <c r="I21" s="536"/>
      <c r="J21" s="536"/>
      <c r="K21" s="536"/>
      <c r="L21" s="261"/>
      <c r="M21" s="261">
        <v>2</v>
      </c>
      <c r="N21" s="674" t="s">
        <v>1582</v>
      </c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314" t="str">
        <f>IF(CS21=0,"",DM21/CS21*1000)</f>
        <v/>
      </c>
      <c r="BQ21" s="314" t="str">
        <f>IF(CT21=0,"",DO21/CT21*1000)</f>
        <v/>
      </c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5"/>
      <c r="CV21" s="265"/>
      <c r="CW21" s="264">
        <f>SUM(CW22:CW23)</f>
        <v>0</v>
      </c>
      <c r="CX21" s="264">
        <f>SUM(CX22:CX23)</f>
        <v>0</v>
      </c>
      <c r="CY21" s="264">
        <f>SUM(CY22:CY23)</f>
        <v>0</v>
      </c>
      <c r="CZ21" s="264">
        <f>SUM(CZ22:CZ23)</f>
        <v>0</v>
      </c>
      <c r="DA21" s="265"/>
      <c r="DB21" s="265"/>
      <c r="DC21" s="264">
        <f>SUM(DC22:DC23)</f>
        <v>0</v>
      </c>
      <c r="DD21" s="264">
        <f>SUM(DD22:DD23)</f>
        <v>0</v>
      </c>
      <c r="DE21" s="264">
        <f>SUM(DE22:DE23)</f>
        <v>0</v>
      </c>
      <c r="DF21" s="264">
        <f>SUM(DF22:DF23)</f>
        <v>0</v>
      </c>
      <c r="DG21" s="266"/>
      <c r="DH21" s="264">
        <f>SUM(DH22:DH23)</f>
        <v>0</v>
      </c>
      <c r="DI21" s="264">
        <f>SUM(DI22:DI23)</f>
        <v>0</v>
      </c>
      <c r="DJ21" s="264">
        <f>SUM(DJ22:DJ23)</f>
        <v>0</v>
      </c>
      <c r="DK21" s="264">
        <f>SUM(DK22:DK23)</f>
        <v>0</v>
      </c>
      <c r="DL21" s="266"/>
      <c r="DM21" s="264">
        <f>SUM(DC21,DH21)</f>
        <v>0</v>
      </c>
      <c r="DN21" s="264">
        <f>SUM(DD21,DI21)</f>
        <v>0</v>
      </c>
      <c r="DO21" s="264">
        <f>SUM(DE21,DJ21)</f>
        <v>0</v>
      </c>
      <c r="DP21" s="264">
        <f>SUM(DF21,DK21)</f>
        <v>0</v>
      </c>
      <c r="DQ21" s="266"/>
      <c r="DR21" s="267"/>
      <c r="DS21" s="267"/>
      <c r="DT21" s="267"/>
      <c r="DU21" s="268">
        <f>'СУБС ПИ'!$S$15</f>
        <v>0</v>
      </c>
      <c r="DV21" s="268">
        <f>'СУБС ПИ'!$U$15</f>
        <v>0</v>
      </c>
      <c r="DW21" s="267"/>
      <c r="DX21" s="267"/>
      <c r="DY21" s="267"/>
      <c r="DZ21" s="264">
        <f>IF(DD21=0,0,DF21/DD21*100)</f>
        <v>0</v>
      </c>
      <c r="EA21" s="264">
        <f>IF(DI21=0,0,DK21/DI21*100)</f>
        <v>0</v>
      </c>
      <c r="EB21" s="264">
        <f>IF(DN21=0,0,DP21/DN21*100)</f>
        <v>0</v>
      </c>
      <c r="EC21" s="266"/>
      <c r="ED21" s="266"/>
      <c r="EE21" s="266"/>
      <c r="EF21" s="266"/>
      <c r="EG21" s="266"/>
      <c r="EH21" s="266"/>
      <c r="EI21" s="177"/>
      <c r="EJ21" s="269"/>
      <c r="LF21" s="401"/>
    </row>
    <row customHeight="1" ht="12" hidden="1">
      <c r="C22" s="161"/>
      <c r="D22" s="672"/>
      <c r="E22" s="690"/>
      <c r="F22" s="536"/>
      <c r="G22" s="536"/>
      <c r="H22" s="536"/>
      <c r="I22" s="536"/>
      <c r="J22" s="536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257"/>
      <c r="BQ22" s="257"/>
      <c r="BR22" s="257"/>
      <c r="BS22" s="257"/>
      <c r="BT22" s="257"/>
      <c r="BU22" s="257"/>
      <c r="BV22" s="257"/>
      <c r="BW22" s="257"/>
      <c r="BX22" s="184"/>
      <c r="BY22" s="184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184"/>
      <c r="EJ22" s="185"/>
      <c r="LF22" s="313"/>
    </row>
    <row customHeight="1" ht="12" hidden="1">
      <c r="C23" s="161"/>
      <c r="D23" s="704"/>
      <c r="E23" s="690"/>
      <c r="F23" s="536"/>
      <c r="G23" s="536"/>
      <c r="H23" s="536"/>
      <c r="I23" s="536"/>
      <c r="J23" s="536"/>
      <c r="K23" s="184"/>
      <c r="L23" s="184"/>
      <c r="M23" s="184"/>
      <c r="N23" s="189" t="s">
        <v>1630</v>
      </c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4"/>
      <c r="AD23" s="184"/>
      <c r="AE23" s="184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4"/>
      <c r="BI23" s="184"/>
      <c r="BJ23" s="184"/>
      <c r="BK23" s="184"/>
      <c r="BL23" s="184"/>
      <c r="BM23" s="184"/>
      <c r="BN23" s="184"/>
      <c r="BO23" s="184"/>
      <c r="BP23" s="257"/>
      <c r="BQ23" s="257"/>
      <c r="BR23" s="257"/>
      <c r="BS23" s="257"/>
      <c r="BT23" s="257"/>
      <c r="BU23" s="257"/>
      <c r="BV23" s="257"/>
      <c r="BW23" s="257"/>
      <c r="BX23" s="184"/>
      <c r="BY23" s="184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184"/>
      <c r="EJ23" s="185"/>
      <c r="LF23" s="313"/>
    </row>
    <row customHeight="1" ht="12" hidden="1">
      <c r="C24" s="161"/>
      <c r="E24" s="158"/>
      <c r="F24" s="545"/>
      <c r="G24" s="545"/>
      <c r="H24" s="545"/>
      <c r="I24" s="545"/>
      <c r="J24" s="545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257"/>
      <c r="BQ24" s="257"/>
      <c r="BR24" s="257"/>
      <c r="BS24" s="257"/>
      <c r="BT24" s="257"/>
      <c r="BU24" s="257"/>
      <c r="BV24" s="257"/>
      <c r="BW24" s="257"/>
      <c r="BX24" s="184"/>
      <c r="BY24" s="184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184"/>
      <c r="EJ24" s="185"/>
      <c r="LF24" s="313"/>
    </row>
    <row customHeight="1" ht="12">
      <c r="C25" s="161"/>
      <c r="F25" s="545"/>
      <c r="G25" s="545"/>
      <c r="H25" s="545"/>
      <c r="I25" s="545"/>
      <c r="J25" s="545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255"/>
      <c r="BQ25" s="255"/>
      <c r="BR25" s="255"/>
      <c r="BS25" s="255"/>
      <c r="BT25" s="255"/>
      <c r="BU25" s="255"/>
      <c r="BV25" s="255"/>
      <c r="BW25" s="255"/>
      <c r="BX25" s="193"/>
      <c r="BY25" s="193"/>
      <c r="BZ25" s="277"/>
      <c r="CA25" s="277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194"/>
      <c r="EJ25" s="278"/>
      <c r="LF25" s="315"/>
    </row>
    <row customHeight="1" ht="12" hidden="1">
      <c r="C26" s="132"/>
      <c r="D26" s="222"/>
      <c r="F26" s="545"/>
      <c r="G26" s="545"/>
      <c r="H26" s="545"/>
      <c r="I26" s="545"/>
      <c r="J26" s="545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257"/>
      <c r="BQ26" s="257"/>
      <c r="BR26" s="257"/>
      <c r="BS26" s="257"/>
      <c r="BT26" s="257"/>
      <c r="BU26" s="257"/>
      <c r="BV26" s="257"/>
      <c r="BW26" s="257"/>
      <c r="BX26" s="184"/>
      <c r="BY26" s="184"/>
      <c r="BZ26" s="257"/>
      <c r="CA26" s="257"/>
      <c r="CB26" s="257"/>
      <c r="CC26" s="257"/>
      <c r="CD26" s="257"/>
      <c r="CE26" s="257"/>
      <c r="CF26" s="257"/>
      <c r="CG26" s="257"/>
      <c r="CH26" s="257"/>
      <c r="CI26" s="257"/>
      <c r="CJ26" s="257"/>
      <c r="CK26" s="257"/>
      <c r="CL26" s="257"/>
      <c r="CM26" s="257"/>
      <c r="CN26" s="257"/>
      <c r="CO26" s="257"/>
      <c r="CP26" s="257"/>
      <c r="CQ26" s="257"/>
      <c r="CR26" s="257"/>
      <c r="CS26" s="257"/>
      <c r="CT26" s="257"/>
      <c r="CU26" s="257"/>
      <c r="CV26" s="257"/>
      <c r="CW26" s="257"/>
      <c r="CX26" s="257"/>
      <c r="CY26" s="257"/>
      <c r="CZ26" s="257"/>
      <c r="DA26" s="257"/>
      <c r="DB26" s="257"/>
      <c r="DC26" s="257"/>
      <c r="DD26" s="257"/>
      <c r="DE26" s="257"/>
      <c r="DF26" s="257"/>
      <c r="DG26" s="257"/>
      <c r="DH26" s="257"/>
      <c r="DI26" s="257"/>
      <c r="DJ26" s="257"/>
      <c r="DK26" s="257"/>
      <c r="DL26" s="257"/>
      <c r="DM26" s="257"/>
      <c r="DN26" s="257"/>
      <c r="DO26" s="257"/>
      <c r="DP26" s="257"/>
      <c r="DQ26" s="257"/>
      <c r="DR26" s="257"/>
      <c r="DS26" s="257"/>
      <c r="DT26" s="257"/>
      <c r="DU26" s="257"/>
      <c r="DV26" s="257"/>
      <c r="DW26" s="257"/>
      <c r="DX26" s="257"/>
      <c r="DY26" s="257"/>
      <c r="DZ26" s="257"/>
      <c r="EA26" s="257"/>
      <c r="EB26" s="257"/>
      <c r="EC26" s="257"/>
      <c r="ED26" s="257"/>
      <c r="EE26" s="257"/>
      <c r="EF26" s="257"/>
      <c r="EG26" s="257"/>
      <c r="EH26" s="257"/>
      <c r="EI26" s="184"/>
      <c r="EJ26" s="185"/>
      <c r="LF26" s="313"/>
    </row>
    <row customHeight="1" ht="12">
      <c r="C27" s="161"/>
      <c r="D27" s="605" t="s">
        <v>144</v>
      </c>
      <c r="E27" s="541" t="s">
        <v>144</v>
      </c>
      <c r="F27" s="536"/>
      <c r="G27" s="536"/>
      <c r="H27" s="536"/>
      <c r="I27" s="536"/>
      <c r="J27" s="536"/>
      <c r="K27" s="536"/>
      <c r="L27" s="261"/>
      <c r="M27" s="261" t="s">
        <v>1151</v>
      </c>
      <c r="N27" s="692" t="s">
        <v>1584</v>
      </c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93"/>
      <c r="AS27" s="693"/>
      <c r="AT27" s="693"/>
      <c r="AU27" s="693"/>
      <c r="AV27" s="693"/>
      <c r="AW27" s="693"/>
      <c r="AX27" s="693"/>
      <c r="AY27" s="693"/>
      <c r="AZ27" s="693"/>
      <c r="BA27" s="693"/>
      <c r="BB27" s="693"/>
      <c r="BC27" s="693"/>
      <c r="BD27" s="693"/>
      <c r="BE27" s="693"/>
      <c r="BF27" s="693"/>
      <c r="BG27" s="693"/>
      <c r="BH27" s="693"/>
      <c r="BI27" s="693"/>
      <c r="BJ27" s="693"/>
      <c r="BK27" s="693"/>
      <c r="BL27" s="693"/>
      <c r="BM27" s="693"/>
      <c r="BN27" s="693"/>
      <c r="BO27" s="693"/>
      <c r="BP27" s="314" t="str">
        <f>IF(CS27=0,"",DM27/CS27*1000)</f>
        <v/>
      </c>
      <c r="BQ27" s="314" t="str">
        <f>IF(CT27=0,"",DO27/CT27*1000)</f>
        <v/>
      </c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5"/>
      <c r="CV27" s="265"/>
      <c r="CW27" s="264">
        <f>SUM(CW29,CW33)</f>
        <v>0</v>
      </c>
      <c r="CX27" s="264">
        <f>SUM(CX29,CX33)</f>
        <v>0</v>
      </c>
      <c r="CY27" s="264">
        <f>SUM(CY29,CY33)</f>
        <v>0</v>
      </c>
      <c r="CZ27" s="264">
        <f>SUM(CZ29,CZ33)</f>
        <v>0</v>
      </c>
      <c r="DA27" s="265"/>
      <c r="DB27" s="265"/>
      <c r="DC27" s="264">
        <f>SUM(DC29,DC33,DC37)</f>
        <v>0</v>
      </c>
      <c r="DD27" s="264">
        <f>SUM(DD29,DD33,DD37)</f>
        <v>0</v>
      </c>
      <c r="DE27" s="264">
        <f>SUM(DE29,DE33,DE37)</f>
        <v>0</v>
      </c>
      <c r="DF27" s="264">
        <f>SUM(DF29,DF33,DF37)</f>
        <v>0</v>
      </c>
      <c r="DG27" s="266"/>
      <c r="DH27" s="264">
        <f>SUM(DH29,DH33,DH37)</f>
        <v>0</v>
      </c>
      <c r="DI27" s="264">
        <f>SUM(DI29,DI33,DI37)</f>
        <v>0</v>
      </c>
      <c r="DJ27" s="264">
        <f>SUM(DJ29,DJ33,DJ37)</f>
        <v>0</v>
      </c>
      <c r="DK27" s="264">
        <f>SUM(DK29,DK33,DK37)</f>
        <v>0</v>
      </c>
      <c r="DL27" s="266"/>
      <c r="DM27" s="264">
        <f>SUM(DC27,DH27)</f>
        <v>0</v>
      </c>
      <c r="DN27" s="264">
        <f>SUM(DD27,DI27)</f>
        <v>0</v>
      </c>
      <c r="DO27" s="264">
        <f>SUM(DE27,DJ27)</f>
        <v>0</v>
      </c>
      <c r="DP27" s="264">
        <f>SUM(DF27,DK27)</f>
        <v>0</v>
      </c>
      <c r="DQ27" s="266"/>
      <c r="DR27" s="267"/>
      <c r="DS27" s="267"/>
      <c r="DT27" s="267"/>
      <c r="DU27" s="264">
        <f>SUM(DU29,DU33,DU37)</f>
        <v>0</v>
      </c>
      <c r="DV27" s="264">
        <f>SUM(DV29,DV33,DV37)</f>
        <v>0</v>
      </c>
      <c r="DW27" s="267"/>
      <c r="DX27" s="267"/>
      <c r="DY27" s="267"/>
      <c r="DZ27" s="264">
        <f>IF(DD27=0,0,DF27/DD27*100)</f>
        <v>0</v>
      </c>
      <c r="EA27" s="264">
        <f>IF(DI27=0,0,DK27/DI27*100)</f>
        <v>0</v>
      </c>
      <c r="EB27" s="264">
        <f>IF(DN27=0,0,DP27/DN27*100)</f>
        <v>0</v>
      </c>
      <c r="EC27" s="266"/>
      <c r="ED27" s="266"/>
      <c r="EE27" s="266"/>
      <c r="EF27" s="266"/>
      <c r="EG27" s="266"/>
      <c r="EH27" s="266"/>
      <c r="EI27" s="177"/>
      <c r="EJ27" s="269"/>
      <c r="LF27" s="401"/>
    </row>
    <row customHeight="1" ht="12" hidden="1">
      <c r="C28" s="161"/>
      <c r="D28" s="673"/>
      <c r="E28" s="281"/>
      <c r="F28" s="545"/>
      <c r="G28" s="545"/>
      <c r="H28" s="545"/>
      <c r="I28" s="545"/>
      <c r="J28" s="545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257"/>
      <c r="BQ28" s="257"/>
      <c r="BR28" s="257"/>
      <c r="BS28" s="257"/>
      <c r="BT28" s="257"/>
      <c r="BU28" s="257"/>
      <c r="BV28" s="257"/>
      <c r="BW28" s="257"/>
      <c r="BX28" s="184"/>
      <c r="BY28" s="184"/>
      <c r="BZ28" s="257"/>
      <c r="CA28" s="257"/>
      <c r="CB28" s="257"/>
      <c r="CC28" s="257"/>
      <c r="CD28" s="257"/>
      <c r="CE28" s="257"/>
      <c r="CF28" s="257"/>
      <c r="CG28" s="257"/>
      <c r="CH28" s="257"/>
      <c r="CI28" s="257"/>
      <c r="CJ28" s="257"/>
      <c r="CK28" s="257"/>
      <c r="CL28" s="257"/>
      <c r="CM28" s="257"/>
      <c r="CN28" s="257"/>
      <c r="CO28" s="257"/>
      <c r="CP28" s="257"/>
      <c r="CQ28" s="257"/>
      <c r="CR28" s="257"/>
      <c r="CS28" s="257"/>
      <c r="CT28" s="257"/>
      <c r="CU28" s="257"/>
      <c r="CV28" s="257"/>
      <c r="CW28" s="257"/>
      <c r="CX28" s="257"/>
      <c r="CY28" s="257"/>
      <c r="CZ28" s="257"/>
      <c r="DA28" s="257"/>
      <c r="DB28" s="257"/>
      <c r="DC28" s="257"/>
      <c r="DD28" s="257"/>
      <c r="DE28" s="257"/>
      <c r="DF28" s="257"/>
      <c r="DG28" s="257"/>
      <c r="DH28" s="257"/>
      <c r="DI28" s="257"/>
      <c r="DJ28" s="257"/>
      <c r="DK28" s="257"/>
      <c r="DL28" s="257"/>
      <c r="DM28" s="257"/>
      <c r="DN28" s="257"/>
      <c r="DO28" s="257"/>
      <c r="DP28" s="257"/>
      <c r="DQ28" s="257"/>
      <c r="DR28" s="257"/>
      <c r="DS28" s="257"/>
      <c r="DT28" s="257"/>
      <c r="DU28" s="257"/>
      <c r="DV28" s="257"/>
      <c r="DW28" s="257"/>
      <c r="DX28" s="257"/>
      <c r="DY28" s="257"/>
      <c r="DZ28" s="257"/>
      <c r="EA28" s="257"/>
      <c r="EB28" s="257"/>
      <c r="EC28" s="257"/>
      <c r="ED28" s="257"/>
      <c r="EE28" s="257"/>
      <c r="EF28" s="257"/>
      <c r="EG28" s="257"/>
      <c r="EH28" s="257"/>
      <c r="EI28" s="184"/>
      <c r="EJ28" s="185"/>
      <c r="LF28" s="316"/>
    </row>
    <row customHeight="1" ht="12">
      <c r="C29" s="161"/>
      <c r="D29" s="673"/>
      <c r="E29" s="689" t="s">
        <v>1306</v>
      </c>
      <c r="F29" s="536"/>
      <c r="G29" s="536"/>
      <c r="H29" s="536"/>
      <c r="I29" s="536"/>
      <c r="J29" s="536"/>
      <c r="K29" s="536"/>
      <c r="L29" s="261"/>
      <c r="M29" s="261" t="s">
        <v>1307</v>
      </c>
      <c r="N29" s="695" t="s">
        <v>1585</v>
      </c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  <c r="AW29" s="696"/>
      <c r="AX29" s="696"/>
      <c r="AY29" s="696"/>
      <c r="AZ29" s="696"/>
      <c r="BA29" s="696"/>
      <c r="BB29" s="696"/>
      <c r="BC29" s="696"/>
      <c r="BD29" s="696"/>
      <c r="BE29" s="696"/>
      <c r="BF29" s="696"/>
      <c r="BG29" s="696"/>
      <c r="BH29" s="696"/>
      <c r="BI29" s="696"/>
      <c r="BJ29" s="696"/>
      <c r="BK29" s="696"/>
      <c r="BL29" s="696"/>
      <c r="BM29" s="696"/>
      <c r="BN29" s="696"/>
      <c r="BO29" s="696"/>
      <c r="BP29" s="314" t="str">
        <f>IF(CS29=0,"",DM29/CS29*1000)</f>
        <v/>
      </c>
      <c r="BQ29" s="314" t="str">
        <f>IF(CT29=0,"",DO29/CT29*1000)</f>
        <v/>
      </c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5"/>
      <c r="CV29" s="265"/>
      <c r="CW29" s="264">
        <f>SUM(CW30:CW31)</f>
        <v>0</v>
      </c>
      <c r="CX29" s="264">
        <f>SUM(CX30:CX31)</f>
        <v>0</v>
      </c>
      <c r="CY29" s="264">
        <f>SUM(CY30:CY31)</f>
        <v>0</v>
      </c>
      <c r="CZ29" s="264">
        <f>SUM(CZ30:CZ31)</f>
        <v>0</v>
      </c>
      <c r="DA29" s="265"/>
      <c r="DB29" s="265"/>
      <c r="DC29" s="264">
        <f>SUM(DC30:DC31)</f>
        <v>0</v>
      </c>
      <c r="DD29" s="264">
        <f>SUM(DD30:DD31)</f>
        <v>0</v>
      </c>
      <c r="DE29" s="264">
        <f>SUM(DE30:DE31)</f>
        <v>0</v>
      </c>
      <c r="DF29" s="264">
        <f>SUM(DF30:DF31)</f>
        <v>0</v>
      </c>
      <c r="DG29" s="266"/>
      <c r="DH29" s="264">
        <f>SUM(DH30:DH31)</f>
        <v>0</v>
      </c>
      <c r="DI29" s="264">
        <f>SUM(DI30:DI31)</f>
        <v>0</v>
      </c>
      <c r="DJ29" s="264">
        <f>SUM(DJ30:DJ31)</f>
        <v>0</v>
      </c>
      <c r="DK29" s="264">
        <f>SUM(DK30:DK31)</f>
        <v>0</v>
      </c>
      <c r="DL29" s="266"/>
      <c r="DM29" s="264">
        <f>SUM(DC29,DH29)</f>
        <v>0</v>
      </c>
      <c r="DN29" s="264">
        <f>SUM(DD29,DI29)</f>
        <v>0</v>
      </c>
      <c r="DO29" s="264">
        <f>SUM(DE29,DJ29)</f>
        <v>0</v>
      </c>
      <c r="DP29" s="264">
        <f>SUM(DF29,DK29)</f>
        <v>0</v>
      </c>
      <c r="DQ29" s="266"/>
      <c r="DR29" s="267"/>
      <c r="DS29" s="267"/>
      <c r="DT29" s="267"/>
      <c r="DU29" s="268">
        <f>'СУБС ПИ'!$S$16</f>
        <v>0</v>
      </c>
      <c r="DV29" s="268">
        <f>'СУБС ПИ'!$U$16</f>
        <v>0</v>
      </c>
      <c r="DW29" s="267"/>
      <c r="DX29" s="267"/>
      <c r="DY29" s="267"/>
      <c r="DZ29" s="264">
        <f>IF(DD29=0,0,DF29/DD29*100)</f>
        <v>0</v>
      </c>
      <c r="EA29" s="264">
        <f>IF(DI29=0,0,DK29/DI29*100)</f>
        <v>0</v>
      </c>
      <c r="EB29" s="264">
        <f>IF(DN29=0,0,DP29/DN29*100)</f>
        <v>0</v>
      </c>
      <c r="EC29" s="266"/>
      <c r="ED29" s="266"/>
      <c r="EE29" s="266"/>
      <c r="EF29" s="266"/>
      <c r="EG29" s="266"/>
      <c r="EH29" s="266"/>
      <c r="EI29" s="177"/>
      <c r="EJ29" s="269"/>
      <c r="LF29" s="401"/>
    </row>
    <row customHeight="1" ht="12" hidden="1">
      <c r="C30" s="161"/>
      <c r="D30" s="673"/>
      <c r="E30" s="690"/>
      <c r="F30" s="536"/>
      <c r="G30" s="536"/>
      <c r="H30" s="536"/>
      <c r="I30" s="536"/>
      <c r="J30" s="536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257"/>
      <c r="BQ30" s="257"/>
      <c r="BR30" s="257"/>
      <c r="BS30" s="257"/>
      <c r="BT30" s="257"/>
      <c r="BU30" s="257"/>
      <c r="BV30" s="257"/>
      <c r="BW30" s="257"/>
      <c r="BX30" s="184"/>
      <c r="BY30" s="184"/>
      <c r="BZ30" s="257"/>
      <c r="CA30" s="257"/>
      <c r="CB30" s="257"/>
      <c r="CC30" s="257"/>
      <c r="CD30" s="257"/>
      <c r="CE30" s="257"/>
      <c r="CF30" s="257"/>
      <c r="CG30" s="257"/>
      <c r="CH30" s="257"/>
      <c r="CI30" s="257"/>
      <c r="CJ30" s="257"/>
      <c r="CK30" s="257"/>
      <c r="CL30" s="257"/>
      <c r="CM30" s="257"/>
      <c r="CN30" s="257"/>
      <c r="CO30" s="257"/>
      <c r="CP30" s="257"/>
      <c r="CQ30" s="257"/>
      <c r="CR30" s="257"/>
      <c r="CS30" s="257"/>
      <c r="CT30" s="257"/>
      <c r="CU30" s="257"/>
      <c r="CV30" s="257"/>
      <c r="CW30" s="257"/>
      <c r="CX30" s="257"/>
      <c r="CY30" s="257"/>
      <c r="CZ30" s="257"/>
      <c r="DA30" s="257"/>
      <c r="DB30" s="257"/>
      <c r="DC30" s="257"/>
      <c r="DD30" s="257"/>
      <c r="DE30" s="257"/>
      <c r="DF30" s="257"/>
      <c r="DG30" s="257"/>
      <c r="DH30" s="257"/>
      <c r="DI30" s="257"/>
      <c r="DJ30" s="257"/>
      <c r="DK30" s="257"/>
      <c r="DL30" s="257"/>
      <c r="DM30" s="257"/>
      <c r="DN30" s="257"/>
      <c r="DO30" s="257"/>
      <c r="DP30" s="257"/>
      <c r="DQ30" s="257"/>
      <c r="DR30" s="257"/>
      <c r="DS30" s="257"/>
      <c r="DT30" s="257"/>
      <c r="DU30" s="257"/>
      <c r="DV30" s="257"/>
      <c r="DW30" s="257"/>
      <c r="DX30" s="257"/>
      <c r="DY30" s="257"/>
      <c r="DZ30" s="257"/>
      <c r="EA30" s="257"/>
      <c r="EB30" s="257"/>
      <c r="EC30" s="257"/>
      <c r="ED30" s="257"/>
      <c r="EE30" s="257"/>
      <c r="EF30" s="257"/>
      <c r="EG30" s="257"/>
      <c r="EH30" s="257"/>
      <c r="EI30" s="184"/>
      <c r="EJ30" s="185"/>
      <c r="LF30" s="313"/>
    </row>
    <row customHeight="1" ht="12" hidden="1">
      <c r="C31" s="161"/>
      <c r="D31" s="673"/>
      <c r="E31" s="690"/>
      <c r="F31" s="536"/>
      <c r="G31" s="536"/>
      <c r="H31" s="536"/>
      <c r="I31" s="536"/>
      <c r="J31" s="536"/>
      <c r="K31" s="184"/>
      <c r="L31" s="184"/>
      <c r="M31" s="184"/>
      <c r="N31" s="189" t="s">
        <v>1631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4"/>
      <c r="AD31" s="184"/>
      <c r="AE31" s="184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4"/>
      <c r="BI31" s="184"/>
      <c r="BJ31" s="184"/>
      <c r="BK31" s="184"/>
      <c r="BL31" s="184"/>
      <c r="BM31" s="184"/>
      <c r="BN31" s="184"/>
      <c r="BO31" s="184"/>
      <c r="BP31" s="257"/>
      <c r="BQ31" s="257"/>
      <c r="BR31" s="257"/>
      <c r="BS31" s="257"/>
      <c r="BT31" s="257"/>
      <c r="BU31" s="257"/>
      <c r="BV31" s="257"/>
      <c r="BW31" s="257"/>
      <c r="BX31" s="184"/>
      <c r="BY31" s="184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184"/>
      <c r="EJ31" s="185"/>
      <c r="LF31" s="313"/>
    </row>
    <row customHeight="1" ht="12" hidden="1">
      <c r="C32" s="161"/>
      <c r="D32" s="673"/>
      <c r="E32" s="158"/>
      <c r="F32" s="545"/>
      <c r="G32" s="545"/>
      <c r="H32" s="545"/>
      <c r="I32" s="545"/>
      <c r="J32" s="545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257"/>
      <c r="BQ32" s="257"/>
      <c r="BR32" s="257"/>
      <c r="BS32" s="257"/>
      <c r="BT32" s="257"/>
      <c r="BU32" s="257"/>
      <c r="BV32" s="257"/>
      <c r="BW32" s="257"/>
      <c r="BX32" s="184"/>
      <c r="BY32" s="184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L32" s="257"/>
      <c r="CM32" s="257"/>
      <c r="CN32" s="257"/>
      <c r="CO32" s="257"/>
      <c r="CP32" s="257"/>
      <c r="CQ32" s="257"/>
      <c r="CR32" s="257"/>
      <c r="CS32" s="257"/>
      <c r="CT32" s="257"/>
      <c r="CU32" s="257"/>
      <c r="CV32" s="257"/>
      <c r="CW32" s="257"/>
      <c r="CX32" s="257"/>
      <c r="CY32" s="257"/>
      <c r="CZ32" s="257"/>
      <c r="DA32" s="257"/>
      <c r="DB32" s="257"/>
      <c r="DC32" s="257"/>
      <c r="DD32" s="257"/>
      <c r="DE32" s="257"/>
      <c r="DF32" s="257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7"/>
      <c r="DW32" s="257"/>
      <c r="DX32" s="257"/>
      <c r="DY32" s="257"/>
      <c r="DZ32" s="257"/>
      <c r="EA32" s="257"/>
      <c r="EB32" s="257"/>
      <c r="EC32" s="257"/>
      <c r="ED32" s="257"/>
      <c r="EE32" s="257"/>
      <c r="EF32" s="257"/>
      <c r="EG32" s="257"/>
      <c r="EH32" s="257"/>
      <c r="EI32" s="184"/>
      <c r="EJ32" s="185"/>
      <c r="LF32" s="313"/>
    </row>
    <row customHeight="1" ht="12">
      <c r="C33" s="161"/>
      <c r="D33" s="673"/>
      <c r="E33" s="689" t="s">
        <v>1309</v>
      </c>
      <c r="F33" s="536"/>
      <c r="G33" s="536"/>
      <c r="H33" s="536"/>
      <c r="I33" s="536"/>
      <c r="J33" s="536"/>
      <c r="K33" s="536"/>
      <c r="L33" s="261"/>
      <c r="M33" s="261" t="s">
        <v>1310</v>
      </c>
      <c r="N33" s="698" t="s">
        <v>1587</v>
      </c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699"/>
      <c r="AD33" s="699"/>
      <c r="AE33" s="699"/>
      <c r="AF33" s="699"/>
      <c r="AG33" s="699"/>
      <c r="AH33" s="699"/>
      <c r="AI33" s="699"/>
      <c r="AJ33" s="699"/>
      <c r="AK33" s="699"/>
      <c r="AL33" s="699"/>
      <c r="AM33" s="699"/>
      <c r="AN33" s="699"/>
      <c r="AO33" s="699"/>
      <c r="AP33" s="699"/>
      <c r="AQ33" s="699"/>
      <c r="AR33" s="699"/>
      <c r="AS33" s="699"/>
      <c r="AT33" s="699"/>
      <c r="AU33" s="699"/>
      <c r="AV33" s="699"/>
      <c r="AW33" s="699"/>
      <c r="AX33" s="699"/>
      <c r="AY33" s="699"/>
      <c r="AZ33" s="699"/>
      <c r="BA33" s="699"/>
      <c r="BB33" s="699"/>
      <c r="BC33" s="699"/>
      <c r="BD33" s="699"/>
      <c r="BE33" s="699"/>
      <c r="BF33" s="699"/>
      <c r="BG33" s="699"/>
      <c r="BH33" s="699"/>
      <c r="BI33" s="699"/>
      <c r="BJ33" s="699"/>
      <c r="BK33" s="699"/>
      <c r="BL33" s="699"/>
      <c r="BM33" s="699"/>
      <c r="BN33" s="699"/>
      <c r="BO33" s="699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5"/>
      <c r="CV33" s="265"/>
      <c r="CW33" s="264">
        <f>SUM(CW34:CW35)</f>
        <v>0</v>
      </c>
      <c r="CX33" s="264">
        <f>SUM(CX34:CX35)</f>
        <v>0</v>
      </c>
      <c r="CY33" s="264">
        <f>SUM(CY34:CY35)</f>
        <v>0</v>
      </c>
      <c r="CZ33" s="264">
        <f>SUM(CZ34:CZ35)</f>
        <v>0</v>
      </c>
      <c r="DA33" s="265"/>
      <c r="DB33" s="265"/>
      <c r="DC33" s="264">
        <f>SUM(DC34:DC35)</f>
        <v>0</v>
      </c>
      <c r="DD33" s="264">
        <f>SUM(DD34:DD35)</f>
        <v>0</v>
      </c>
      <c r="DE33" s="264">
        <f>SUM(DE34:DE35)</f>
        <v>0</v>
      </c>
      <c r="DF33" s="264">
        <f>SUM(DF34:DF35)</f>
        <v>0</v>
      </c>
      <c r="DG33" s="266"/>
      <c r="DH33" s="264">
        <f>SUM(DH34:DH35)</f>
        <v>0</v>
      </c>
      <c r="DI33" s="264">
        <f>SUM(DI34:DI35)</f>
        <v>0</v>
      </c>
      <c r="DJ33" s="264">
        <f>SUM(DJ34:DJ35)</f>
        <v>0</v>
      </c>
      <c r="DK33" s="264">
        <f>SUM(DK34:DK35)</f>
        <v>0</v>
      </c>
      <c r="DL33" s="266"/>
      <c r="DM33" s="264">
        <f>SUM(DC33,DH33)</f>
        <v>0</v>
      </c>
      <c r="DN33" s="264">
        <f>SUM(DD33,DI33)</f>
        <v>0</v>
      </c>
      <c r="DO33" s="264">
        <f>SUM(DE33,DJ33)</f>
        <v>0</v>
      </c>
      <c r="DP33" s="264">
        <f>SUM(DF33,DK33)</f>
        <v>0</v>
      </c>
      <c r="DQ33" s="266"/>
      <c r="DR33" s="267"/>
      <c r="DS33" s="267"/>
      <c r="DT33" s="267"/>
      <c r="DU33" s="268">
        <f>'СУБС ПИ'!$S$17</f>
        <v>0</v>
      </c>
      <c r="DV33" s="268">
        <f>'СУБС ПИ'!$U$17</f>
        <v>0</v>
      </c>
      <c r="DW33" s="267"/>
      <c r="DX33" s="267"/>
      <c r="DY33" s="267"/>
      <c r="DZ33" s="264">
        <f>IF(DD33=0,0,DF33/DD33*100)</f>
        <v>0</v>
      </c>
      <c r="EA33" s="264">
        <f>IF(DI33=0,0,DK33/DI33*100)</f>
        <v>0</v>
      </c>
      <c r="EB33" s="264">
        <f>IF(DN33=0,0,DP33/DN33*100)</f>
        <v>0</v>
      </c>
      <c r="EC33" s="266"/>
      <c r="ED33" s="266"/>
      <c r="EE33" s="266"/>
      <c r="EF33" s="266"/>
      <c r="EG33" s="266"/>
      <c r="EH33" s="266"/>
      <c r="EI33" s="177"/>
      <c r="EJ33" s="269"/>
      <c r="LF33" s="401"/>
    </row>
    <row customHeight="1" ht="12" hidden="1">
      <c r="C34" s="161"/>
      <c r="D34" s="673"/>
      <c r="E34" s="690"/>
      <c r="F34" s="536"/>
      <c r="G34" s="536"/>
      <c r="H34" s="536"/>
      <c r="I34" s="536"/>
      <c r="J34" s="536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257"/>
      <c r="BQ34" s="257"/>
      <c r="BR34" s="257"/>
      <c r="BS34" s="257"/>
      <c r="BT34" s="257"/>
      <c r="BU34" s="257"/>
      <c r="BV34" s="257"/>
      <c r="BW34" s="257"/>
      <c r="BX34" s="184"/>
      <c r="BY34" s="184"/>
      <c r="BZ34" s="257"/>
      <c r="CA34" s="257"/>
      <c r="CB34" s="257"/>
      <c r="CC34" s="257"/>
      <c r="CD34" s="257"/>
      <c r="CE34" s="257"/>
      <c r="CF34" s="257"/>
      <c r="CG34" s="257"/>
      <c r="CH34" s="257"/>
      <c r="CI34" s="257"/>
      <c r="CJ34" s="257"/>
      <c r="CK34" s="257"/>
      <c r="CL34" s="257"/>
      <c r="CM34" s="257"/>
      <c r="CN34" s="257"/>
      <c r="CO34" s="257"/>
      <c r="CP34" s="257"/>
      <c r="CQ34" s="257"/>
      <c r="CR34" s="257"/>
      <c r="CS34" s="257"/>
      <c r="CT34" s="257"/>
      <c r="CU34" s="257"/>
      <c r="CV34" s="257"/>
      <c r="CW34" s="257"/>
      <c r="CX34" s="257"/>
      <c r="CY34" s="257"/>
      <c r="CZ34" s="257"/>
      <c r="DA34" s="257"/>
      <c r="DB34" s="257"/>
      <c r="DC34" s="257"/>
      <c r="DD34" s="257"/>
      <c r="DE34" s="257"/>
      <c r="DF34" s="257"/>
      <c r="DG34" s="257"/>
      <c r="DH34" s="257"/>
      <c r="DI34" s="257"/>
      <c r="DJ34" s="257"/>
      <c r="DK34" s="257"/>
      <c r="DL34" s="257"/>
      <c r="DM34" s="257"/>
      <c r="DN34" s="257"/>
      <c r="DO34" s="257"/>
      <c r="DP34" s="257"/>
      <c r="DQ34" s="257"/>
      <c r="DR34" s="257"/>
      <c r="DS34" s="257"/>
      <c r="DT34" s="257"/>
      <c r="DU34" s="257"/>
      <c r="DV34" s="257"/>
      <c r="DW34" s="257"/>
      <c r="DX34" s="257"/>
      <c r="DY34" s="257"/>
      <c r="DZ34" s="257"/>
      <c r="EA34" s="257"/>
      <c r="EB34" s="257"/>
      <c r="EC34" s="257"/>
      <c r="ED34" s="257"/>
      <c r="EE34" s="257"/>
      <c r="EF34" s="257"/>
      <c r="EG34" s="257"/>
      <c r="EH34" s="257"/>
      <c r="EI34" s="184"/>
      <c r="EJ34" s="185"/>
      <c r="LF34" s="313"/>
    </row>
    <row customHeight="1" ht="12" hidden="1">
      <c r="C35" s="161"/>
      <c r="D35" s="673"/>
      <c r="E35" s="690"/>
      <c r="F35" s="536"/>
      <c r="G35" s="536"/>
      <c r="H35" s="536"/>
      <c r="I35" s="536"/>
      <c r="J35" s="536"/>
      <c r="K35" s="184"/>
      <c r="L35" s="184"/>
      <c r="M35" s="184"/>
      <c r="N35" s="189" t="s">
        <v>1632</v>
      </c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4"/>
      <c r="AD35" s="184"/>
      <c r="AE35" s="184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4"/>
      <c r="BI35" s="184"/>
      <c r="BJ35" s="184"/>
      <c r="BK35" s="184"/>
      <c r="BL35" s="184"/>
      <c r="BM35" s="184"/>
      <c r="BN35" s="184"/>
      <c r="BO35" s="184"/>
      <c r="BP35" s="257"/>
      <c r="BQ35" s="257"/>
      <c r="BR35" s="257"/>
      <c r="BS35" s="257"/>
      <c r="BT35" s="257"/>
      <c r="BU35" s="257"/>
      <c r="BV35" s="257"/>
      <c r="BW35" s="257"/>
      <c r="BX35" s="184"/>
      <c r="BY35" s="184"/>
      <c r="BZ35" s="257"/>
      <c r="CA35" s="257"/>
      <c r="CB35" s="257"/>
      <c r="CC35" s="257"/>
      <c r="CD35" s="257"/>
      <c r="CE35" s="257"/>
      <c r="CF35" s="257"/>
      <c r="CG35" s="257"/>
      <c r="CH35" s="257"/>
      <c r="CI35" s="257"/>
      <c r="CJ35" s="257"/>
      <c r="CK35" s="257"/>
      <c r="CL35" s="257"/>
      <c r="CM35" s="257"/>
      <c r="CN35" s="257"/>
      <c r="CO35" s="257"/>
      <c r="CP35" s="257"/>
      <c r="CQ35" s="257"/>
      <c r="CR35" s="257"/>
      <c r="CS35" s="257"/>
      <c r="CT35" s="257"/>
      <c r="CU35" s="257"/>
      <c r="CV35" s="257"/>
      <c r="CW35" s="257"/>
      <c r="CX35" s="257"/>
      <c r="CY35" s="257"/>
      <c r="CZ35" s="257"/>
      <c r="DA35" s="257"/>
      <c r="DB35" s="257"/>
      <c r="DC35" s="257"/>
      <c r="DD35" s="257"/>
      <c r="DE35" s="257"/>
      <c r="DF35" s="257"/>
      <c r="DG35" s="257"/>
      <c r="DH35" s="257"/>
      <c r="DI35" s="257"/>
      <c r="DJ35" s="257"/>
      <c r="DK35" s="257"/>
      <c r="DL35" s="257"/>
      <c r="DM35" s="257"/>
      <c r="DN35" s="257"/>
      <c r="DO35" s="257"/>
      <c r="DP35" s="257"/>
      <c r="DQ35" s="257"/>
      <c r="DR35" s="257"/>
      <c r="DS35" s="257"/>
      <c r="DT35" s="257"/>
      <c r="DU35" s="257"/>
      <c r="DV35" s="257"/>
      <c r="DW35" s="257"/>
      <c r="DX35" s="257"/>
      <c r="DY35" s="257"/>
      <c r="DZ35" s="257"/>
      <c r="EA35" s="257"/>
      <c r="EB35" s="257"/>
      <c r="EC35" s="257"/>
      <c r="ED35" s="257"/>
      <c r="EE35" s="257"/>
      <c r="EF35" s="257"/>
      <c r="EG35" s="257"/>
      <c r="EH35" s="257"/>
      <c r="EI35" s="184"/>
      <c r="EJ35" s="185"/>
      <c r="LF35" s="313"/>
    </row>
    <row customHeight="1" ht="12" hidden="1">
      <c r="C36" s="161"/>
      <c r="D36" s="673"/>
      <c r="E36" s="158"/>
      <c r="F36" s="545"/>
      <c r="G36" s="545"/>
      <c r="H36" s="545"/>
      <c r="I36" s="545"/>
      <c r="J36" s="545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257"/>
      <c r="BQ36" s="257"/>
      <c r="BR36" s="257"/>
      <c r="BS36" s="257"/>
      <c r="BT36" s="257"/>
      <c r="BU36" s="257"/>
      <c r="BV36" s="257"/>
      <c r="BW36" s="257"/>
      <c r="BX36" s="184"/>
      <c r="BY36" s="184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184"/>
      <c r="EJ36" s="185"/>
      <c r="LF36" s="313"/>
    </row>
    <row customHeight="1" ht="12">
      <c r="C37" s="161"/>
      <c r="D37" s="673"/>
      <c r="E37" s="689" t="s">
        <v>1313</v>
      </c>
      <c r="F37" s="536"/>
      <c r="G37" s="536"/>
      <c r="H37" s="536"/>
      <c r="I37" s="536"/>
      <c r="J37" s="536"/>
      <c r="K37" s="536"/>
      <c r="L37" s="261"/>
      <c r="M37" s="261" t="s">
        <v>1314</v>
      </c>
      <c r="N37" s="701" t="s">
        <v>1589</v>
      </c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  <c r="AO37" s="702"/>
      <c r="AP37" s="702"/>
      <c r="AQ37" s="702"/>
      <c r="AR37" s="702"/>
      <c r="AS37" s="702"/>
      <c r="AT37" s="702"/>
      <c r="AU37" s="702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263"/>
      <c r="BQ37" s="263"/>
      <c r="BR37" s="263"/>
      <c r="BS37" s="263"/>
      <c r="BT37" s="263"/>
      <c r="BU37" s="263"/>
      <c r="BV37" s="263"/>
      <c r="BW37" s="263"/>
      <c r="BX37" s="263"/>
      <c r="BY37" s="263"/>
      <c r="BZ37" s="263"/>
      <c r="CA37" s="263"/>
      <c r="CB37" s="263"/>
      <c r="CC37" s="263"/>
      <c r="CD37" s="263"/>
      <c r="CE37" s="263"/>
      <c r="CF37" s="263"/>
      <c r="CG37" s="263"/>
      <c r="CH37" s="263"/>
      <c r="CI37" s="263"/>
      <c r="CJ37" s="263"/>
      <c r="CK37" s="263"/>
      <c r="CL37" s="263"/>
      <c r="CM37" s="263"/>
      <c r="CN37" s="263"/>
      <c r="CO37" s="263"/>
      <c r="CP37" s="263"/>
      <c r="CQ37" s="263"/>
      <c r="CR37" s="263"/>
      <c r="CS37" s="266"/>
      <c r="CT37" s="266"/>
      <c r="CU37" s="265"/>
      <c r="CV37" s="265"/>
      <c r="CW37" s="266"/>
      <c r="CX37" s="266"/>
      <c r="CY37" s="266"/>
      <c r="CZ37" s="266"/>
      <c r="DA37" s="265"/>
      <c r="DB37" s="265"/>
      <c r="DC37" s="264">
        <f>SUMIF($AD38:$AD39,"да::ACTI",DC38:DC39)</f>
        <v>0</v>
      </c>
      <c r="DD37" s="264">
        <f>SUMIF($AD38:$AD39,"да::ACTI",DD38:DD39)</f>
        <v>0</v>
      </c>
      <c r="DE37" s="264">
        <f>SUMIF($AD38:$AD39,"да::ACTI",DE38:DE39)</f>
        <v>0</v>
      </c>
      <c r="DF37" s="264">
        <f>SUMIF($AD38:$AD39,"да::ACTI",DF38:DF39)</f>
        <v>0</v>
      </c>
      <c r="DG37" s="266"/>
      <c r="DH37" s="264">
        <f>SUMIF($AD38:$AD39,"да::ACTI",DH38:DH39)</f>
        <v>0</v>
      </c>
      <c r="DI37" s="264">
        <f>SUMIF($AD38:$AD39,"да::ACTI",DI38:DI39)</f>
        <v>0</v>
      </c>
      <c r="DJ37" s="264">
        <f>SUMIF($AD38:$AD39,"да::ACTI",DJ38:DJ39)</f>
        <v>0</v>
      </c>
      <c r="DK37" s="264">
        <f>SUMIF($AD38:$AD39,"да::ACTI",DK38:DK39)</f>
        <v>0</v>
      </c>
      <c r="DL37" s="266"/>
      <c r="DM37" s="264">
        <f>SUM(DC37,DH37)</f>
        <v>0</v>
      </c>
      <c r="DN37" s="264">
        <f>SUM(DD37,DI37)</f>
        <v>0</v>
      </c>
      <c r="DO37" s="264">
        <f>SUM(DE37,DJ37)</f>
        <v>0</v>
      </c>
      <c r="DP37" s="264">
        <f>SUM(DF37,DK37)</f>
        <v>0</v>
      </c>
      <c r="DQ37" s="266"/>
      <c r="DR37" s="267"/>
      <c r="DS37" s="267"/>
      <c r="DT37" s="267"/>
      <c r="DU37" s="268">
        <f>'СУБС ПИ'!$S$18</f>
        <v>0</v>
      </c>
      <c r="DV37" s="268">
        <f>'СУБС ПИ'!$U$18</f>
        <v>0</v>
      </c>
      <c r="DW37" s="267"/>
      <c r="DX37" s="267"/>
      <c r="DY37" s="267"/>
      <c r="DZ37" s="264">
        <f>IF(DD37=0,0,DF37/DD37*100)</f>
        <v>0</v>
      </c>
      <c r="EA37" s="264">
        <f>IF(DI37=0,0,DK37/DI37*100)</f>
        <v>0</v>
      </c>
      <c r="EB37" s="264">
        <f>IF(DN37=0,0,DP37/DN37*100)</f>
        <v>0</v>
      </c>
      <c r="EC37" s="266"/>
      <c r="ED37" s="266"/>
      <c r="EE37" s="266"/>
      <c r="EF37" s="266"/>
      <c r="EG37" s="266"/>
      <c r="EH37" s="266"/>
      <c r="EI37" s="177"/>
      <c r="EJ37" s="269"/>
      <c r="LF37" s="401"/>
    </row>
    <row customHeight="1" ht="12" hidden="1">
      <c r="C38" s="161"/>
      <c r="D38" s="673"/>
      <c r="E38" s="690"/>
      <c r="F38" s="536"/>
      <c r="G38" s="536"/>
      <c r="H38" s="536"/>
      <c r="I38" s="536"/>
      <c r="J38" s="536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257"/>
      <c r="BQ38" s="257"/>
      <c r="BR38" s="257"/>
      <c r="BS38" s="257"/>
      <c r="BT38" s="257"/>
      <c r="BU38" s="257"/>
      <c r="BV38" s="257"/>
      <c r="BW38" s="257"/>
      <c r="BX38" s="184"/>
      <c r="BY38" s="184"/>
      <c r="BZ38" s="257"/>
      <c r="CA38" s="257"/>
      <c r="CB38" s="257"/>
      <c r="CC38" s="257"/>
      <c r="CD38" s="257"/>
      <c r="CE38" s="257"/>
      <c r="CF38" s="257"/>
      <c r="CG38" s="257"/>
      <c r="CH38" s="257"/>
      <c r="CI38" s="257"/>
      <c r="CJ38" s="257"/>
      <c r="CK38" s="257"/>
      <c r="CL38" s="257"/>
      <c r="CM38" s="257"/>
      <c r="CN38" s="257"/>
      <c r="CO38" s="257"/>
      <c r="CP38" s="257"/>
      <c r="CQ38" s="257"/>
      <c r="CR38" s="257"/>
      <c r="CS38" s="257"/>
      <c r="CT38" s="257"/>
      <c r="CU38" s="257"/>
      <c r="CV38" s="257"/>
      <c r="CW38" s="257"/>
      <c r="CX38" s="257"/>
      <c r="CY38" s="257"/>
      <c r="CZ38" s="257"/>
      <c r="DA38" s="257"/>
      <c r="DB38" s="257"/>
      <c r="DC38" s="257"/>
      <c r="DD38" s="257"/>
      <c r="DE38" s="257"/>
      <c r="DF38" s="257"/>
      <c r="DG38" s="257"/>
      <c r="DH38" s="257"/>
      <c r="DI38" s="257"/>
      <c r="DJ38" s="257"/>
      <c r="DK38" s="257"/>
      <c r="DL38" s="257"/>
      <c r="DM38" s="257"/>
      <c r="DN38" s="257"/>
      <c r="DO38" s="257"/>
      <c r="DP38" s="257"/>
      <c r="DQ38" s="257"/>
      <c r="DR38" s="257"/>
      <c r="DS38" s="257"/>
      <c r="DT38" s="257"/>
      <c r="DU38" s="257"/>
      <c r="DV38" s="257"/>
      <c r="DW38" s="257"/>
      <c r="DX38" s="257"/>
      <c r="DY38" s="257"/>
      <c r="DZ38" s="257"/>
      <c r="EA38" s="257"/>
      <c r="EB38" s="257"/>
      <c r="EC38" s="257"/>
      <c r="ED38" s="257"/>
      <c r="EE38" s="257"/>
      <c r="EF38" s="257"/>
      <c r="EG38" s="257"/>
      <c r="EH38" s="257"/>
      <c r="EI38" s="184"/>
      <c r="EJ38" s="185"/>
      <c r="LF38" s="313"/>
    </row>
    <row customHeight="1" ht="12" hidden="1">
      <c r="C39" s="161"/>
      <c r="D39" s="673"/>
      <c r="E39" s="690"/>
      <c r="F39" s="536"/>
      <c r="G39" s="536"/>
      <c r="H39" s="536"/>
      <c r="I39" s="536"/>
      <c r="J39" s="536"/>
      <c r="K39" s="184"/>
      <c r="L39" s="184"/>
      <c r="M39" s="184"/>
      <c r="N39" s="189" t="s">
        <v>1633</v>
      </c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4"/>
      <c r="AD39" s="184"/>
      <c r="AE39" s="184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4"/>
      <c r="BI39" s="184"/>
      <c r="BJ39" s="184"/>
      <c r="BK39" s="184"/>
      <c r="BL39" s="184"/>
      <c r="BM39" s="184"/>
      <c r="BN39" s="184"/>
      <c r="BO39" s="184"/>
      <c r="BP39" s="257"/>
      <c r="BQ39" s="257"/>
      <c r="BR39" s="257"/>
      <c r="BS39" s="257"/>
      <c r="BT39" s="257"/>
      <c r="BU39" s="257"/>
      <c r="BV39" s="257"/>
      <c r="BW39" s="257"/>
      <c r="BX39" s="184"/>
      <c r="BY39" s="184"/>
      <c r="BZ39" s="257"/>
      <c r="CA39" s="257"/>
      <c r="CB39" s="257"/>
      <c r="CC39" s="257"/>
      <c r="CD39" s="257"/>
      <c r="CE39" s="257"/>
      <c r="CF39" s="257"/>
      <c r="CG39" s="257"/>
      <c r="CH39" s="257"/>
      <c r="CI39" s="257"/>
      <c r="CJ39" s="257"/>
      <c r="CK39" s="257"/>
      <c r="CL39" s="257"/>
      <c r="CM39" s="257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184"/>
      <c r="EJ39" s="185"/>
      <c r="LF39" s="313"/>
    </row>
    <row customHeight="1" ht="12" hidden="1">
      <c r="C40" s="161"/>
      <c r="E40" s="158"/>
      <c r="F40" s="545"/>
      <c r="G40" s="545"/>
      <c r="H40" s="545"/>
      <c r="I40" s="545"/>
      <c r="J40" s="545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257"/>
      <c r="BQ40" s="257"/>
      <c r="BR40" s="257"/>
      <c r="BS40" s="257"/>
      <c r="BT40" s="257"/>
      <c r="BU40" s="257"/>
      <c r="BV40" s="257"/>
      <c r="BW40" s="257"/>
      <c r="BX40" s="184"/>
      <c r="BY40" s="184"/>
      <c r="BZ40" s="257"/>
      <c r="CA40" s="257"/>
      <c r="CB40" s="257"/>
      <c r="CC40" s="257"/>
      <c r="CD40" s="257"/>
      <c r="CE40" s="257"/>
      <c r="CF40" s="257"/>
      <c r="CG40" s="257"/>
      <c r="CH40" s="257"/>
      <c r="CI40" s="257"/>
      <c r="CJ40" s="257"/>
      <c r="CK40" s="257"/>
      <c r="CL40" s="257"/>
      <c r="CM40" s="257"/>
      <c r="CN40" s="257"/>
      <c r="CO40" s="257"/>
      <c r="CP40" s="257"/>
      <c r="CQ40" s="257"/>
      <c r="CR40" s="257"/>
      <c r="CS40" s="257"/>
      <c r="CT40" s="257"/>
      <c r="CU40" s="257"/>
      <c r="CV40" s="257"/>
      <c r="CW40" s="257"/>
      <c r="CX40" s="257"/>
      <c r="CY40" s="257"/>
      <c r="CZ40" s="257"/>
      <c r="DA40" s="257"/>
      <c r="DB40" s="257"/>
      <c r="DC40" s="257"/>
      <c r="DD40" s="257"/>
      <c r="DE40" s="257"/>
      <c r="DF40" s="257"/>
      <c r="DG40" s="257"/>
      <c r="DH40" s="257"/>
      <c r="DI40" s="257"/>
      <c r="DJ40" s="257"/>
      <c r="DK40" s="257"/>
      <c r="DL40" s="257"/>
      <c r="DM40" s="257"/>
      <c r="DN40" s="257"/>
      <c r="DO40" s="257"/>
      <c r="DP40" s="257"/>
      <c r="DQ40" s="257"/>
      <c r="DR40" s="257"/>
      <c r="DS40" s="257"/>
      <c r="DT40" s="257"/>
      <c r="DU40" s="257"/>
      <c r="DV40" s="257"/>
      <c r="DW40" s="257"/>
      <c r="DX40" s="257"/>
      <c r="DY40" s="257"/>
      <c r="DZ40" s="257"/>
      <c r="EA40" s="257"/>
      <c r="EB40" s="257"/>
      <c r="EC40" s="257"/>
      <c r="ED40" s="257"/>
      <c r="EE40" s="257"/>
      <c r="EF40" s="257"/>
      <c r="EG40" s="257"/>
      <c r="EH40" s="257"/>
      <c r="EI40" s="184"/>
      <c r="EJ40" s="185"/>
      <c r="LF40" s="313"/>
    </row>
    <row customHeight="1" ht="12">
      <c r="C41" s="161"/>
      <c r="F41" s="545"/>
      <c r="G41" s="545"/>
      <c r="H41" s="545"/>
      <c r="I41" s="545"/>
      <c r="J41" s="545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255"/>
      <c r="BQ41" s="255"/>
      <c r="BR41" s="255"/>
      <c r="BS41" s="255"/>
      <c r="BT41" s="255"/>
      <c r="BU41" s="255"/>
      <c r="BV41" s="255"/>
      <c r="BW41" s="255"/>
      <c r="BX41" s="193"/>
      <c r="BY41" s="193"/>
      <c r="BZ41" s="277"/>
      <c r="CA41" s="277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194"/>
      <c r="EJ41" s="278"/>
      <c r="LF41" s="315"/>
    </row>
    <row customHeight="1" ht="12" hidden="1">
      <c r="C42" s="132"/>
      <c r="D42" s="222"/>
      <c r="F42" s="545"/>
      <c r="G42" s="545"/>
      <c r="H42" s="545"/>
      <c r="I42" s="545"/>
      <c r="J42" s="545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257"/>
      <c r="BQ42" s="257"/>
      <c r="BR42" s="257"/>
      <c r="BS42" s="257"/>
      <c r="BT42" s="257"/>
      <c r="BU42" s="257"/>
      <c r="BV42" s="257"/>
      <c r="BW42" s="257"/>
      <c r="BX42" s="184"/>
      <c r="BY42" s="184"/>
      <c r="BZ42" s="257"/>
      <c r="CA42" s="257"/>
      <c r="CB42" s="257"/>
      <c r="CC42" s="257"/>
      <c r="CD42" s="257"/>
      <c r="CE42" s="257"/>
      <c r="CF42" s="257"/>
      <c r="CG42" s="257"/>
      <c r="CH42" s="257"/>
      <c r="CI42" s="257"/>
      <c r="CJ42" s="257"/>
      <c r="CK42" s="257"/>
      <c r="CL42" s="257"/>
      <c r="CM42" s="257"/>
      <c r="CN42" s="257"/>
      <c r="CO42" s="257"/>
      <c r="CP42" s="257"/>
      <c r="CQ42" s="289"/>
      <c r="CR42" s="289"/>
      <c r="CS42" s="257"/>
      <c r="CT42" s="257"/>
      <c r="CU42" s="257"/>
      <c r="CV42" s="257"/>
      <c r="CW42" s="257"/>
      <c r="CX42" s="257"/>
      <c r="CY42" s="257"/>
      <c r="CZ42" s="257"/>
      <c r="DA42" s="257"/>
      <c r="DB42" s="257"/>
      <c r="DC42" s="257"/>
      <c r="DD42" s="257"/>
      <c r="DE42" s="257"/>
      <c r="DF42" s="257"/>
      <c r="DG42" s="257"/>
      <c r="DH42" s="257"/>
      <c r="DI42" s="257"/>
      <c r="DJ42" s="257"/>
      <c r="DK42" s="257"/>
      <c r="DL42" s="257"/>
      <c r="DM42" s="257"/>
      <c r="DN42" s="257"/>
      <c r="DO42" s="257"/>
      <c r="DP42" s="257"/>
      <c r="DQ42" s="257"/>
      <c r="DR42" s="257"/>
      <c r="DS42" s="257"/>
      <c r="DT42" s="257"/>
      <c r="DU42" s="257"/>
      <c r="DV42" s="257"/>
      <c r="DW42" s="257"/>
      <c r="DX42" s="257"/>
      <c r="DY42" s="257"/>
      <c r="DZ42" s="257"/>
      <c r="EA42" s="257"/>
      <c r="EB42" s="257"/>
      <c r="EC42" s="257"/>
      <c r="ED42" s="257"/>
      <c r="EE42" s="257"/>
      <c r="EF42" s="257"/>
      <c r="EG42" s="257"/>
      <c r="EH42" s="257"/>
      <c r="EI42" s="184"/>
      <c r="EJ42" s="185"/>
      <c r="LF42" s="313"/>
    </row>
    <row customHeight="1" ht="12">
      <c r="C43" s="161"/>
      <c r="D43" s="671" t="s">
        <v>164</v>
      </c>
      <c r="E43" s="689" t="s">
        <v>164</v>
      </c>
      <c r="F43" s="536"/>
      <c r="G43" s="536"/>
      <c r="H43" s="536"/>
      <c r="I43" s="536"/>
      <c r="J43" s="536"/>
      <c r="K43" s="536"/>
      <c r="L43" s="261"/>
      <c r="M43" s="261">
        <v>4</v>
      </c>
      <c r="N43" s="677" t="s">
        <v>1591</v>
      </c>
      <c r="O43" s="678"/>
      <c r="P43" s="678"/>
      <c r="Q43" s="678"/>
      <c r="R43" s="678"/>
      <c r="S43" s="678"/>
      <c r="T43" s="678"/>
      <c r="U43" s="678"/>
      <c r="V43" s="678"/>
      <c r="W43" s="678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78"/>
      <c r="AJ43" s="678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314" t="str">
        <f>IF(CS43=0,"",DM43/CS43*1000)</f>
        <v/>
      </c>
      <c r="BQ43" s="314" t="str">
        <f>IF(CT43=0,"",DO43/CT43*1000)</f>
        <v/>
      </c>
      <c r="BR43" s="263"/>
      <c r="BS43" s="263"/>
      <c r="BT43" s="263"/>
      <c r="BU43" s="263"/>
      <c r="BV43" s="263"/>
      <c r="BW43" s="263"/>
      <c r="BX43" s="263"/>
      <c r="BY43" s="263"/>
      <c r="BZ43" s="263"/>
      <c r="CA43" s="263"/>
      <c r="CB43" s="263"/>
      <c r="CC43" s="263"/>
      <c r="CD43" s="263"/>
      <c r="CE43" s="263"/>
      <c r="CF43" s="263"/>
      <c r="CG43" s="263"/>
      <c r="CH43" s="263"/>
      <c r="CI43" s="263"/>
      <c r="CJ43" s="263"/>
      <c r="CK43" s="263"/>
      <c r="CL43" s="263"/>
      <c r="CM43" s="263"/>
      <c r="CN43" s="263"/>
      <c r="CO43" s="263"/>
      <c r="CP43" s="263"/>
      <c r="CQ43" s="263"/>
      <c r="CR43" s="263"/>
      <c r="CS43" s="263"/>
      <c r="CT43" s="263"/>
      <c r="CU43" s="265"/>
      <c r="CV43" s="265"/>
      <c r="CW43" s="264">
        <f>SUM(CW44:CW45)</f>
        <v>0</v>
      </c>
      <c r="CX43" s="264">
        <f>SUM(CX44:CX45)</f>
        <v>0</v>
      </c>
      <c r="CY43" s="264">
        <f>SUM(CY44:CY45)</f>
        <v>0</v>
      </c>
      <c r="CZ43" s="264">
        <f>SUM(CZ44:CZ45)</f>
        <v>0</v>
      </c>
      <c r="DA43" s="265"/>
      <c r="DB43" s="265"/>
      <c r="DC43" s="264">
        <f>SUM(DC44:DC45)</f>
        <v>0</v>
      </c>
      <c r="DD43" s="264">
        <f>SUM(DD44:DD45)</f>
        <v>0</v>
      </c>
      <c r="DE43" s="264">
        <f>SUM(DE44:DE45)</f>
        <v>0</v>
      </c>
      <c r="DF43" s="264">
        <f>SUM(DF44:DF45)</f>
        <v>0</v>
      </c>
      <c r="DG43" s="266"/>
      <c r="DH43" s="264">
        <f>SUM(DH44:DH45)</f>
        <v>0</v>
      </c>
      <c r="DI43" s="264">
        <f>SUM(DI44:DI45)</f>
        <v>0</v>
      </c>
      <c r="DJ43" s="264">
        <f>SUM(DJ44:DJ45)</f>
        <v>0</v>
      </c>
      <c r="DK43" s="264">
        <f>SUM(DK44:DK45)</f>
        <v>0</v>
      </c>
      <c r="DL43" s="266"/>
      <c r="DM43" s="264">
        <f>SUM(DC43,DH43)</f>
        <v>0</v>
      </c>
      <c r="DN43" s="264">
        <f>SUM(DD43,DI43)</f>
        <v>0</v>
      </c>
      <c r="DO43" s="264">
        <f>SUM(DE43,DJ43)</f>
        <v>0</v>
      </c>
      <c r="DP43" s="264">
        <f>SUM(DF43,DK43)</f>
        <v>0</v>
      </c>
      <c r="DQ43" s="266"/>
      <c r="DR43" s="267"/>
      <c r="DS43" s="267"/>
      <c r="DT43" s="267"/>
      <c r="DU43" s="268">
        <f>'СУБС ПИ'!$S$19</f>
        <v>0</v>
      </c>
      <c r="DV43" s="268">
        <f>'СУБС ПИ'!$U$19</f>
        <v>0</v>
      </c>
      <c r="DW43" s="267"/>
      <c r="DX43" s="267"/>
      <c r="DY43" s="267"/>
      <c r="DZ43" s="264">
        <f>IF(DD43=0,0,DF43/DD43*100)</f>
        <v>0</v>
      </c>
      <c r="EA43" s="264">
        <f>IF(DI43=0,0,DK43/DI43*100)</f>
        <v>0</v>
      </c>
      <c r="EB43" s="264">
        <f>IF(DN43=0,0,DP43/DN43*100)</f>
        <v>0</v>
      </c>
      <c r="EC43" s="266"/>
      <c r="ED43" s="266"/>
      <c r="EE43" s="266"/>
      <c r="EF43" s="266"/>
      <c r="EG43" s="266"/>
      <c r="EH43" s="266"/>
      <c r="EI43" s="177"/>
      <c r="EJ43" s="269"/>
      <c r="LF43" s="401"/>
    </row>
    <row customHeight="1" ht="12" hidden="1">
      <c r="C44" s="161"/>
      <c r="D44" s="672"/>
      <c r="E44" s="690"/>
      <c r="F44" s="536"/>
      <c r="G44" s="536"/>
      <c r="H44" s="536"/>
      <c r="I44" s="536"/>
      <c r="J44" s="536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257"/>
      <c r="BQ44" s="257"/>
      <c r="BR44" s="257"/>
      <c r="BS44" s="257"/>
      <c r="BT44" s="257"/>
      <c r="BU44" s="257"/>
      <c r="BV44" s="257"/>
      <c r="BW44" s="257"/>
      <c r="BX44" s="184"/>
      <c r="BY44" s="184"/>
      <c r="BZ44" s="257"/>
      <c r="CA44" s="257"/>
      <c r="CB44" s="257"/>
      <c r="CC44" s="257"/>
      <c r="CD44" s="257"/>
      <c r="CE44" s="257"/>
      <c r="CF44" s="257"/>
      <c r="CG44" s="257"/>
      <c r="CH44" s="257"/>
      <c r="CI44" s="257"/>
      <c r="CJ44" s="257"/>
      <c r="CK44" s="257"/>
      <c r="CL44" s="257"/>
      <c r="CM44" s="257"/>
      <c r="CN44" s="257"/>
      <c r="CO44" s="257"/>
      <c r="CP44" s="257"/>
      <c r="CQ44" s="282"/>
      <c r="CR44" s="282"/>
      <c r="CS44" s="257"/>
      <c r="CT44" s="257"/>
      <c r="CU44" s="257"/>
      <c r="CV44" s="257"/>
      <c r="CW44" s="257"/>
      <c r="CX44" s="257"/>
      <c r="CY44" s="257"/>
      <c r="CZ44" s="257"/>
      <c r="DA44" s="257"/>
      <c r="DB44" s="257"/>
      <c r="DC44" s="257"/>
      <c r="DD44" s="257"/>
      <c r="DE44" s="257"/>
      <c r="DF44" s="257"/>
      <c r="DG44" s="257"/>
      <c r="DH44" s="257"/>
      <c r="DI44" s="257"/>
      <c r="DJ44" s="257"/>
      <c r="DK44" s="257"/>
      <c r="DL44" s="257"/>
      <c r="DM44" s="257"/>
      <c r="DN44" s="257"/>
      <c r="DO44" s="257"/>
      <c r="DP44" s="257"/>
      <c r="DQ44" s="257"/>
      <c r="DR44" s="257"/>
      <c r="DS44" s="257"/>
      <c r="DT44" s="257"/>
      <c r="DU44" s="257"/>
      <c r="DV44" s="257"/>
      <c r="DW44" s="257"/>
      <c r="DX44" s="257"/>
      <c r="DY44" s="257"/>
      <c r="DZ44" s="257"/>
      <c r="EA44" s="257"/>
      <c r="EB44" s="257"/>
      <c r="EC44" s="257"/>
      <c r="ED44" s="257"/>
      <c r="EE44" s="257"/>
      <c r="EF44" s="257"/>
      <c r="EG44" s="257"/>
      <c r="EH44" s="257"/>
      <c r="EI44" s="184"/>
      <c r="EJ44" s="185"/>
      <c r="LF44" s="313"/>
    </row>
    <row customHeight="1" ht="12" hidden="1">
      <c r="C45" s="161"/>
      <c r="D45" s="704"/>
      <c r="E45" s="690"/>
      <c r="F45" s="536"/>
      <c r="G45" s="536"/>
      <c r="H45" s="536"/>
      <c r="I45" s="536"/>
      <c r="J45" s="536"/>
      <c r="K45" s="184"/>
      <c r="L45" s="184"/>
      <c r="M45" s="184"/>
      <c r="N45" s="189" t="s">
        <v>1634</v>
      </c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4"/>
      <c r="AD45" s="184"/>
      <c r="AE45" s="184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4"/>
      <c r="BI45" s="184"/>
      <c r="BJ45" s="184"/>
      <c r="BK45" s="184"/>
      <c r="BL45" s="184"/>
      <c r="BM45" s="184"/>
      <c r="BN45" s="184"/>
      <c r="BO45" s="184"/>
      <c r="BP45" s="257"/>
      <c r="BQ45" s="257"/>
      <c r="BR45" s="257"/>
      <c r="BS45" s="257"/>
      <c r="BT45" s="257"/>
      <c r="BU45" s="257"/>
      <c r="BV45" s="257"/>
      <c r="BW45" s="257"/>
      <c r="BX45" s="184"/>
      <c r="BY45" s="184"/>
      <c r="BZ45" s="257"/>
      <c r="CA45" s="257"/>
      <c r="CB45" s="257"/>
      <c r="CC45" s="25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257"/>
      <c r="CQ45" s="257"/>
      <c r="CR45" s="257"/>
      <c r="CS45" s="257"/>
      <c r="CT45" s="257"/>
      <c r="CU45" s="257"/>
      <c r="CV45" s="257"/>
      <c r="CW45" s="257"/>
      <c r="CX45" s="257"/>
      <c r="CY45" s="257"/>
      <c r="CZ45" s="257"/>
      <c r="DA45" s="257"/>
      <c r="DB45" s="257"/>
      <c r="DC45" s="257"/>
      <c r="DD45" s="257"/>
      <c r="DE45" s="257"/>
      <c r="DF45" s="257"/>
      <c r="DG45" s="257"/>
      <c r="DH45" s="257"/>
      <c r="DI45" s="257"/>
      <c r="DJ45" s="257"/>
      <c r="DK45" s="257"/>
      <c r="DL45" s="257"/>
      <c r="DM45" s="257"/>
      <c r="DN45" s="257"/>
      <c r="DO45" s="257"/>
      <c r="DP45" s="257"/>
      <c r="DQ45" s="257"/>
      <c r="DR45" s="257"/>
      <c r="DS45" s="257"/>
      <c r="DT45" s="257"/>
      <c r="DU45" s="257"/>
      <c r="DV45" s="257"/>
      <c r="DW45" s="257"/>
      <c r="DX45" s="257"/>
      <c r="DY45" s="257"/>
      <c r="DZ45" s="257"/>
      <c r="EA45" s="257"/>
      <c r="EB45" s="257"/>
      <c r="EC45" s="257"/>
      <c r="ED45" s="257"/>
      <c r="EE45" s="257"/>
      <c r="EF45" s="257"/>
      <c r="EG45" s="257"/>
      <c r="EH45" s="257"/>
      <c r="EI45" s="184"/>
      <c r="EJ45" s="185"/>
      <c r="LF45" s="313"/>
    </row>
    <row customHeight="1" ht="12" hidden="1">
      <c r="C46" s="161"/>
      <c r="E46" s="158"/>
      <c r="F46" s="545"/>
      <c r="G46" s="545"/>
      <c r="H46" s="545"/>
      <c r="I46" s="545"/>
      <c r="J46" s="545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257"/>
      <c r="BQ46" s="257"/>
      <c r="BR46" s="257"/>
      <c r="BS46" s="257"/>
      <c r="BT46" s="257"/>
      <c r="BU46" s="257"/>
      <c r="BV46" s="257"/>
      <c r="BW46" s="257"/>
      <c r="BX46" s="184"/>
      <c r="BY46" s="184"/>
      <c r="BZ46" s="257"/>
      <c r="CA46" s="257"/>
      <c r="CB46" s="257"/>
      <c r="CC46" s="257"/>
      <c r="CD46" s="257"/>
      <c r="CE46" s="257"/>
      <c r="CF46" s="257"/>
      <c r="CG46" s="257"/>
      <c r="CH46" s="257"/>
      <c r="CI46" s="257"/>
      <c r="CJ46" s="257"/>
      <c r="CK46" s="257"/>
      <c r="CL46" s="257"/>
      <c r="CM46" s="257"/>
      <c r="CN46" s="257"/>
      <c r="CO46" s="25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257"/>
      <c r="DE46" s="257"/>
      <c r="DF46" s="257"/>
      <c r="DG46" s="257"/>
      <c r="DH46" s="257"/>
      <c r="DI46" s="257"/>
      <c r="DJ46" s="257"/>
      <c r="DK46" s="257"/>
      <c r="DL46" s="257"/>
      <c r="DM46" s="257"/>
      <c r="DN46" s="257"/>
      <c r="DO46" s="257"/>
      <c r="DP46" s="257"/>
      <c r="DQ46" s="257"/>
      <c r="DR46" s="257"/>
      <c r="DS46" s="257"/>
      <c r="DT46" s="257"/>
      <c r="DU46" s="257"/>
      <c r="DV46" s="257"/>
      <c r="DW46" s="257"/>
      <c r="DX46" s="257"/>
      <c r="DY46" s="257"/>
      <c r="DZ46" s="257"/>
      <c r="EA46" s="257"/>
      <c r="EB46" s="257"/>
      <c r="EC46" s="257"/>
      <c r="ED46" s="257"/>
      <c r="EE46" s="257"/>
      <c r="EF46" s="257"/>
      <c r="EG46" s="257"/>
      <c r="EH46" s="257"/>
      <c r="EI46" s="184"/>
      <c r="EJ46" s="185"/>
      <c r="LF46" s="313"/>
    </row>
    <row customHeight="1" ht="12">
      <c r="C47" s="161"/>
      <c r="F47" s="545"/>
      <c r="G47" s="545"/>
      <c r="H47" s="545"/>
      <c r="I47" s="545"/>
      <c r="J47" s="545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255"/>
      <c r="BQ47" s="255"/>
      <c r="BR47" s="255"/>
      <c r="BS47" s="255"/>
      <c r="BT47" s="255"/>
      <c r="BU47" s="255"/>
      <c r="BV47" s="255"/>
      <c r="BW47" s="255"/>
      <c r="BX47" s="193"/>
      <c r="BY47" s="193"/>
      <c r="BZ47" s="277"/>
      <c r="CA47" s="277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194"/>
      <c r="EJ47" s="278"/>
      <c r="LF47" s="315"/>
    </row>
    <row customHeight="1" ht="12" hidden="1">
      <c r="C48" s="132"/>
      <c r="D48" s="222"/>
      <c r="F48" s="545"/>
      <c r="G48" s="545"/>
      <c r="H48" s="545"/>
      <c r="I48" s="545"/>
      <c r="J48" s="545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257"/>
      <c r="BQ48" s="257"/>
      <c r="BR48" s="257"/>
      <c r="BS48" s="257"/>
      <c r="BT48" s="257"/>
      <c r="BU48" s="257"/>
      <c r="BV48" s="257"/>
      <c r="BW48" s="257"/>
      <c r="BX48" s="184"/>
      <c r="BY48" s="184"/>
      <c r="BZ48" s="257"/>
      <c r="CA48" s="257"/>
      <c r="CB48" s="257"/>
      <c r="CC48" s="257"/>
      <c r="CD48" s="257"/>
      <c r="CE48" s="257"/>
      <c r="CF48" s="257"/>
      <c r="CG48" s="257"/>
      <c r="CH48" s="257"/>
      <c r="CI48" s="257"/>
      <c r="CJ48" s="257"/>
      <c r="CK48" s="257"/>
      <c r="CL48" s="257"/>
      <c r="CM48" s="257"/>
      <c r="CN48" s="257"/>
      <c r="CO48" s="257"/>
      <c r="CP48" s="257"/>
      <c r="CQ48" s="257"/>
      <c r="CR48" s="257"/>
      <c r="CS48" s="257"/>
      <c r="CT48" s="257"/>
      <c r="CU48" s="257"/>
      <c r="CV48" s="257"/>
      <c r="CW48" s="257"/>
      <c r="CX48" s="257"/>
      <c r="CY48" s="257"/>
      <c r="CZ48" s="257"/>
      <c r="DA48" s="257"/>
      <c r="DB48" s="257"/>
      <c r="DC48" s="257"/>
      <c r="DD48" s="257"/>
      <c r="DE48" s="257"/>
      <c r="DF48" s="257"/>
      <c r="DG48" s="257"/>
      <c r="DH48" s="257"/>
      <c r="DI48" s="257"/>
      <c r="DJ48" s="257"/>
      <c r="DK48" s="257"/>
      <c r="DL48" s="257"/>
      <c r="DM48" s="257"/>
      <c r="DN48" s="257"/>
      <c r="DO48" s="257"/>
      <c r="DP48" s="257"/>
      <c r="DQ48" s="257"/>
      <c r="DR48" s="257"/>
      <c r="DS48" s="257"/>
      <c r="DT48" s="257"/>
      <c r="DU48" s="257"/>
      <c r="DV48" s="257"/>
      <c r="DW48" s="257"/>
      <c r="DX48" s="257"/>
      <c r="DY48" s="257"/>
      <c r="DZ48" s="257"/>
      <c r="EA48" s="257"/>
      <c r="EB48" s="257"/>
      <c r="EC48" s="257"/>
      <c r="ED48" s="257"/>
      <c r="EE48" s="257"/>
      <c r="EF48" s="257"/>
      <c r="EG48" s="257"/>
      <c r="EH48" s="257"/>
      <c r="EI48" s="184"/>
      <c r="EJ48" s="185"/>
      <c r="LF48" s="317"/>
    </row>
    <row customHeight="1" ht="12">
      <c r="C49" s="161"/>
      <c r="D49" s="671" t="s">
        <v>170</v>
      </c>
      <c r="E49" s="541" t="s">
        <v>170</v>
      </c>
      <c r="F49" s="536"/>
      <c r="G49" s="536"/>
      <c r="H49" s="536"/>
      <c r="I49" s="536"/>
      <c r="J49" s="536"/>
      <c r="K49" s="536"/>
      <c r="L49" s="261"/>
      <c r="M49" s="261">
        <v>5</v>
      </c>
      <c r="N49" s="790" t="s">
        <v>1593</v>
      </c>
      <c r="O49" s="791"/>
      <c r="P49" s="791"/>
      <c r="Q49" s="791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91"/>
      <c r="AG49" s="791"/>
      <c r="AH49" s="791"/>
      <c r="AI49" s="791"/>
      <c r="AJ49" s="791"/>
      <c r="AK49" s="791"/>
      <c r="AL49" s="791"/>
      <c r="AM49" s="791"/>
      <c r="AN49" s="791"/>
      <c r="AO49" s="791"/>
      <c r="AP49" s="791"/>
      <c r="AQ49" s="791"/>
      <c r="AR49" s="791"/>
      <c r="AS49" s="791"/>
      <c r="AT49" s="791"/>
      <c r="AU49" s="791"/>
      <c r="AV49" s="791"/>
      <c r="AW49" s="791"/>
      <c r="AX49" s="791"/>
      <c r="AY49" s="791"/>
      <c r="AZ49" s="791"/>
      <c r="BA49" s="791"/>
      <c r="BB49" s="791"/>
      <c r="BC49" s="791"/>
      <c r="BD49" s="791"/>
      <c r="BE49" s="791"/>
      <c r="BF49" s="791"/>
      <c r="BG49" s="791"/>
      <c r="BH49" s="791"/>
      <c r="BI49" s="791"/>
      <c r="BJ49" s="791"/>
      <c r="BK49" s="791"/>
      <c r="BL49" s="791"/>
      <c r="BM49" s="791"/>
      <c r="BN49" s="791"/>
      <c r="BO49" s="791"/>
      <c r="BP49" s="314" t="str">
        <f>IF(CS49=0,"",DM49/CS49*1000)</f>
        <v/>
      </c>
      <c r="BQ49" s="314" t="str">
        <f>IF(CT49=0,"",DO49/CT49*1000)</f>
        <v/>
      </c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5"/>
      <c r="CV49" s="265"/>
      <c r="CW49" s="264">
        <f>SUM(CW51,CW56)</f>
        <v>300</v>
      </c>
      <c r="CX49" s="264">
        <f>SUM(CX51,CX56)</f>
        <v>250</v>
      </c>
      <c r="CY49" s="264">
        <f>SUM(CY51,CY56)</f>
        <v>0</v>
      </c>
      <c r="CZ49" s="264">
        <f>SUM(CZ51,CZ56)</f>
        <v>0</v>
      </c>
      <c r="DA49" s="265"/>
      <c r="DB49" s="265"/>
      <c r="DC49" s="264">
        <f>SUM(DC51,DC56)</f>
        <v>1629</v>
      </c>
      <c r="DD49" s="264">
        <f>SUM(DD51,DD56)</f>
        <v>1629</v>
      </c>
      <c r="DE49" s="264">
        <f>SUM(DE51,DE56)</f>
        <v>1380</v>
      </c>
      <c r="DF49" s="264">
        <f>SUM(DF51,DF56)</f>
        <v>1656</v>
      </c>
      <c r="DG49" s="266"/>
      <c r="DH49" s="264">
        <f>SUM(DH51,DH56)</f>
        <v>0</v>
      </c>
      <c r="DI49" s="264">
        <f>SUM(DI51,DI56)</f>
        <v>0</v>
      </c>
      <c r="DJ49" s="264">
        <f>SUM(DJ51,DJ56)</f>
        <v>0</v>
      </c>
      <c r="DK49" s="264">
        <f>SUM(DK51,DK56)</f>
        <v>0</v>
      </c>
      <c r="DL49" s="266"/>
      <c r="DM49" s="264">
        <f>SUM(DC49,DH49)</f>
        <v>1629</v>
      </c>
      <c r="DN49" s="264">
        <f>SUM(DD49,DI49)</f>
        <v>1629</v>
      </c>
      <c r="DO49" s="264">
        <f>SUM(DE49,DJ49)</f>
        <v>1380</v>
      </c>
      <c r="DP49" s="264">
        <f>SUM(DF49,DK49)</f>
        <v>1656</v>
      </c>
      <c r="DQ49" s="266"/>
      <c r="DR49" s="267"/>
      <c r="DS49" s="267"/>
      <c r="DT49" s="267"/>
      <c r="DU49" s="264">
        <f>SUM(DU51,DU56)</f>
        <v>0</v>
      </c>
      <c r="DV49" s="264">
        <f>SUM(DV51,DV56)</f>
        <v>0</v>
      </c>
      <c r="DW49" s="267"/>
      <c r="DX49" s="267"/>
      <c r="DY49" s="267"/>
      <c r="DZ49" s="264">
        <f>IF(DD49=0,0,DF49/DD49*100)</f>
        <v>101.657458563536</v>
      </c>
      <c r="EA49" s="264">
        <f>IF(DI49=0,0,DK49/DI49*100)</f>
        <v>0</v>
      </c>
      <c r="EB49" s="264">
        <f>IF(DN49=0,0,DP49/DN49*100)</f>
        <v>101.657458563536</v>
      </c>
      <c r="EC49" s="266"/>
      <c r="ED49" s="266"/>
      <c r="EE49" s="266"/>
      <c r="EF49" s="266"/>
      <c r="EG49" s="266"/>
      <c r="EH49" s="266"/>
      <c r="EI49" s="177"/>
      <c r="EJ49" s="269"/>
      <c r="LF49" s="401"/>
    </row>
    <row customHeight="1" ht="12" hidden="1">
      <c r="C50" s="161"/>
      <c r="D50" s="672"/>
      <c r="E50" s="281"/>
      <c r="F50" s="545"/>
      <c r="G50" s="545"/>
      <c r="H50" s="545"/>
      <c r="I50" s="545"/>
      <c r="J50" s="545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257"/>
      <c r="BQ50" s="257"/>
      <c r="BR50" s="257"/>
      <c r="BS50" s="257"/>
      <c r="BT50" s="257"/>
      <c r="BU50" s="257"/>
      <c r="BV50" s="257"/>
      <c r="BW50" s="257"/>
      <c r="BX50" s="184"/>
      <c r="BY50" s="184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184"/>
      <c r="EJ50" s="185"/>
      <c r="LF50" s="316"/>
    </row>
    <row customHeight="1" ht="12">
      <c r="C51" s="161"/>
      <c r="D51" s="672"/>
      <c r="E51" s="689" t="s">
        <v>1328</v>
      </c>
      <c r="F51" s="536"/>
      <c r="G51" s="536"/>
      <c r="H51" s="536"/>
      <c r="I51" s="536"/>
      <c r="J51" s="536"/>
      <c r="K51" s="536"/>
      <c r="L51" s="261"/>
      <c r="M51" s="261" t="s">
        <v>1329</v>
      </c>
      <c r="N51" s="683" t="s">
        <v>1594</v>
      </c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4"/>
      <c r="AJ51" s="684"/>
      <c r="AK51" s="684"/>
      <c r="AL51" s="684"/>
      <c r="AM51" s="684"/>
      <c r="AN51" s="684"/>
      <c r="AO51" s="684"/>
      <c r="AP51" s="684"/>
      <c r="AQ51" s="684"/>
      <c r="AR51" s="684"/>
      <c r="AS51" s="684"/>
      <c r="AT51" s="684"/>
      <c r="AU51" s="684"/>
      <c r="AV51" s="684"/>
      <c r="AW51" s="684"/>
      <c r="AX51" s="684"/>
      <c r="AY51" s="684"/>
      <c r="AZ51" s="684"/>
      <c r="BA51" s="684"/>
      <c r="BB51" s="684"/>
      <c r="BC51" s="684"/>
      <c r="BD51" s="684"/>
      <c r="BE51" s="684"/>
      <c r="BF51" s="684"/>
      <c r="BG51" s="684"/>
      <c r="BH51" s="684"/>
      <c r="BI51" s="684"/>
      <c r="BJ51" s="684"/>
      <c r="BK51" s="684"/>
      <c r="BL51" s="684"/>
      <c r="BM51" s="684"/>
      <c r="BN51" s="684"/>
      <c r="BO51" s="684"/>
      <c r="BP51" s="314" t="str">
        <f>IF(CS51=0,"",DM51/CS51*1000)</f>
        <v/>
      </c>
      <c r="BQ51" s="314" t="str">
        <f>IF(CT51=0,"",DO51/CT51*1000)</f>
        <v/>
      </c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5"/>
      <c r="CV51" s="265"/>
      <c r="CW51" s="264">
        <f>SUM(CW52:CW54)</f>
        <v>300</v>
      </c>
      <c r="CX51" s="264">
        <f>SUM(CX52:CX54)</f>
        <v>250</v>
      </c>
      <c r="CY51" s="264">
        <f>SUM(CY52:CY54)</f>
        <v>0</v>
      </c>
      <c r="CZ51" s="264">
        <f>SUM(CZ52:CZ54)</f>
        <v>0</v>
      </c>
      <c r="DA51" s="265"/>
      <c r="DB51" s="265"/>
      <c r="DC51" s="264">
        <f>SUM(DC52:DC54)</f>
        <v>1629</v>
      </c>
      <c r="DD51" s="264">
        <f>SUM(DD52:DD54)</f>
        <v>1629</v>
      </c>
      <c r="DE51" s="264">
        <f>SUM(DE52:DE54)</f>
        <v>1380</v>
      </c>
      <c r="DF51" s="264">
        <f>SUM(DF52:DF54)</f>
        <v>1656</v>
      </c>
      <c r="DG51" s="266"/>
      <c r="DH51" s="264">
        <f>SUM(DH52:DH54)</f>
        <v>0</v>
      </c>
      <c r="DI51" s="264">
        <f>SUM(DI52:DI54)</f>
        <v>0</v>
      </c>
      <c r="DJ51" s="264">
        <f>SUM(DJ52:DJ54)</f>
        <v>0</v>
      </c>
      <c r="DK51" s="264">
        <f>SUM(DK52:DK54)</f>
        <v>0</v>
      </c>
      <c r="DL51" s="266"/>
      <c r="DM51" s="264">
        <f>SUM(DC51,DH51)</f>
        <v>1629</v>
      </c>
      <c r="DN51" s="264">
        <f>SUM(DD51,DI51)</f>
        <v>1629</v>
      </c>
      <c r="DO51" s="264">
        <f>SUM(DE51,DJ51)</f>
        <v>1380</v>
      </c>
      <c r="DP51" s="264">
        <f>SUM(DF51,DK51)</f>
        <v>1656</v>
      </c>
      <c r="DQ51" s="266"/>
      <c r="DR51" s="267"/>
      <c r="DS51" s="267"/>
      <c r="DT51" s="267"/>
      <c r="DU51" s="268">
        <f>'СУБС ПИ'!$S$20</f>
        <v>0</v>
      </c>
      <c r="DV51" s="268">
        <f>'СУБС ПИ'!$U$20</f>
        <v>0</v>
      </c>
      <c r="DW51" s="267"/>
      <c r="DX51" s="267"/>
      <c r="DY51" s="267"/>
      <c r="DZ51" s="264">
        <f>IF(DD51=0,0,DF51/DD51*100)</f>
        <v>101.657458563536</v>
      </c>
      <c r="EA51" s="264">
        <f>IF(DI51=0,0,DK51/DI51*100)</f>
        <v>0</v>
      </c>
      <c r="EB51" s="264">
        <f>IF(DN51=0,0,DP51/DN51*100)</f>
        <v>101.657458563536</v>
      </c>
      <c r="EC51" s="266"/>
      <c r="ED51" s="266"/>
      <c r="EE51" s="266"/>
      <c r="EF51" s="266"/>
      <c r="EG51" s="266"/>
      <c r="EH51" s="266"/>
      <c r="EI51" s="177"/>
      <c r="EJ51" s="269"/>
      <c r="LF51" s="401"/>
    </row>
    <row customHeight="1" ht="12" hidden="1">
      <c r="C52" s="161"/>
      <c r="D52" s="672"/>
      <c r="E52" s="690"/>
      <c r="F52" s="536"/>
      <c r="G52" s="536"/>
      <c r="H52" s="536"/>
      <c r="I52" s="536"/>
      <c r="J52" s="536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257"/>
      <c r="BQ52" s="257"/>
      <c r="BR52" s="257"/>
      <c r="BS52" s="257"/>
      <c r="BT52" s="257"/>
      <c r="BU52" s="257"/>
      <c r="BV52" s="257"/>
      <c r="BW52" s="257"/>
      <c r="BX52" s="184"/>
      <c r="BY52" s="184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184"/>
      <c r="EJ52" s="185"/>
      <c r="LF52" s="313"/>
    </row>
    <row customHeight="1" ht="24">
      <c r="A53" s="614" t="s">
        <v>1154</v>
      </c>
      <c r="B53" s="614" t="s">
        <v>1331</v>
      </c>
      <c r="C53" s="417" t="s">
        <v>1281</v>
      </c>
      <c r="D53" s="418"/>
      <c r="E53" s="418"/>
      <c r="F53" s="244"/>
      <c r="G53" s="604"/>
      <c r="H53" s="604"/>
      <c r="I53" s="793">
        <f>ROW('СРЕД 1'!A60)</f>
        <v>60</v>
      </c>
      <c r="J53" s="244"/>
      <c r="K53" s="804"/>
      <c r="L53" s="804"/>
      <c r="M53" s="357" t="str">
        <f>IF('СРЕД 1'!$M$60="","",'СРЕД 1'!$M$60)</f>
        <v>6</v>
      </c>
      <c r="N53" s="797" t="str">
        <f>IF('СРЕД 1'!$N$60="","",'СРЕД 1'!$N$60)</f>
        <v>Электроснабжение. Расчёт по одноставочным тарифам</v>
      </c>
      <c r="O53" s="358"/>
      <c r="P53" s="358"/>
      <c r="Q53" s="797" t="str">
        <f>IF('СРЕД 1'!$Q$60="","",'СРЕД 1'!$Q$60)</f>
        <v>По-умолчанию</v>
      </c>
      <c r="R53" s="358"/>
      <c r="S53" s="358"/>
      <c r="T53" s="795" t="str">
        <f>IF('СРЕД 1'!$T$60="","",'СРЕД 1'!$T$60)</f>
        <v>ЧД</v>
      </c>
      <c r="U53" s="795" t="str">
        <f>IF('СРЕД 1'!$U$60="","",'СРЕД 1'!$U$60)</f>
        <v>ЖП</v>
      </c>
      <c r="V53" s="358"/>
      <c r="W53" s="358"/>
      <c r="X53" s="795" t="str">
        <f>IF('СРЕД 1'!$X$60="","",'СРЕД 1'!$X$60)</f>
        <v/>
      </c>
      <c r="Y53" s="358"/>
      <c r="Z53" s="358"/>
      <c r="AA53" s="358"/>
      <c r="AB53" s="358"/>
      <c r="AC53" s="799" t="str">
        <f>IF('СРЕД 1'!$AC$60="","",'СРЕД 1'!$AC$60)</f>
        <v>NTKU</v>
      </c>
      <c r="AD53" s="799" t="str">
        <f>BL53&amp;"::"&amp;AE53</f>
        <v>да::ACTI</v>
      </c>
      <c r="AE53" s="799" t="str">
        <f>IF(X53="да","SUPPRESS","ACTI")</f>
        <v>ACTI</v>
      </c>
      <c r="AF53" s="358"/>
      <c r="AG53" s="358"/>
      <c r="AH53" s="358"/>
      <c r="AI53" s="358"/>
      <c r="AJ53" s="358"/>
      <c r="AK53" s="358"/>
      <c r="AL53" s="358"/>
      <c r="AM53" s="358"/>
      <c r="AN53" s="357" t="str">
        <f>IF('СРЕД 1'!$AN$60="","",'СРЕД 1'!$AN$60)</f>
        <v>5.1.1</v>
      </c>
      <c r="AO53" s="797" t="str">
        <f>IF('СРЕД 1'!$AO$60="","",'СРЕД 1'!$AO$60)</f>
        <v>МП ЗР "Севержилкомсервис"</v>
      </c>
      <c r="AP53" s="359"/>
      <c r="AQ53" s="797" t="str">
        <f>IF('СРЕД 1'!$AQ$60="","",'СРЕД 1'!$AQ$60)</f>
        <v>8300010685</v>
      </c>
      <c r="AR53" s="797" t="str">
        <f>IF('СРЕД 1'!$AR$60="","",'СРЕД 1'!$AR$60)</f>
        <v>298301001</v>
      </c>
      <c r="AS53" s="797" t="str">
        <f>IF('СРЕД 1'!$AS$60="","",'СРЕД 1'!$AS$60)</f>
        <v>ОСН, 22</v>
      </c>
      <c r="AT53" s="797" t="str">
        <f>IF('СРЕД 1'!$AT$60="","",'СРЕД 1'!$AT$60)</f>
        <v/>
      </c>
      <c r="AU53" s="797" t="str">
        <f>IF('СРЕД 1'!$AU$60="","",'СРЕД 1'!$AU$60)</f>
        <v/>
      </c>
      <c r="AV53" s="797" t="str">
        <f>IF('СРЕД 1'!$AV$60="","",'СРЕД 1'!$AV$60)</f>
        <v/>
      </c>
      <c r="AW53" s="797" t="str">
        <f>IF('СРЕД 1'!$AW$60="","",'СРЕД 1'!$AW$60)</f>
        <v/>
      </c>
      <c r="AX53" s="797" t="str">
        <f>IF('СРЕД 1'!$AX$60="","",'СРЕД 1'!$AX$60)</f>
        <v>при наличии</v>
      </c>
      <c r="AY53" s="358"/>
      <c r="AZ53" s="792"/>
      <c r="BA53" s="792"/>
      <c r="BB53" s="792"/>
      <c r="BC53" s="797" t="str">
        <f>IF('СРЕД 1'!$BC$60="","",'СРЕД 1'!$BC$60)</f>
        <v>сельское</v>
      </c>
      <c r="BD53" s="797" t="str">
        <f>IF('СРЕД 1'!$BD$60="","",'СРЕД 1'!$BD$60)</f>
        <v>электро</v>
      </c>
      <c r="BE53" s="797" t="str">
        <f>IF('СРЕД 1'!$BE$60="","",'СРЕД 1'!$BE$60)</f>
        <v>в пределах</v>
      </c>
      <c r="BF53" s="792"/>
      <c r="BG53" s="358"/>
      <c r="BH53" s="358"/>
      <c r="BI53" s="358"/>
      <c r="BJ53" s="358"/>
      <c r="BK53" s="358"/>
      <c r="BL53" s="795" t="str">
        <f>IF('СРЕД 1'!$BL$60="","",'СРЕД 1'!$BL$60)</f>
        <v>да</v>
      </c>
      <c r="BM53" s="751"/>
      <c r="BN53" s="358"/>
      <c r="BO53" s="358"/>
      <c r="BP53" s="332">
        <f>IF('СРЕД 1'!$BP$60="","",'СРЕД 1'!$BP$60)</f>
        <v>5.43</v>
      </c>
      <c r="BQ53" s="332">
        <f>IF('СРЕД 1'!$BQ$60="","",'СРЕД 1'!$BQ$60)</f>
        <v>5.52</v>
      </c>
      <c r="BR53" s="332">
        <f>IF('СРЕД 1'!$BR$60="","",'СРЕД 1'!$BR$60)</f>
        <v>89.09</v>
      </c>
      <c r="BS53" s="332">
        <f>IF('СРЕД 1'!$BS$60="","",'СРЕД 1'!$BS$60)</f>
        <v>90.57</v>
      </c>
      <c r="BT53" s="358"/>
      <c r="BU53" s="379" t="str">
        <f>IF('СРЕД 1'!$BU$60="","",'СРЕД 1'!$BU$60)</f>
        <v/>
      </c>
      <c r="BV53" s="379" t="str">
        <f>IF('СРЕД 1'!$BV$60="","",'СРЕД 1'!$BV$60)</f>
        <v/>
      </c>
      <c r="BW53" s="358"/>
      <c r="BX53" s="386" t="str">
        <f>IF('СРЕД 1'!$BX$60="","",'СРЕД 1'!$BX$60)</f>
        <v>при наличии</v>
      </c>
      <c r="BY53" s="386" t="str">
        <f>IF('СРЕД 1'!$BY$60="","",'СРЕД 1'!$BY$60)</f>
        <v>при наличии</v>
      </c>
      <c r="BZ53" s="347" t="str">
        <f>IF('СРЕД 1'!$BZ$60="","",'СРЕД 1'!$BZ$60)</f>
        <v/>
      </c>
      <c r="CA53" s="347" t="str">
        <f>IF('СРЕД 1'!$CA$60="","",'СРЕД 1'!$CA$60)</f>
        <v/>
      </c>
      <c r="CB53" s="358"/>
      <c r="CC53" s="358"/>
      <c r="CD53" s="358"/>
      <c r="CE53" s="379" t="str">
        <f>IF('СРЕД 1'!$CE$60="","",'СРЕД 1'!$CE$60)</f>
        <v/>
      </c>
      <c r="CF53" s="379" t="str">
        <f>IF('СРЕД 1'!$CF$60="","",'СРЕД 1'!$CF$60)</f>
        <v/>
      </c>
      <c r="CG53" s="358"/>
      <c r="CH53" s="358"/>
      <c r="CI53" s="358"/>
      <c r="CJ53" s="358"/>
      <c r="CK53" s="358"/>
      <c r="CL53" s="370" t="str">
        <f>IF('СРЕД 1'!$CL$60="","",'СРЕД 1'!$CL$60)</f>
        <v/>
      </c>
      <c r="CM53" s="370" t="str">
        <f>IF('СРЕД 1'!$CM$60="","",'СРЕД 1'!$CM$60)</f>
        <v/>
      </c>
      <c r="CN53" s="358"/>
      <c r="CO53" s="276" t="str">
        <f>IF(CE53="м2",IF($U53="ЖП",MAX_1_HSE_AREA,MAX_1_ODN_AREA),"")</f>
        <v/>
      </c>
      <c r="CP53" s="276" t="str">
        <f>IF(CF53="м2",IF($U53="ЖП",MAX_1_HSE_AREA,MAX_1_ODN_AREA),"")</f>
        <v/>
      </c>
      <c r="CQ53" s="373" t="str">
        <f>IF(AND(NOT(CE53="м2"),LEN(CE53)&gt;0),IF($U53="ЖП",MAX_1_HSE_CTZN,MAX_1_ODN_CTZN),"")</f>
        <v/>
      </c>
      <c r="CR53" s="373" t="str">
        <f>IF(AND(NOT(CF53="м2"),LEN(CF53)&gt;0),IF($U53="ЖП",MAX_1_HSE_CTZN,MAX_1_ODN_CTZN),"")</f>
        <v/>
      </c>
      <c r="CS53" s="364">
        <v>300</v>
      </c>
      <c r="CT53" s="364">
        <v>250</v>
      </c>
      <c r="CU53" s="358"/>
      <c r="CV53" s="358"/>
      <c r="CW53" s="144">
        <f>IF($AD53="да::ACTI",IF($U53="ЖП",CS53,0),0)</f>
        <v>300</v>
      </c>
      <c r="CX53" s="144">
        <f>IF($AD53="да::ACTI",IF($U53="ЖП",CT53,0),0)</f>
        <v>250</v>
      </c>
      <c r="CY53" s="144">
        <f>IF($AD53="да::ACTI",IF($U53="ЖП",0,CS53),0)</f>
        <v>0</v>
      </c>
      <c r="CZ53" s="144">
        <f>IF($AD53="да::ACTI",IF($U53="ЖП",0,CT53),0)</f>
        <v>0</v>
      </c>
      <c r="DA53" s="358"/>
      <c r="DB53" s="358"/>
      <c r="DC53" s="276">
        <f>CW53*IF(LEN($BP53)=0,0,$BP53)</f>
        <v>1629</v>
      </c>
      <c r="DD53" s="276">
        <f>IF(LEN($BQ53)=0,0,DC53)</f>
        <v>1629</v>
      </c>
      <c r="DE53" s="276">
        <f>CX53*IF(LEN($BQ53)=0,0,$BQ53)</f>
        <v>1380</v>
      </c>
      <c r="DF53" s="276">
        <f>CW53*IF(LEN($BQ53)=0,0,$BQ53)</f>
        <v>1656</v>
      </c>
      <c r="DG53" s="280"/>
      <c r="DH53" s="276">
        <f>CY53*IF(LEN($BP53)=0,0,$BP53)</f>
        <v>0</v>
      </c>
      <c r="DI53" s="276">
        <f>IF(LEN($BQ53)=0,0,DH53)</f>
        <v>0</v>
      </c>
      <c r="DJ53" s="276">
        <f>CZ53*IF(LEN($BQ53)=0,0,$BQ53)</f>
        <v>0</v>
      </c>
      <c r="DK53" s="276">
        <f>CY53*IF(LEN($BQ53)=0,0,$BQ53)</f>
        <v>0</v>
      </c>
      <c r="DL53" s="280"/>
      <c r="DM53" s="276">
        <f>SUM(DC53,DH53)</f>
        <v>1629</v>
      </c>
      <c r="DN53" s="276">
        <f>SUM(DD53,DI53)</f>
        <v>1629</v>
      </c>
      <c r="DO53" s="276">
        <f>SUM(DE53,DJ53)</f>
        <v>1380</v>
      </c>
      <c r="DP53" s="276">
        <f>SUM(DF53,DK53)</f>
        <v>1656</v>
      </c>
      <c r="DQ53" s="280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993"/>
      <c r="EL53" s="993"/>
      <c r="EM53" s="993"/>
      <c r="EN53" s="993"/>
      <c r="EO53" s="993"/>
      <c r="EP53" s="993"/>
      <c r="EQ53" s="993"/>
      <c r="ER53" s="993"/>
      <c r="ES53" s="993"/>
      <c r="ET53" s="993"/>
      <c r="EU53" s="993"/>
      <c r="EV53" s="993"/>
      <c r="EW53" s="993"/>
      <c r="EX53" s="993"/>
      <c r="EY53" s="993"/>
      <c r="EZ53" s="993"/>
      <c r="FA53" s="993"/>
      <c r="FB53" s="993"/>
      <c r="FC53" s="993"/>
      <c r="FD53" s="993"/>
      <c r="FE53" s="993"/>
      <c r="FF53" s="993"/>
      <c r="FG53" s="993"/>
      <c r="FH53" s="993"/>
      <c r="FI53" s="993"/>
      <c r="FJ53" s="993"/>
      <c r="FK53" s="993"/>
      <c r="FL53" s="993"/>
      <c r="FM53" s="993"/>
      <c r="FN53" s="993"/>
      <c r="FO53" s="993"/>
      <c r="FP53" s="993"/>
      <c r="FQ53" s="993"/>
      <c r="FR53" s="993"/>
      <c r="FS53" s="993"/>
      <c r="FT53" s="993"/>
      <c r="FU53" s="993"/>
      <c r="FV53" s="993"/>
      <c r="FW53" s="993"/>
      <c r="FX53" s="993"/>
      <c r="FY53" s="993"/>
      <c r="FZ53" s="993"/>
      <c r="GA53" s="993"/>
      <c r="GB53" s="993"/>
      <c r="GC53" s="993"/>
      <c r="GD53" s="993"/>
      <c r="GE53" s="993"/>
      <c r="GF53" s="993"/>
      <c r="GG53" s="993"/>
      <c r="GH53" s="993"/>
      <c r="GI53" s="993"/>
      <c r="GJ53" s="993"/>
      <c r="GK53" s="993"/>
      <c r="GL53" s="993"/>
      <c r="GM53" s="993"/>
      <c r="GN53" s="993"/>
      <c r="GO53" s="993"/>
      <c r="GP53" s="993"/>
      <c r="GQ53" s="993"/>
      <c r="GR53" s="993"/>
      <c r="GS53" s="993"/>
      <c r="GT53" s="993"/>
      <c r="GU53" s="993"/>
      <c r="GV53" s="993"/>
      <c r="GW53" s="993"/>
      <c r="GX53" s="993"/>
      <c r="GY53" s="993"/>
      <c r="GZ53" s="993"/>
      <c r="HA53" s="993"/>
      <c r="HB53" s="993"/>
      <c r="HC53" s="993"/>
      <c r="HD53" s="993"/>
      <c r="HE53" s="993"/>
      <c r="HF53" s="993"/>
      <c r="HG53" s="993"/>
      <c r="HH53" s="993"/>
      <c r="HI53" s="993"/>
      <c r="HJ53" s="993"/>
      <c r="HK53" s="993"/>
      <c r="HL53" s="993"/>
      <c r="HM53" s="993"/>
      <c r="HN53" s="993"/>
      <c r="HO53" s="993"/>
      <c r="HP53" s="993"/>
      <c r="HQ53" s="993"/>
      <c r="HR53" s="993"/>
      <c r="HS53" s="993"/>
      <c r="HT53" s="993"/>
      <c r="HU53" s="993"/>
      <c r="HV53" s="993"/>
      <c r="HW53" s="993"/>
      <c r="HX53" s="993"/>
      <c r="HY53" s="993"/>
      <c r="HZ53" s="993"/>
      <c r="IA53" s="993"/>
      <c r="IB53" s="993"/>
      <c r="IC53" s="993"/>
      <c r="ID53" s="993"/>
      <c r="IE53" s="993"/>
      <c r="IF53" s="993"/>
      <c r="IG53" s="993"/>
      <c r="IH53" s="993"/>
      <c r="II53" s="993"/>
      <c r="IJ53" s="993"/>
      <c r="IK53" s="993"/>
      <c r="IL53" s="993"/>
      <c r="IM53" s="993"/>
      <c r="IN53" s="993"/>
      <c r="IO53" s="993"/>
      <c r="IP53" s="993"/>
      <c r="IQ53" s="993"/>
      <c r="IR53" s="993"/>
      <c r="IS53" s="993"/>
      <c r="IT53" s="993"/>
      <c r="IU53" s="993"/>
      <c r="IV53" s="993"/>
      <c r="IW53" s="993"/>
      <c r="IX53" s="993"/>
      <c r="IY53" s="993"/>
      <c r="IZ53" s="993"/>
      <c r="JA53" s="993"/>
      <c r="JB53" s="993"/>
      <c r="JC53" s="993"/>
      <c r="JD53" s="993"/>
      <c r="JE53" s="993"/>
      <c r="JF53" s="993"/>
      <c r="JG53" s="993"/>
      <c r="JH53" s="993"/>
      <c r="JI53" s="993"/>
      <c r="JJ53" s="993"/>
      <c r="JK53" s="993"/>
      <c r="JL53" s="993"/>
      <c r="JM53" s="993"/>
      <c r="JN53" s="993"/>
      <c r="JO53" s="993"/>
      <c r="JP53" s="993"/>
      <c r="JQ53" s="993"/>
      <c r="JR53" s="993"/>
      <c r="JS53" s="993"/>
      <c r="JT53" s="993"/>
      <c r="JU53" s="993"/>
      <c r="JV53" s="993"/>
      <c r="JW53" s="993"/>
      <c r="JX53" s="993"/>
      <c r="JY53" s="993"/>
      <c r="JZ53" s="993"/>
      <c r="KA53" s="993"/>
      <c r="KB53" s="993"/>
      <c r="KC53" s="993"/>
      <c r="KD53" s="993"/>
      <c r="KE53" s="993"/>
      <c r="KF53" s="993"/>
      <c r="KG53" s="993"/>
      <c r="KH53" s="993"/>
      <c r="KI53" s="993"/>
      <c r="KJ53" s="993"/>
      <c r="KK53" s="993"/>
      <c r="KL53" s="993"/>
      <c r="KM53" s="993"/>
      <c r="KN53" s="993"/>
      <c r="KO53" s="993"/>
      <c r="KP53" s="993"/>
      <c r="KQ53" s="993"/>
      <c r="KR53" s="993"/>
      <c r="KS53" s="993"/>
      <c r="KT53" s="993"/>
      <c r="KU53" s="993"/>
      <c r="KV53" s="993"/>
      <c r="KW53" s="420">
        <f>'СРЕД 1'!$DM$60*1000</f>
        <v>457097.4</v>
      </c>
      <c r="KX53" s="420">
        <f>'СРЕД 1'!$DO$60*1000</f>
        <v>500481.84</v>
      </c>
      <c r="KY53" s="239" t="str">
        <f>IF(AND(LEN(DM53)&gt;0,LEN(KW53)&gt;0,KW53&lt;DM53),"ALARM","OK")</f>
        <v>OK</v>
      </c>
      <c r="KZ53" s="239" t="str">
        <f>IF(AND(LEN(DO53)&gt;0,LEN(KX53)&gt;0,KX53&lt;DO53),"ALARM","OK")</f>
        <v>OK</v>
      </c>
      <c r="LA53" s="993"/>
      <c r="LB53" s="993"/>
      <c r="LC53" s="993"/>
      <c r="LD53" s="993"/>
      <c r="LE53" s="993"/>
      <c r="LF53" s="379" t="str">
        <f>IF('СРЕД 1'!$LF$60="","",'СРЕД 1'!$LF$60)</f>
        <v/>
      </c>
      <c r="LG53" s="993"/>
      <c r="LH53" s="993"/>
      <c r="LI53" s="993"/>
      <c r="LJ53" s="993"/>
      <c r="LK53" s="993"/>
      <c r="LL53" s="993"/>
      <c r="LM53" s="993"/>
    </row>
    <row customHeight="1" ht="12" hidden="1">
      <c r="C54" s="161"/>
      <c r="D54" s="672"/>
      <c r="E54" s="690"/>
      <c r="F54" s="536"/>
      <c r="G54" s="536"/>
      <c r="H54" s="536"/>
      <c r="I54" s="536"/>
      <c r="J54" s="536"/>
      <c r="K54" s="184"/>
      <c r="L54" s="184"/>
      <c r="M54" s="184"/>
      <c r="N54" s="189" t="s">
        <v>1635</v>
      </c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4"/>
      <c r="AD54" s="184"/>
      <c r="AE54" s="184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4"/>
      <c r="BI54" s="184"/>
      <c r="BJ54" s="184"/>
      <c r="BK54" s="184"/>
      <c r="BL54" s="184"/>
      <c r="BM54" s="184"/>
      <c r="BN54" s="184"/>
      <c r="BO54" s="184"/>
      <c r="BP54" s="257"/>
      <c r="BQ54" s="257"/>
      <c r="BR54" s="257"/>
      <c r="BS54" s="257"/>
      <c r="BT54" s="257"/>
      <c r="BU54" s="257"/>
      <c r="BV54" s="257"/>
      <c r="BW54" s="257"/>
      <c r="BX54" s="184"/>
      <c r="BY54" s="184"/>
      <c r="BZ54" s="257"/>
      <c r="CA54" s="257"/>
      <c r="CB54" s="257"/>
      <c r="CC54" s="257"/>
      <c r="CD54" s="257"/>
      <c r="CE54" s="257"/>
      <c r="CF54" s="257"/>
      <c r="CG54" s="257"/>
      <c r="CH54" s="257"/>
      <c r="CI54" s="257"/>
      <c r="CJ54" s="257"/>
      <c r="CK54" s="257"/>
      <c r="CL54" s="257"/>
      <c r="CM54" s="257"/>
      <c r="CN54" s="257"/>
      <c r="CO54" s="257"/>
      <c r="CP54" s="257"/>
      <c r="CQ54" s="257"/>
      <c r="CR54" s="257"/>
      <c r="CS54" s="257"/>
      <c r="CT54" s="257"/>
      <c r="CU54" s="257"/>
      <c r="CV54" s="257"/>
      <c r="CW54" s="257"/>
      <c r="CX54" s="257"/>
      <c r="CY54" s="257"/>
      <c r="CZ54" s="257"/>
      <c r="DA54" s="257"/>
      <c r="DB54" s="257"/>
      <c r="DC54" s="257"/>
      <c r="DD54" s="257"/>
      <c r="DE54" s="257"/>
      <c r="DF54" s="257"/>
      <c r="DG54" s="257"/>
      <c r="DH54" s="257"/>
      <c r="DI54" s="257"/>
      <c r="DJ54" s="257"/>
      <c r="DK54" s="257"/>
      <c r="DL54" s="257"/>
      <c r="DM54" s="257"/>
      <c r="DN54" s="257"/>
      <c r="DO54" s="257"/>
      <c r="DP54" s="257"/>
      <c r="DQ54" s="257"/>
      <c r="DR54" s="257"/>
      <c r="DS54" s="257"/>
      <c r="DT54" s="257"/>
      <c r="DU54" s="257"/>
      <c r="DV54" s="257"/>
      <c r="DW54" s="257"/>
      <c r="DX54" s="257"/>
      <c r="DY54" s="257"/>
      <c r="DZ54" s="257"/>
      <c r="EA54" s="257"/>
      <c r="EB54" s="257"/>
      <c r="EC54" s="257"/>
      <c r="ED54" s="257"/>
      <c r="EE54" s="257"/>
      <c r="EF54" s="257"/>
      <c r="EG54" s="257"/>
      <c r="EH54" s="257"/>
      <c r="EI54" s="184"/>
      <c r="EJ54" s="185"/>
      <c r="LF54" s="313"/>
    </row>
    <row customHeight="1" ht="12" hidden="1">
      <c r="C55" s="161"/>
      <c r="D55" s="672"/>
      <c r="E55" s="281"/>
      <c r="F55" s="545"/>
      <c r="G55" s="545"/>
      <c r="H55" s="545"/>
      <c r="I55" s="545"/>
      <c r="J55" s="545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257"/>
      <c r="BQ55" s="257"/>
      <c r="BR55" s="257"/>
      <c r="BS55" s="257"/>
      <c r="BT55" s="257"/>
      <c r="BU55" s="257"/>
      <c r="BV55" s="257"/>
      <c r="BW55" s="257"/>
      <c r="BX55" s="184"/>
      <c r="BY55" s="184"/>
      <c r="BZ55" s="257"/>
      <c r="CA55" s="257"/>
      <c r="CB55" s="257"/>
      <c r="CC55" s="257"/>
      <c r="CD55" s="257"/>
      <c r="CE55" s="257"/>
      <c r="CF55" s="257"/>
      <c r="CG55" s="257"/>
      <c r="CH55" s="257"/>
      <c r="CI55" s="257"/>
      <c r="CJ55" s="257"/>
      <c r="CK55" s="257"/>
      <c r="CL55" s="257"/>
      <c r="CM55" s="257"/>
      <c r="CN55" s="257"/>
      <c r="CO55" s="257"/>
      <c r="CP55" s="257"/>
      <c r="CQ55" s="257"/>
      <c r="CR55" s="257"/>
      <c r="CS55" s="257"/>
      <c r="CT55" s="257"/>
      <c r="CU55" s="257"/>
      <c r="CV55" s="257"/>
      <c r="CW55" s="257"/>
      <c r="CX55" s="257"/>
      <c r="CY55" s="257"/>
      <c r="CZ55" s="257"/>
      <c r="DA55" s="257"/>
      <c r="DB55" s="257"/>
      <c r="DC55" s="257"/>
      <c r="DD55" s="257"/>
      <c r="DE55" s="257"/>
      <c r="DF55" s="257"/>
      <c r="DG55" s="257"/>
      <c r="DH55" s="257"/>
      <c r="DI55" s="257"/>
      <c r="DJ55" s="257"/>
      <c r="DK55" s="257"/>
      <c r="DL55" s="257"/>
      <c r="DM55" s="257"/>
      <c r="DN55" s="257"/>
      <c r="DO55" s="257"/>
      <c r="DP55" s="257"/>
      <c r="DQ55" s="257"/>
      <c r="DR55" s="257"/>
      <c r="DS55" s="257"/>
      <c r="DT55" s="257"/>
      <c r="DU55" s="257"/>
      <c r="DV55" s="257"/>
      <c r="DW55" s="257"/>
      <c r="DX55" s="257"/>
      <c r="DY55" s="257"/>
      <c r="DZ55" s="257"/>
      <c r="EA55" s="257"/>
      <c r="EB55" s="257"/>
      <c r="EC55" s="257"/>
      <c r="ED55" s="257"/>
      <c r="EE55" s="257"/>
      <c r="EF55" s="257"/>
      <c r="EG55" s="257"/>
      <c r="EH55" s="257"/>
      <c r="EI55" s="184"/>
      <c r="EJ55" s="185"/>
      <c r="LF55" s="313"/>
    </row>
    <row customHeight="1" ht="12">
      <c r="C56" s="161"/>
      <c r="D56" s="672"/>
      <c r="E56" s="689" t="s">
        <v>1342</v>
      </c>
      <c r="F56" s="536"/>
      <c r="G56" s="536"/>
      <c r="H56" s="536"/>
      <c r="I56" s="536"/>
      <c r="J56" s="536"/>
      <c r="K56" s="536"/>
      <c r="L56" s="261"/>
      <c r="M56" s="261" t="s">
        <v>1343</v>
      </c>
      <c r="N56" s="686" t="s">
        <v>1596</v>
      </c>
      <c r="O56" s="687"/>
      <c r="P56" s="687"/>
      <c r="Q56" s="687"/>
      <c r="R56" s="687"/>
      <c r="S56" s="687"/>
      <c r="T56" s="687"/>
      <c r="U56" s="687"/>
      <c r="V56" s="687"/>
      <c r="W56" s="687"/>
      <c r="X56" s="687"/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314" t="str">
        <f>IF(CS56=0,"",DM56/CS56*1000)</f>
        <v/>
      </c>
      <c r="BQ56" s="314" t="str">
        <f>IF(CT56=0,"",DO56/CT56*1000)</f>
        <v/>
      </c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  <c r="CF56" s="263"/>
      <c r="CG56" s="263"/>
      <c r="CH56" s="263"/>
      <c r="CI56" s="263"/>
      <c r="CJ56" s="263"/>
      <c r="CK56" s="263"/>
      <c r="CL56" s="263"/>
      <c r="CM56" s="263"/>
      <c r="CN56" s="263"/>
      <c r="CO56" s="263"/>
      <c r="CP56" s="263"/>
      <c r="CQ56" s="263"/>
      <c r="CR56" s="263"/>
      <c r="CS56" s="263"/>
      <c r="CT56" s="263"/>
      <c r="CU56" s="265"/>
      <c r="CV56" s="265"/>
      <c r="CW56" s="264">
        <f>SUM(CW57:CW58)</f>
        <v>0</v>
      </c>
      <c r="CX56" s="264">
        <f>SUM(CX57:CX58)</f>
        <v>0</v>
      </c>
      <c r="CY56" s="264">
        <f>SUM(CY57:CY58)</f>
        <v>0</v>
      </c>
      <c r="CZ56" s="264">
        <f>SUM(CZ57:CZ58)</f>
        <v>0</v>
      </c>
      <c r="DA56" s="265"/>
      <c r="DB56" s="265"/>
      <c r="DC56" s="264">
        <f>SUM(DC57:DC58)</f>
        <v>0</v>
      </c>
      <c r="DD56" s="264">
        <f>SUM(DD57:DD58)</f>
        <v>0</v>
      </c>
      <c r="DE56" s="264">
        <f>SUM(DE57:DE58)</f>
        <v>0</v>
      </c>
      <c r="DF56" s="264">
        <f>SUM(DF57:DF58)</f>
        <v>0</v>
      </c>
      <c r="DG56" s="266"/>
      <c r="DH56" s="264">
        <f>SUM(DH57:DH58)</f>
        <v>0</v>
      </c>
      <c r="DI56" s="264">
        <f>SUM(DI57:DI58)</f>
        <v>0</v>
      </c>
      <c r="DJ56" s="264">
        <f>SUM(DJ57:DJ58)</f>
        <v>0</v>
      </c>
      <c r="DK56" s="264">
        <f>SUM(DK57:DK58)</f>
        <v>0</v>
      </c>
      <c r="DL56" s="266"/>
      <c r="DM56" s="264">
        <f>SUM(DC56,DH56)</f>
        <v>0</v>
      </c>
      <c r="DN56" s="264">
        <f>SUM(DD56,DI56)</f>
        <v>0</v>
      </c>
      <c r="DO56" s="264">
        <f>SUM(DE56,DJ56)</f>
        <v>0</v>
      </c>
      <c r="DP56" s="264">
        <f>SUM(DF56,DK56)</f>
        <v>0</v>
      </c>
      <c r="DQ56" s="266"/>
      <c r="DR56" s="267"/>
      <c r="DS56" s="267"/>
      <c r="DT56" s="267"/>
      <c r="DU56" s="268">
        <f>'СУБС ПИ'!$S$21</f>
        <v>0</v>
      </c>
      <c r="DV56" s="268">
        <f>'СУБС ПИ'!$U$21</f>
        <v>0</v>
      </c>
      <c r="DW56" s="267"/>
      <c r="DX56" s="267"/>
      <c r="DY56" s="267"/>
      <c r="DZ56" s="264">
        <f>IF(DD56=0,0,DF56/DD56*100)</f>
        <v>0</v>
      </c>
      <c r="EA56" s="264">
        <f>IF(DI56=0,0,DK56/DI56*100)</f>
        <v>0</v>
      </c>
      <c r="EB56" s="264">
        <f>IF(DN56=0,0,DP56/DN56*100)</f>
        <v>0</v>
      </c>
      <c r="EC56" s="266"/>
      <c r="ED56" s="266"/>
      <c r="EE56" s="266"/>
      <c r="EF56" s="266"/>
      <c r="EG56" s="266"/>
      <c r="EH56" s="266"/>
      <c r="EI56" s="177"/>
      <c r="EJ56" s="269"/>
      <c r="LF56" s="401"/>
    </row>
    <row customHeight="1" ht="12" hidden="1">
      <c r="C57" s="161"/>
      <c r="D57" s="672"/>
      <c r="E57" s="690"/>
      <c r="F57" s="536"/>
      <c r="G57" s="536"/>
      <c r="H57" s="536"/>
      <c r="I57" s="536"/>
      <c r="J57" s="536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257"/>
      <c r="BQ57" s="257"/>
      <c r="BR57" s="257"/>
      <c r="BS57" s="257"/>
      <c r="BT57" s="257"/>
      <c r="BU57" s="257"/>
      <c r="BV57" s="257"/>
      <c r="BW57" s="257"/>
      <c r="BX57" s="184"/>
      <c r="BY57" s="184"/>
      <c r="BZ57" s="257"/>
      <c r="CA57" s="257"/>
      <c r="CB57" s="257"/>
      <c r="CC57" s="257"/>
      <c r="CD57" s="257"/>
      <c r="CE57" s="257"/>
      <c r="CF57" s="257"/>
      <c r="CG57" s="257"/>
      <c r="CH57" s="257"/>
      <c r="CI57" s="257"/>
      <c r="CJ57" s="257"/>
      <c r="CK57" s="257"/>
      <c r="CL57" s="257"/>
      <c r="CM57" s="257"/>
      <c r="CN57" s="257"/>
      <c r="CO57" s="257"/>
      <c r="CP57" s="257"/>
      <c r="CQ57" s="257"/>
      <c r="CR57" s="257"/>
      <c r="CS57" s="257"/>
      <c r="CT57" s="257"/>
      <c r="CU57" s="257"/>
      <c r="CV57" s="257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257"/>
      <c r="DH57" s="257"/>
      <c r="DI57" s="257"/>
      <c r="DJ57" s="257"/>
      <c r="DK57" s="257"/>
      <c r="DL57" s="257"/>
      <c r="DM57" s="257"/>
      <c r="DN57" s="257"/>
      <c r="DO57" s="257"/>
      <c r="DP57" s="257"/>
      <c r="DQ57" s="257"/>
      <c r="DR57" s="257"/>
      <c r="DS57" s="257"/>
      <c r="DT57" s="257"/>
      <c r="DU57" s="257"/>
      <c r="DV57" s="257"/>
      <c r="DW57" s="257"/>
      <c r="DX57" s="257"/>
      <c r="DY57" s="257"/>
      <c r="DZ57" s="257"/>
      <c r="EA57" s="257"/>
      <c r="EB57" s="257"/>
      <c r="EC57" s="257"/>
      <c r="ED57" s="257"/>
      <c r="EE57" s="257"/>
      <c r="EF57" s="257"/>
      <c r="EG57" s="257"/>
      <c r="EH57" s="257"/>
      <c r="EI57" s="184"/>
      <c r="EJ57" s="185"/>
      <c r="LF57" s="313"/>
    </row>
    <row customHeight="1" ht="12" hidden="1">
      <c r="C58" s="161"/>
      <c r="D58" s="704"/>
      <c r="E58" s="690"/>
      <c r="F58" s="536"/>
      <c r="G58" s="536"/>
      <c r="H58" s="536"/>
      <c r="I58" s="536"/>
      <c r="J58" s="536"/>
      <c r="K58" s="184"/>
      <c r="L58" s="184"/>
      <c r="M58" s="184"/>
      <c r="N58" s="189" t="s">
        <v>1636</v>
      </c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4"/>
      <c r="AD58" s="184"/>
      <c r="AE58" s="184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4"/>
      <c r="BI58" s="184"/>
      <c r="BJ58" s="184"/>
      <c r="BK58" s="184"/>
      <c r="BL58" s="184"/>
      <c r="BM58" s="184"/>
      <c r="BN58" s="184"/>
      <c r="BO58" s="184"/>
      <c r="BP58" s="257"/>
      <c r="BQ58" s="257"/>
      <c r="BR58" s="257"/>
      <c r="BS58" s="257"/>
      <c r="BT58" s="257"/>
      <c r="BU58" s="257"/>
      <c r="BV58" s="257"/>
      <c r="BW58" s="257"/>
      <c r="BX58" s="184"/>
      <c r="BY58" s="184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184"/>
      <c r="EJ58" s="185"/>
      <c r="LF58" s="313"/>
    </row>
    <row customHeight="1" ht="12" hidden="1">
      <c r="C59" s="161"/>
      <c r="E59" s="158"/>
      <c r="F59" s="545"/>
      <c r="G59" s="545"/>
      <c r="H59" s="545"/>
      <c r="I59" s="545"/>
      <c r="J59" s="545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257"/>
      <c r="BQ59" s="257"/>
      <c r="BR59" s="257"/>
      <c r="BS59" s="257"/>
      <c r="BT59" s="257"/>
      <c r="BU59" s="257"/>
      <c r="BV59" s="257"/>
      <c r="BW59" s="257"/>
      <c r="BX59" s="184"/>
      <c r="BY59" s="184"/>
      <c r="BZ59" s="257"/>
      <c r="CA59" s="257"/>
      <c r="CB59" s="257"/>
      <c r="CC59" s="257"/>
      <c r="CD59" s="257"/>
      <c r="CE59" s="257"/>
      <c r="CF59" s="257"/>
      <c r="CG59" s="257"/>
      <c r="CH59" s="257"/>
      <c r="CI59" s="257"/>
      <c r="CJ59" s="257"/>
      <c r="CK59" s="257"/>
      <c r="CL59" s="257"/>
      <c r="CM59" s="257"/>
      <c r="CN59" s="257"/>
      <c r="CO59" s="257"/>
      <c r="CP59" s="257"/>
      <c r="CQ59" s="257"/>
      <c r="CR59" s="257"/>
      <c r="CS59" s="257"/>
      <c r="CT59" s="257"/>
      <c r="CU59" s="257"/>
      <c r="CV59" s="257"/>
      <c r="CW59" s="257"/>
      <c r="CX59" s="257"/>
      <c r="CY59" s="257"/>
      <c r="CZ59" s="257"/>
      <c r="DA59" s="257"/>
      <c r="DB59" s="257"/>
      <c r="DC59" s="257"/>
      <c r="DD59" s="257"/>
      <c r="DE59" s="257"/>
      <c r="DF59" s="257"/>
      <c r="DG59" s="257"/>
      <c r="DH59" s="257"/>
      <c r="DI59" s="257"/>
      <c r="DJ59" s="257"/>
      <c r="DK59" s="257"/>
      <c r="DL59" s="257"/>
      <c r="DM59" s="257"/>
      <c r="DN59" s="257"/>
      <c r="DO59" s="257"/>
      <c r="DP59" s="257"/>
      <c r="DQ59" s="257"/>
      <c r="DR59" s="257"/>
      <c r="DS59" s="257"/>
      <c r="DT59" s="257"/>
      <c r="DU59" s="257"/>
      <c r="DV59" s="257"/>
      <c r="DW59" s="257"/>
      <c r="DX59" s="257"/>
      <c r="DY59" s="257"/>
      <c r="DZ59" s="257"/>
      <c r="EA59" s="257"/>
      <c r="EB59" s="257"/>
      <c r="EC59" s="257"/>
      <c r="ED59" s="257"/>
      <c r="EE59" s="257"/>
      <c r="EF59" s="257"/>
      <c r="EG59" s="257"/>
      <c r="EH59" s="257"/>
      <c r="EI59" s="184"/>
      <c r="EJ59" s="185"/>
      <c r="LF59" s="313"/>
    </row>
    <row customHeight="1" ht="12">
      <c r="C60" s="161"/>
      <c r="F60" s="545"/>
      <c r="G60" s="545"/>
      <c r="H60" s="545"/>
      <c r="I60" s="545"/>
      <c r="J60" s="545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255"/>
      <c r="BQ60" s="255"/>
      <c r="BR60" s="255"/>
      <c r="BS60" s="255"/>
      <c r="BT60" s="255"/>
      <c r="BU60" s="255"/>
      <c r="BV60" s="255"/>
      <c r="BW60" s="255"/>
      <c r="BX60" s="193"/>
      <c r="BY60" s="193"/>
      <c r="BZ60" s="277"/>
      <c r="CA60" s="277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194"/>
      <c r="EJ60" s="278"/>
      <c r="LF60" s="315"/>
    </row>
    <row customHeight="1" ht="12" hidden="1">
      <c r="C61" s="132"/>
      <c r="D61" s="222"/>
      <c r="F61" s="545"/>
      <c r="G61" s="545"/>
      <c r="H61" s="545"/>
      <c r="I61" s="545"/>
      <c r="J61" s="545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257"/>
      <c r="BQ61" s="257"/>
      <c r="BR61" s="257"/>
      <c r="BS61" s="257"/>
      <c r="BT61" s="257"/>
      <c r="BU61" s="257"/>
      <c r="BV61" s="257"/>
      <c r="BW61" s="257"/>
      <c r="BX61" s="184"/>
      <c r="BY61" s="184"/>
      <c r="BZ61" s="257"/>
      <c r="CA61" s="257"/>
      <c r="CB61" s="257"/>
      <c r="CC61" s="257"/>
      <c r="CD61" s="257"/>
      <c r="CE61" s="257"/>
      <c r="CF61" s="257"/>
      <c r="CG61" s="257"/>
      <c r="CH61" s="257"/>
      <c r="CI61" s="257"/>
      <c r="CJ61" s="257"/>
      <c r="CK61" s="257"/>
      <c r="CL61" s="257"/>
      <c r="CM61" s="257"/>
      <c r="CN61" s="257"/>
      <c r="CO61" s="257"/>
      <c r="CP61" s="257"/>
      <c r="CQ61" s="257"/>
      <c r="CR61" s="257"/>
      <c r="CS61" s="257"/>
      <c r="CT61" s="257"/>
      <c r="CU61" s="257"/>
      <c r="CV61" s="257"/>
      <c r="CW61" s="257"/>
      <c r="CX61" s="257"/>
      <c r="CY61" s="257"/>
      <c r="CZ61" s="257"/>
      <c r="DA61" s="257"/>
      <c r="DB61" s="257"/>
      <c r="DC61" s="257"/>
      <c r="DD61" s="257"/>
      <c r="DE61" s="257"/>
      <c r="DF61" s="257"/>
      <c r="DG61" s="257"/>
      <c r="DH61" s="257"/>
      <c r="DI61" s="257"/>
      <c r="DJ61" s="257"/>
      <c r="DK61" s="257"/>
      <c r="DL61" s="257"/>
      <c r="DM61" s="257"/>
      <c r="DN61" s="257"/>
      <c r="DO61" s="257"/>
      <c r="DP61" s="257"/>
      <c r="DQ61" s="257"/>
      <c r="DR61" s="257"/>
      <c r="DS61" s="257"/>
      <c r="DT61" s="257"/>
      <c r="DU61" s="257"/>
      <c r="DV61" s="257"/>
      <c r="DW61" s="257"/>
      <c r="DX61" s="257"/>
      <c r="DY61" s="257"/>
      <c r="DZ61" s="257"/>
      <c r="EA61" s="257"/>
      <c r="EB61" s="257"/>
      <c r="EC61" s="257"/>
      <c r="ED61" s="257"/>
      <c r="EE61" s="257"/>
      <c r="EF61" s="257"/>
      <c r="EG61" s="257"/>
      <c r="EH61" s="257"/>
      <c r="EI61" s="184"/>
      <c r="EJ61" s="185"/>
      <c r="LF61" s="313"/>
    </row>
    <row customHeight="1" ht="12">
      <c r="C62" s="161"/>
      <c r="D62" s="671" t="s">
        <v>176</v>
      </c>
      <c r="E62" s="541" t="s">
        <v>176</v>
      </c>
      <c r="F62" s="536"/>
      <c r="G62" s="536"/>
      <c r="H62" s="536"/>
      <c r="I62" s="536"/>
      <c r="J62" s="536"/>
      <c r="K62" s="536"/>
      <c r="L62" s="261"/>
      <c r="M62" s="261">
        <v>6</v>
      </c>
      <c r="N62" s="790" t="s">
        <v>1598</v>
      </c>
      <c r="O62" s="791"/>
      <c r="P62" s="791"/>
      <c r="Q62" s="791"/>
      <c r="R62" s="791"/>
      <c r="S62" s="791"/>
      <c r="T62" s="791"/>
      <c r="U62" s="791"/>
      <c r="V62" s="791"/>
      <c r="W62" s="791"/>
      <c r="X62" s="791"/>
      <c r="Y62" s="791"/>
      <c r="Z62" s="791"/>
      <c r="AA62" s="791"/>
      <c r="AB62" s="791"/>
      <c r="AC62" s="791"/>
      <c r="AD62" s="791"/>
      <c r="AE62" s="791"/>
      <c r="AF62" s="791"/>
      <c r="AG62" s="791"/>
      <c r="AH62" s="791"/>
      <c r="AI62" s="791"/>
      <c r="AJ62" s="791"/>
      <c r="AK62" s="791"/>
      <c r="AL62" s="791"/>
      <c r="AM62" s="791"/>
      <c r="AN62" s="791"/>
      <c r="AO62" s="791"/>
      <c r="AP62" s="791"/>
      <c r="AQ62" s="791"/>
      <c r="AR62" s="791"/>
      <c r="AS62" s="791"/>
      <c r="AT62" s="791"/>
      <c r="AU62" s="791"/>
      <c r="AV62" s="791"/>
      <c r="AW62" s="791"/>
      <c r="AX62" s="791"/>
      <c r="AY62" s="791"/>
      <c r="AZ62" s="791"/>
      <c r="BA62" s="791"/>
      <c r="BB62" s="791"/>
      <c r="BC62" s="791"/>
      <c r="BD62" s="791"/>
      <c r="BE62" s="791"/>
      <c r="BF62" s="791"/>
      <c r="BG62" s="791"/>
      <c r="BH62" s="791"/>
      <c r="BI62" s="791"/>
      <c r="BJ62" s="791"/>
      <c r="BK62" s="791"/>
      <c r="BL62" s="791"/>
      <c r="BM62" s="791"/>
      <c r="BN62" s="791"/>
      <c r="BO62" s="791"/>
      <c r="BP62" s="314" t="str">
        <f>IF(CS62=0,"",DM62/CS62*1000)</f>
        <v/>
      </c>
      <c r="BQ62" s="314" t="str">
        <f>IF(CT62=0,"",DO62/CT62*1000)</f>
        <v/>
      </c>
      <c r="BR62" s="263"/>
      <c r="BS62" s="263"/>
      <c r="BT62" s="263"/>
      <c r="BU62" s="263"/>
      <c r="BV62" s="263"/>
      <c r="BW62" s="263"/>
      <c r="BX62" s="263"/>
      <c r="BY62" s="263"/>
      <c r="BZ62" s="263"/>
      <c r="CA62" s="263"/>
      <c r="CB62" s="263"/>
      <c r="CC62" s="263"/>
      <c r="CD62" s="263"/>
      <c r="CE62" s="263"/>
      <c r="CF62" s="263"/>
      <c r="CG62" s="263"/>
      <c r="CH62" s="263"/>
      <c r="CI62" s="263"/>
      <c r="CJ62" s="263"/>
      <c r="CK62" s="263"/>
      <c r="CL62" s="263"/>
      <c r="CM62" s="263"/>
      <c r="CN62" s="263"/>
      <c r="CO62" s="263"/>
      <c r="CP62" s="263"/>
      <c r="CQ62" s="263"/>
      <c r="CR62" s="263"/>
      <c r="CS62" s="265"/>
      <c r="CT62" s="265"/>
      <c r="CU62" s="265"/>
      <c r="CV62" s="265"/>
      <c r="CW62" s="265"/>
      <c r="CX62" s="265"/>
      <c r="CY62" s="265"/>
      <c r="CZ62" s="265"/>
      <c r="DA62" s="265"/>
      <c r="DB62" s="265"/>
      <c r="DC62" s="264">
        <f>SUM(DC64,DC68)</f>
        <v>0</v>
      </c>
      <c r="DD62" s="264">
        <f>SUM(DD64,DD68)</f>
        <v>0</v>
      </c>
      <c r="DE62" s="264">
        <f>SUM(DE64,DE68)</f>
        <v>0</v>
      </c>
      <c r="DF62" s="264">
        <f>SUM(DF64,DF68)</f>
        <v>0</v>
      </c>
      <c r="DG62" s="266"/>
      <c r="DH62" s="264">
        <f>SUM(DH64,DH68)</f>
        <v>0</v>
      </c>
      <c r="DI62" s="264">
        <f>SUM(DI64,DI68)</f>
        <v>0</v>
      </c>
      <c r="DJ62" s="264">
        <f>SUM(DJ64,DJ68)</f>
        <v>0</v>
      </c>
      <c r="DK62" s="264">
        <f>SUM(DK64,DK68)</f>
        <v>0</v>
      </c>
      <c r="DL62" s="266"/>
      <c r="DM62" s="264">
        <f>SUM(DC62,DH62)</f>
        <v>0</v>
      </c>
      <c r="DN62" s="264">
        <f>SUM(DD62,DI62)</f>
        <v>0</v>
      </c>
      <c r="DO62" s="264">
        <f>SUM(DE62,DJ62)</f>
        <v>0</v>
      </c>
      <c r="DP62" s="264">
        <f>SUM(DF62,DK62)</f>
        <v>0</v>
      </c>
      <c r="DQ62" s="266"/>
      <c r="DR62" s="267"/>
      <c r="DS62" s="267"/>
      <c r="DT62" s="267"/>
      <c r="DU62" s="264">
        <f>SUM(DU64,DU68)</f>
        <v>0</v>
      </c>
      <c r="DV62" s="264">
        <f>SUM(DV64,DV68)</f>
        <v>0</v>
      </c>
      <c r="DW62" s="267"/>
      <c r="DX62" s="267"/>
      <c r="DY62" s="267"/>
      <c r="DZ62" s="264">
        <f>IF(DD62=0,0,DF62/DD62*100)</f>
        <v>0</v>
      </c>
      <c r="EA62" s="264">
        <f>IF(DI62=0,0,DK62/DI62*100)</f>
        <v>0</v>
      </c>
      <c r="EB62" s="264">
        <f>IF(DN62=0,0,DP62/DN62*100)</f>
        <v>0</v>
      </c>
      <c r="EC62" s="266"/>
      <c r="ED62" s="266"/>
      <c r="EE62" s="266"/>
      <c r="EF62" s="266"/>
      <c r="EG62" s="266"/>
      <c r="EH62" s="266"/>
      <c r="EI62" s="177"/>
      <c r="EJ62" s="269"/>
      <c r="LF62" s="401"/>
    </row>
    <row customHeight="1" ht="12" hidden="1">
      <c r="C63" s="161"/>
      <c r="D63" s="672"/>
      <c r="E63" s="281"/>
      <c r="F63" s="545"/>
      <c r="G63" s="545"/>
      <c r="H63" s="545"/>
      <c r="I63" s="545"/>
      <c r="J63" s="545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257"/>
      <c r="BQ63" s="257"/>
      <c r="BR63" s="257"/>
      <c r="BS63" s="257"/>
      <c r="BT63" s="257"/>
      <c r="BU63" s="257"/>
      <c r="BV63" s="257"/>
      <c r="BW63" s="257"/>
      <c r="BX63" s="184"/>
      <c r="BY63" s="184"/>
      <c r="BZ63" s="257"/>
      <c r="CA63" s="257"/>
      <c r="CB63" s="257"/>
      <c r="CC63" s="257"/>
      <c r="CD63" s="257"/>
      <c r="CE63" s="257"/>
      <c r="CF63" s="257"/>
      <c r="CG63" s="257"/>
      <c r="CH63" s="257"/>
      <c r="CI63" s="257"/>
      <c r="CJ63" s="257"/>
      <c r="CK63" s="257"/>
      <c r="CL63" s="257"/>
      <c r="CM63" s="257"/>
      <c r="CN63" s="257"/>
      <c r="CO63" s="257"/>
      <c r="CP63" s="257"/>
      <c r="CQ63" s="257"/>
      <c r="CR63" s="257"/>
      <c r="CS63" s="257"/>
      <c r="CT63" s="257"/>
      <c r="CU63" s="257"/>
      <c r="CV63" s="257"/>
      <c r="CW63" s="257"/>
      <c r="CX63" s="257"/>
      <c r="CY63" s="257"/>
      <c r="CZ63" s="257"/>
      <c r="DA63" s="257"/>
      <c r="DB63" s="257"/>
      <c r="DC63" s="257"/>
      <c r="DD63" s="257"/>
      <c r="DE63" s="257"/>
      <c r="DF63" s="257"/>
      <c r="DG63" s="257"/>
      <c r="DH63" s="257"/>
      <c r="DI63" s="257"/>
      <c r="DJ63" s="257"/>
      <c r="DK63" s="257"/>
      <c r="DL63" s="257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7"/>
      <c r="DY63" s="257"/>
      <c r="DZ63" s="257"/>
      <c r="EA63" s="257"/>
      <c r="EB63" s="257"/>
      <c r="EC63" s="257"/>
      <c r="ED63" s="257"/>
      <c r="EE63" s="257"/>
      <c r="EF63" s="257"/>
      <c r="EG63" s="257"/>
      <c r="EH63" s="257"/>
      <c r="EI63" s="184"/>
      <c r="EJ63" s="185"/>
      <c r="LF63" s="313"/>
    </row>
    <row customHeight="1" ht="12">
      <c r="C64" s="161"/>
      <c r="D64" s="672"/>
      <c r="E64" s="689" t="s">
        <v>1346</v>
      </c>
      <c r="F64" s="536"/>
      <c r="G64" s="536"/>
      <c r="H64" s="536"/>
      <c r="I64" s="536"/>
      <c r="J64" s="536"/>
      <c r="K64" s="536"/>
      <c r="L64" s="261"/>
      <c r="M64" s="261" t="s">
        <v>1347</v>
      </c>
      <c r="N64" s="712" t="s">
        <v>1599</v>
      </c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713"/>
      <c r="AQ64" s="713"/>
      <c r="AR64" s="713"/>
      <c r="AS64" s="713"/>
      <c r="AT64" s="713"/>
      <c r="AU64" s="713"/>
      <c r="AV64" s="713"/>
      <c r="AW64" s="713"/>
      <c r="AX64" s="713"/>
      <c r="AY64" s="713"/>
      <c r="AZ64" s="713"/>
      <c r="BA64" s="713"/>
      <c r="BB64" s="713"/>
      <c r="BC64" s="713"/>
      <c r="BD64" s="713"/>
      <c r="BE64" s="713"/>
      <c r="BF64" s="713"/>
      <c r="BG64" s="713"/>
      <c r="BH64" s="713"/>
      <c r="BI64" s="713"/>
      <c r="BJ64" s="713"/>
      <c r="BK64" s="713"/>
      <c r="BL64" s="713"/>
      <c r="BM64" s="713"/>
      <c r="BN64" s="713"/>
      <c r="BO64" s="713"/>
      <c r="BP64" s="314" t="str">
        <f>IF(CS64=0,"",DM64/CS64*1000)</f>
        <v/>
      </c>
      <c r="BQ64" s="314" t="str">
        <f>IF(CT64=0,"",DO64/CT64*1000)</f>
        <v/>
      </c>
      <c r="BR64" s="263"/>
      <c r="BS64" s="263"/>
      <c r="BT64" s="263"/>
      <c r="BU64" s="263"/>
      <c r="BV64" s="263"/>
      <c r="BW64" s="263"/>
      <c r="BX64" s="263"/>
      <c r="BY64" s="263"/>
      <c r="BZ64" s="263"/>
      <c r="CA64" s="263"/>
      <c r="CB64" s="263"/>
      <c r="CC64" s="263"/>
      <c r="CD64" s="263"/>
      <c r="CE64" s="263"/>
      <c r="CF64" s="263"/>
      <c r="CG64" s="263"/>
      <c r="CH64" s="263"/>
      <c r="CI64" s="263"/>
      <c r="CJ64" s="263"/>
      <c r="CK64" s="263"/>
      <c r="CL64" s="263"/>
      <c r="CM64" s="263"/>
      <c r="CN64" s="263"/>
      <c r="CO64" s="263"/>
      <c r="CP64" s="263"/>
      <c r="CQ64" s="263"/>
      <c r="CR64" s="263"/>
      <c r="CS64" s="263"/>
      <c r="CT64" s="263"/>
      <c r="CU64" s="265"/>
      <c r="CV64" s="265"/>
      <c r="CW64" s="264">
        <f>SUM(CW65:CW66)</f>
        <v>0</v>
      </c>
      <c r="CX64" s="264">
        <f>SUM(CX65:CX66)</f>
        <v>0</v>
      </c>
      <c r="CY64" s="264">
        <f>SUM(CY65:CY66)</f>
        <v>0</v>
      </c>
      <c r="CZ64" s="264">
        <f>SUM(CZ65:CZ66)</f>
        <v>0</v>
      </c>
      <c r="DA64" s="265"/>
      <c r="DB64" s="265"/>
      <c r="DC64" s="264">
        <f>SUM(DC65:DC66)</f>
        <v>0</v>
      </c>
      <c r="DD64" s="264">
        <f>SUM(DD65:DD66)</f>
        <v>0</v>
      </c>
      <c r="DE64" s="264">
        <f>SUM(DE65:DE66)</f>
        <v>0</v>
      </c>
      <c r="DF64" s="264">
        <f>SUM(DF65:DF66)</f>
        <v>0</v>
      </c>
      <c r="DG64" s="266"/>
      <c r="DH64" s="264">
        <f>SUM(DH65:DH66)</f>
        <v>0</v>
      </c>
      <c r="DI64" s="264">
        <f>SUM(DI65:DI66)</f>
        <v>0</v>
      </c>
      <c r="DJ64" s="264">
        <f>SUM(DJ65:DJ66)</f>
        <v>0</v>
      </c>
      <c r="DK64" s="264">
        <f>SUM(DK65:DK66)</f>
        <v>0</v>
      </c>
      <c r="DL64" s="266"/>
      <c r="DM64" s="264">
        <f>SUM(DC64,DH64)</f>
        <v>0</v>
      </c>
      <c r="DN64" s="264">
        <f>SUM(DD64,DI64)</f>
        <v>0</v>
      </c>
      <c r="DO64" s="264">
        <f>SUM(DE64,DJ64)</f>
        <v>0</v>
      </c>
      <c r="DP64" s="264">
        <f>SUM(DF64,DK64)</f>
        <v>0</v>
      </c>
      <c r="DQ64" s="266"/>
      <c r="DR64" s="267"/>
      <c r="DS64" s="267"/>
      <c r="DT64" s="267"/>
      <c r="DU64" s="268">
        <f>'СУБС ПИ'!$S$22</f>
        <v>0</v>
      </c>
      <c r="DV64" s="268">
        <f>'СУБС ПИ'!$U$22</f>
        <v>0</v>
      </c>
      <c r="DW64" s="267"/>
      <c r="DX64" s="267"/>
      <c r="DY64" s="267"/>
      <c r="DZ64" s="264">
        <f>IF(DD64=0,0,DF64/DD64*100)</f>
        <v>0</v>
      </c>
      <c r="EA64" s="264">
        <f>IF(DI64=0,0,DK64/DI64*100)</f>
        <v>0</v>
      </c>
      <c r="EB64" s="264">
        <f>IF(DN64=0,0,DP64/DN64*100)</f>
        <v>0</v>
      </c>
      <c r="EC64" s="266"/>
      <c r="ED64" s="266"/>
      <c r="EE64" s="266"/>
      <c r="EF64" s="266"/>
      <c r="EG64" s="266"/>
      <c r="EH64" s="266"/>
      <c r="EI64" s="177"/>
      <c r="EJ64" s="269"/>
      <c r="LF64" s="401"/>
    </row>
    <row customHeight="1" ht="12" hidden="1">
      <c r="C65" s="161"/>
      <c r="D65" s="672"/>
      <c r="E65" s="690"/>
      <c r="F65" s="536"/>
      <c r="G65" s="536"/>
      <c r="H65" s="536"/>
      <c r="I65" s="536"/>
      <c r="J65" s="536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257"/>
      <c r="BQ65" s="257"/>
      <c r="BR65" s="257"/>
      <c r="BS65" s="257"/>
      <c r="BT65" s="257"/>
      <c r="BU65" s="257"/>
      <c r="BV65" s="257"/>
      <c r="BW65" s="257"/>
      <c r="BX65" s="184"/>
      <c r="BY65" s="184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184"/>
      <c r="EJ65" s="185"/>
      <c r="LF65" s="313"/>
    </row>
    <row customHeight="1" ht="12" hidden="1">
      <c r="C66" s="161"/>
      <c r="D66" s="672"/>
      <c r="E66" s="690"/>
      <c r="F66" s="536"/>
      <c r="G66" s="536"/>
      <c r="H66" s="536"/>
      <c r="I66" s="536"/>
      <c r="J66" s="536"/>
      <c r="K66" s="184"/>
      <c r="L66" s="184"/>
      <c r="M66" s="184"/>
      <c r="N66" s="189" t="s">
        <v>1637</v>
      </c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4"/>
      <c r="AD66" s="184"/>
      <c r="AE66" s="184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4"/>
      <c r="BI66" s="184"/>
      <c r="BJ66" s="184"/>
      <c r="BK66" s="184"/>
      <c r="BL66" s="184"/>
      <c r="BM66" s="184"/>
      <c r="BN66" s="184"/>
      <c r="BO66" s="184"/>
      <c r="BP66" s="257"/>
      <c r="BQ66" s="257"/>
      <c r="BR66" s="257"/>
      <c r="BS66" s="257"/>
      <c r="BT66" s="257"/>
      <c r="BU66" s="257"/>
      <c r="BV66" s="257"/>
      <c r="BW66" s="257"/>
      <c r="BX66" s="184"/>
      <c r="BY66" s="184"/>
      <c r="BZ66" s="257"/>
      <c r="CA66" s="257"/>
      <c r="CB66" s="257"/>
      <c r="CC66" s="257"/>
      <c r="CD66" s="257"/>
      <c r="CE66" s="257"/>
      <c r="CF66" s="257"/>
      <c r="CG66" s="257"/>
      <c r="CH66" s="257"/>
      <c r="CI66" s="257"/>
      <c r="CJ66" s="257"/>
      <c r="CK66" s="257"/>
      <c r="CL66" s="257"/>
      <c r="CM66" s="257"/>
      <c r="CN66" s="257"/>
      <c r="CO66" s="257"/>
      <c r="CP66" s="257"/>
      <c r="CQ66" s="257"/>
      <c r="CR66" s="257"/>
      <c r="CS66" s="257"/>
      <c r="CT66" s="257"/>
      <c r="CU66" s="257"/>
      <c r="CV66" s="257"/>
      <c r="CW66" s="257"/>
      <c r="CX66" s="257"/>
      <c r="CY66" s="257"/>
      <c r="CZ66" s="257"/>
      <c r="DA66" s="257"/>
      <c r="DB66" s="257"/>
      <c r="DC66" s="257"/>
      <c r="DD66" s="257"/>
      <c r="DE66" s="257"/>
      <c r="DF66" s="257"/>
      <c r="DG66" s="257"/>
      <c r="DH66" s="257"/>
      <c r="DI66" s="257"/>
      <c r="DJ66" s="257"/>
      <c r="DK66" s="257"/>
      <c r="DL66" s="257"/>
      <c r="DM66" s="257"/>
      <c r="DN66" s="257"/>
      <c r="DO66" s="257"/>
      <c r="DP66" s="257"/>
      <c r="DQ66" s="257"/>
      <c r="DR66" s="257"/>
      <c r="DS66" s="257"/>
      <c r="DT66" s="257"/>
      <c r="DU66" s="257"/>
      <c r="DV66" s="257"/>
      <c r="DW66" s="257"/>
      <c r="DX66" s="257"/>
      <c r="DY66" s="257"/>
      <c r="DZ66" s="257"/>
      <c r="EA66" s="257"/>
      <c r="EB66" s="257"/>
      <c r="EC66" s="257"/>
      <c r="ED66" s="257"/>
      <c r="EE66" s="257"/>
      <c r="EF66" s="257"/>
      <c r="EG66" s="257"/>
      <c r="EH66" s="257"/>
      <c r="EI66" s="184"/>
      <c r="EJ66" s="185"/>
      <c r="LF66" s="313"/>
    </row>
    <row customHeight="1" ht="12" hidden="1">
      <c r="C67" s="161"/>
      <c r="D67" s="672"/>
      <c r="E67" s="281"/>
      <c r="F67" s="545"/>
      <c r="G67" s="545"/>
      <c r="H67" s="545"/>
      <c r="I67" s="545"/>
      <c r="J67" s="545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257"/>
      <c r="BQ67" s="257"/>
      <c r="BR67" s="257"/>
      <c r="BS67" s="257"/>
      <c r="BT67" s="257"/>
      <c r="BU67" s="257"/>
      <c r="BV67" s="257"/>
      <c r="BW67" s="257"/>
      <c r="BX67" s="184"/>
      <c r="BY67" s="184"/>
      <c r="BZ67" s="257"/>
      <c r="CA67" s="257"/>
      <c r="CB67" s="257"/>
      <c r="CC67" s="257"/>
      <c r="CD67" s="257"/>
      <c r="CE67" s="257"/>
      <c r="CF67" s="257"/>
      <c r="CG67" s="257"/>
      <c r="CH67" s="257"/>
      <c r="CI67" s="257"/>
      <c r="CJ67" s="257"/>
      <c r="CK67" s="257"/>
      <c r="CL67" s="257"/>
      <c r="CM67" s="257"/>
      <c r="CN67" s="257"/>
      <c r="CO67" s="257"/>
      <c r="CP67" s="257"/>
      <c r="CQ67" s="257"/>
      <c r="CR67" s="257"/>
      <c r="CS67" s="257"/>
      <c r="CT67" s="257"/>
      <c r="CU67" s="257"/>
      <c r="CV67" s="257"/>
      <c r="CW67" s="257"/>
      <c r="CX67" s="257"/>
      <c r="CY67" s="257"/>
      <c r="CZ67" s="257"/>
      <c r="DA67" s="257"/>
      <c r="DB67" s="257"/>
      <c r="DC67" s="257"/>
      <c r="DD67" s="257"/>
      <c r="DE67" s="257"/>
      <c r="DF67" s="257"/>
      <c r="DG67" s="257"/>
      <c r="DH67" s="257"/>
      <c r="DI67" s="257"/>
      <c r="DJ67" s="257"/>
      <c r="DK67" s="257"/>
      <c r="DL67" s="257"/>
      <c r="DM67" s="257"/>
      <c r="DN67" s="257"/>
      <c r="DO67" s="257"/>
      <c r="DP67" s="257"/>
      <c r="DQ67" s="257"/>
      <c r="DR67" s="257"/>
      <c r="DS67" s="257"/>
      <c r="DT67" s="257"/>
      <c r="DU67" s="257"/>
      <c r="DV67" s="257"/>
      <c r="DW67" s="257"/>
      <c r="DX67" s="257"/>
      <c r="DY67" s="257"/>
      <c r="DZ67" s="257"/>
      <c r="EA67" s="257"/>
      <c r="EB67" s="257"/>
      <c r="EC67" s="257"/>
      <c r="ED67" s="257"/>
      <c r="EE67" s="257"/>
      <c r="EF67" s="257"/>
      <c r="EG67" s="257"/>
      <c r="EH67" s="257"/>
      <c r="EI67" s="184"/>
      <c r="EJ67" s="185"/>
      <c r="LF67" s="313"/>
    </row>
    <row customHeight="1" ht="12">
      <c r="C68" s="161"/>
      <c r="D68" s="672"/>
      <c r="E68" s="689" t="s">
        <v>1350</v>
      </c>
      <c r="F68" s="536"/>
      <c r="G68" s="536"/>
      <c r="H68" s="536"/>
      <c r="I68" s="536"/>
      <c r="J68" s="536"/>
      <c r="K68" s="536"/>
      <c r="L68" s="261"/>
      <c r="M68" s="261" t="s">
        <v>1351</v>
      </c>
      <c r="N68" s="715" t="s">
        <v>1601</v>
      </c>
      <c r="O68" s="716"/>
      <c r="P68" s="716"/>
      <c r="Q68" s="716"/>
      <c r="R68" s="716"/>
      <c r="S68" s="716"/>
      <c r="T68" s="716"/>
      <c r="U68" s="716"/>
      <c r="V68" s="716"/>
      <c r="W68" s="716"/>
      <c r="X68" s="716"/>
      <c r="Y68" s="716"/>
      <c r="Z68" s="716"/>
      <c r="AA68" s="716"/>
      <c r="AB68" s="716"/>
      <c r="AC68" s="716"/>
      <c r="AD68" s="716"/>
      <c r="AE68" s="716"/>
      <c r="AF68" s="716"/>
      <c r="AG68" s="716"/>
      <c r="AH68" s="716"/>
      <c r="AI68" s="716"/>
      <c r="AJ68" s="716"/>
      <c r="AK68" s="716"/>
      <c r="AL68" s="716"/>
      <c r="AM68" s="716"/>
      <c r="AN68" s="716"/>
      <c r="AO68" s="716"/>
      <c r="AP68" s="716"/>
      <c r="AQ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314" t="str">
        <f>IF(CS68=0,"",DM68/CS68*1000)</f>
        <v/>
      </c>
      <c r="BQ68" s="314" t="str">
        <f>IF(CT68=0,"",DO68/CT68*1000)</f>
        <v/>
      </c>
      <c r="BR68" s="263"/>
      <c r="BS68" s="263"/>
      <c r="BT68" s="263"/>
      <c r="BU68" s="263"/>
      <c r="BV68" s="263"/>
      <c r="BW68" s="263"/>
      <c r="BX68" s="263"/>
      <c r="BY68" s="263"/>
      <c r="BZ68" s="263"/>
      <c r="CA68" s="263"/>
      <c r="CB68" s="263"/>
      <c r="CC68" s="263"/>
      <c r="CD68" s="263"/>
      <c r="CE68" s="263"/>
      <c r="CF68" s="263"/>
      <c r="CG68" s="263"/>
      <c r="CH68" s="263"/>
      <c r="CI68" s="263"/>
      <c r="CJ68" s="263"/>
      <c r="CK68" s="263"/>
      <c r="CL68" s="263"/>
      <c r="CM68" s="263"/>
      <c r="CN68" s="263"/>
      <c r="CO68" s="263"/>
      <c r="CP68" s="263"/>
      <c r="CQ68" s="263"/>
      <c r="CR68" s="263"/>
      <c r="CS68" s="263"/>
      <c r="CT68" s="263"/>
      <c r="CU68" s="265"/>
      <c r="CV68" s="265"/>
      <c r="CW68" s="266"/>
      <c r="CX68" s="266"/>
      <c r="CY68" s="266"/>
      <c r="CZ68" s="266"/>
      <c r="DA68" s="265"/>
      <c r="DB68" s="265"/>
      <c r="DC68" s="264">
        <f>SUM(DC69:DC70)</f>
        <v>0</v>
      </c>
      <c r="DD68" s="264">
        <f>SUM(DD69:DD70)</f>
        <v>0</v>
      </c>
      <c r="DE68" s="264">
        <f>SUM(DE69:DE70)</f>
        <v>0</v>
      </c>
      <c r="DF68" s="264">
        <f>SUM(DF69:DF70)</f>
        <v>0</v>
      </c>
      <c r="DG68" s="266"/>
      <c r="DH68" s="264">
        <f>SUM(DH69:DH70)</f>
        <v>0</v>
      </c>
      <c r="DI68" s="264">
        <f>SUM(DI69:DI70)</f>
        <v>0</v>
      </c>
      <c r="DJ68" s="264">
        <f>SUM(DJ69:DJ70)</f>
        <v>0</v>
      </c>
      <c r="DK68" s="264">
        <f>SUM(DK69:DK70)</f>
        <v>0</v>
      </c>
      <c r="DL68" s="266"/>
      <c r="DM68" s="264">
        <f>SUM(DC68,DH68)</f>
        <v>0</v>
      </c>
      <c r="DN68" s="264">
        <f>SUM(DD68,DI68)</f>
        <v>0</v>
      </c>
      <c r="DO68" s="264">
        <f>SUM(DE68,DJ68)</f>
        <v>0</v>
      </c>
      <c r="DP68" s="264">
        <f>SUM(DF68,DK68)</f>
        <v>0</v>
      </c>
      <c r="DQ68" s="266"/>
      <c r="DR68" s="267"/>
      <c r="DS68" s="267"/>
      <c r="DT68" s="267"/>
      <c r="DU68" s="268">
        <f>'СУБС ПИ'!$S$23</f>
        <v>0</v>
      </c>
      <c r="DV68" s="268">
        <f>'СУБС ПИ'!$U$23</f>
        <v>0</v>
      </c>
      <c r="DW68" s="267"/>
      <c r="DX68" s="267"/>
      <c r="DY68" s="267"/>
      <c r="DZ68" s="264">
        <f>IF(DD68=0,0,DF68/DD68*100)</f>
        <v>0</v>
      </c>
      <c r="EA68" s="264">
        <f>IF(DI68=0,0,DK68/DI68*100)</f>
        <v>0</v>
      </c>
      <c r="EB68" s="264">
        <f>IF(DN68=0,0,DP68/DN68*100)</f>
        <v>0</v>
      </c>
      <c r="EC68" s="266"/>
      <c r="ED68" s="266"/>
      <c r="EE68" s="266"/>
      <c r="EF68" s="266"/>
      <c r="EG68" s="266"/>
      <c r="EH68" s="266"/>
      <c r="EI68" s="177"/>
      <c r="EJ68" s="269"/>
      <c r="LF68" s="401"/>
    </row>
    <row customHeight="1" ht="12" hidden="1">
      <c r="C69" s="161"/>
      <c r="D69" s="672"/>
      <c r="E69" s="690"/>
      <c r="F69" s="536"/>
      <c r="G69" s="536"/>
      <c r="H69" s="536"/>
      <c r="I69" s="536"/>
      <c r="J69" s="536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257"/>
      <c r="BQ69" s="257"/>
      <c r="BR69" s="257"/>
      <c r="BS69" s="257"/>
      <c r="BT69" s="257"/>
      <c r="BU69" s="257"/>
      <c r="BV69" s="257"/>
      <c r="BW69" s="257"/>
      <c r="BX69" s="184"/>
      <c r="BY69" s="184"/>
      <c r="BZ69" s="257"/>
      <c r="CA69" s="257"/>
      <c r="CB69" s="257"/>
      <c r="CC69" s="257"/>
      <c r="CD69" s="257"/>
      <c r="CE69" s="257"/>
      <c r="CF69" s="257"/>
      <c r="CG69" s="257"/>
      <c r="CH69" s="257"/>
      <c r="CI69" s="257"/>
      <c r="CJ69" s="257"/>
      <c r="CK69" s="257"/>
      <c r="CL69" s="257"/>
      <c r="CM69" s="257"/>
      <c r="CN69" s="257"/>
      <c r="CO69" s="257"/>
      <c r="CP69" s="257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  <c r="DN69" s="257"/>
      <c r="DO69" s="257"/>
      <c r="DP69" s="257"/>
      <c r="DQ69" s="257"/>
      <c r="DR69" s="257"/>
      <c r="DS69" s="257"/>
      <c r="DT69" s="257"/>
      <c r="DU69" s="257"/>
      <c r="DV69" s="257"/>
      <c r="DW69" s="257"/>
      <c r="DX69" s="257"/>
      <c r="DY69" s="257"/>
      <c r="DZ69" s="257"/>
      <c r="EA69" s="257"/>
      <c r="EB69" s="257"/>
      <c r="EC69" s="257"/>
      <c r="ED69" s="257"/>
      <c r="EE69" s="257"/>
      <c r="EF69" s="257"/>
      <c r="EG69" s="257"/>
      <c r="EH69" s="257"/>
      <c r="EI69" s="184"/>
      <c r="EJ69" s="185"/>
      <c r="LF69" s="313"/>
    </row>
    <row customHeight="1" ht="12" hidden="1">
      <c r="C70" s="161"/>
      <c r="D70" s="704"/>
      <c r="E70" s="690"/>
      <c r="F70" s="536"/>
      <c r="G70" s="536"/>
      <c r="H70" s="536"/>
      <c r="I70" s="536"/>
      <c r="J70" s="536"/>
      <c r="K70" s="184"/>
      <c r="L70" s="184"/>
      <c r="M70" s="184"/>
      <c r="N70" s="189" t="s">
        <v>1638</v>
      </c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4"/>
      <c r="AD70" s="184"/>
      <c r="AE70" s="184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4"/>
      <c r="BI70" s="184"/>
      <c r="BJ70" s="184"/>
      <c r="BK70" s="184"/>
      <c r="BL70" s="184"/>
      <c r="BM70" s="184"/>
      <c r="BN70" s="184"/>
      <c r="BO70" s="184"/>
      <c r="BP70" s="257"/>
      <c r="BQ70" s="257"/>
      <c r="BR70" s="257"/>
      <c r="BS70" s="257"/>
      <c r="BT70" s="257"/>
      <c r="BU70" s="257"/>
      <c r="BV70" s="257"/>
      <c r="BW70" s="257"/>
      <c r="BX70" s="184"/>
      <c r="BY70" s="184"/>
      <c r="BZ70" s="257"/>
      <c r="CA70" s="257"/>
      <c r="CB70" s="257"/>
      <c r="CC70" s="257"/>
      <c r="CD70" s="257"/>
      <c r="CE70" s="257"/>
      <c r="CF70" s="257"/>
      <c r="CG70" s="257"/>
      <c r="CH70" s="257"/>
      <c r="CI70" s="257"/>
      <c r="CJ70" s="257"/>
      <c r="CK70" s="257"/>
      <c r="CL70" s="257"/>
      <c r="CM70" s="257"/>
      <c r="CN70" s="257"/>
      <c r="CO70" s="257"/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  <c r="DN70" s="257"/>
      <c r="DO70" s="257"/>
      <c r="DP70" s="257"/>
      <c r="DQ70" s="257"/>
      <c r="DR70" s="257"/>
      <c r="DS70" s="257"/>
      <c r="DT70" s="257"/>
      <c r="DU70" s="257"/>
      <c r="DV70" s="257"/>
      <c r="DW70" s="257"/>
      <c r="DX70" s="257"/>
      <c r="DY70" s="257"/>
      <c r="DZ70" s="257"/>
      <c r="EA70" s="257"/>
      <c r="EB70" s="257"/>
      <c r="EC70" s="257"/>
      <c r="ED70" s="257"/>
      <c r="EE70" s="257"/>
      <c r="EF70" s="257"/>
      <c r="EG70" s="257"/>
      <c r="EH70" s="257"/>
      <c r="EI70" s="184"/>
      <c r="EJ70" s="185"/>
      <c r="LF70" s="313"/>
    </row>
    <row customHeight="1" ht="12" hidden="1">
      <c r="C71" s="161"/>
      <c r="E71" s="158"/>
      <c r="F71" s="545"/>
      <c r="G71" s="545"/>
      <c r="H71" s="545"/>
      <c r="I71" s="545"/>
      <c r="J71" s="545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257"/>
      <c r="BQ71" s="257"/>
      <c r="BR71" s="257"/>
      <c r="BS71" s="257"/>
      <c r="BT71" s="257"/>
      <c r="BU71" s="257"/>
      <c r="BV71" s="257"/>
      <c r="BW71" s="257"/>
      <c r="BX71" s="184"/>
      <c r="BY71" s="184"/>
      <c r="BZ71" s="257"/>
      <c r="CA71" s="257"/>
      <c r="CB71" s="257"/>
      <c r="CC71" s="257"/>
      <c r="CD71" s="257"/>
      <c r="CE71" s="257"/>
      <c r="CF71" s="257"/>
      <c r="CG71" s="257"/>
      <c r="CH71" s="257"/>
      <c r="CI71" s="257"/>
      <c r="CJ71" s="257"/>
      <c r="CK71" s="257"/>
      <c r="CL71" s="257"/>
      <c r="CM71" s="257"/>
      <c r="CN71" s="257"/>
      <c r="CO71" s="257"/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  <c r="DN71" s="257"/>
      <c r="DO71" s="257"/>
      <c r="DP71" s="257"/>
      <c r="DQ71" s="257"/>
      <c r="DR71" s="257"/>
      <c r="DS71" s="257"/>
      <c r="DT71" s="257"/>
      <c r="DU71" s="257"/>
      <c r="DV71" s="257"/>
      <c r="DW71" s="257"/>
      <c r="DX71" s="257"/>
      <c r="DY71" s="257"/>
      <c r="DZ71" s="257"/>
      <c r="EA71" s="257"/>
      <c r="EB71" s="257"/>
      <c r="EC71" s="257"/>
      <c r="ED71" s="257"/>
      <c r="EE71" s="257"/>
      <c r="EF71" s="257"/>
      <c r="EG71" s="257"/>
      <c r="EH71" s="257"/>
      <c r="EI71" s="184"/>
      <c r="EJ71" s="185"/>
      <c r="LF71" s="313"/>
    </row>
    <row customHeight="1" ht="12">
      <c r="C72" s="161"/>
      <c r="F72" s="545"/>
      <c r="G72" s="545"/>
      <c r="H72" s="545"/>
      <c r="I72" s="545"/>
      <c r="J72" s="545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255"/>
      <c r="BQ72" s="255"/>
      <c r="BR72" s="255"/>
      <c r="BS72" s="255"/>
      <c r="BT72" s="255"/>
      <c r="BU72" s="255"/>
      <c r="BV72" s="255"/>
      <c r="BW72" s="255"/>
      <c r="BX72" s="193"/>
      <c r="BY72" s="193"/>
      <c r="BZ72" s="277"/>
      <c r="CA72" s="277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255"/>
      <c r="CQ72" s="255"/>
      <c r="CR72" s="255"/>
      <c r="CS72" s="255"/>
      <c r="CT72" s="255"/>
      <c r="CU72" s="255"/>
      <c r="CV72" s="255"/>
      <c r="CW72" s="255"/>
      <c r="CX72" s="2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55"/>
      <c r="DN72" s="255"/>
      <c r="DO72" s="255"/>
      <c r="DP72" s="255"/>
      <c r="DQ72" s="255"/>
      <c r="DR72" s="255"/>
      <c r="DS72" s="255"/>
      <c r="DT72" s="255"/>
      <c r="DU72" s="255"/>
      <c r="DV72" s="255"/>
      <c r="DW72" s="255"/>
      <c r="DX72" s="255"/>
      <c r="DY72" s="255"/>
      <c r="DZ72" s="255"/>
      <c r="EA72" s="255"/>
      <c r="EB72" s="255"/>
      <c r="EC72" s="255"/>
      <c r="ED72" s="255"/>
      <c r="EE72" s="255"/>
      <c r="EF72" s="255"/>
      <c r="EG72" s="255"/>
      <c r="EH72" s="255"/>
      <c r="EI72" s="194"/>
      <c r="EJ72" s="278"/>
      <c r="LF72" s="315"/>
    </row>
    <row customHeight="1" ht="12" hidden="1">
      <c r="C73" s="132"/>
      <c r="D73" s="222"/>
      <c r="F73" s="545"/>
      <c r="G73" s="545"/>
      <c r="H73" s="545"/>
      <c r="I73" s="545"/>
      <c r="J73" s="545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257"/>
      <c r="BQ73" s="257"/>
      <c r="BR73" s="257"/>
      <c r="BS73" s="257"/>
      <c r="BT73" s="257"/>
      <c r="BU73" s="257"/>
      <c r="BV73" s="257"/>
      <c r="BW73" s="257"/>
      <c r="BX73" s="184"/>
      <c r="BY73" s="184"/>
      <c r="BZ73" s="257"/>
      <c r="CA73" s="257"/>
      <c r="CB73" s="257"/>
      <c r="CC73" s="257"/>
      <c r="CD73" s="257"/>
      <c r="CE73" s="257"/>
      <c r="CF73" s="257"/>
      <c r="CG73" s="257"/>
      <c r="CH73" s="257"/>
      <c r="CI73" s="257"/>
      <c r="CJ73" s="257"/>
      <c r="CK73" s="257"/>
      <c r="CL73" s="257"/>
      <c r="CM73" s="257"/>
      <c r="CN73" s="257"/>
      <c r="CO73" s="257"/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  <c r="DN73" s="257"/>
      <c r="DO73" s="257"/>
      <c r="DP73" s="257"/>
      <c r="DQ73" s="257"/>
      <c r="DR73" s="257"/>
      <c r="DS73" s="257"/>
      <c r="DT73" s="257"/>
      <c r="DU73" s="257"/>
      <c r="DV73" s="257"/>
      <c r="DW73" s="257"/>
      <c r="DX73" s="257"/>
      <c r="DY73" s="257"/>
      <c r="DZ73" s="257"/>
      <c r="EA73" s="257"/>
      <c r="EB73" s="257"/>
      <c r="EC73" s="257"/>
      <c r="ED73" s="257"/>
      <c r="EE73" s="257"/>
      <c r="EF73" s="257"/>
      <c r="EG73" s="257"/>
      <c r="EH73" s="257"/>
      <c r="EI73" s="184"/>
      <c r="EJ73" s="185"/>
      <c r="LF73" s="313"/>
    </row>
    <row customHeight="1" ht="12">
      <c r="C74" s="161"/>
      <c r="D74" s="671" t="s">
        <v>183</v>
      </c>
      <c r="E74" s="689" t="s">
        <v>183</v>
      </c>
      <c r="F74" s="536"/>
      <c r="G74" s="536"/>
      <c r="H74" s="536"/>
      <c r="I74" s="536"/>
      <c r="J74" s="536"/>
      <c r="K74" s="536"/>
      <c r="L74" s="261"/>
      <c r="M74" s="261">
        <v>7</v>
      </c>
      <c r="N74" s="706" t="s">
        <v>1603</v>
      </c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  <c r="AN74" s="707"/>
      <c r="AO74" s="707"/>
      <c r="AP74" s="707"/>
      <c r="AQ74" s="707"/>
      <c r="AR74" s="707"/>
      <c r="AS74" s="707"/>
      <c r="AT74" s="707"/>
      <c r="AU74" s="707"/>
      <c r="AV74" s="707"/>
      <c r="AW74" s="707"/>
      <c r="AX74" s="707"/>
      <c r="AY74" s="707"/>
      <c r="AZ74" s="707"/>
      <c r="BA74" s="707"/>
      <c r="BB74" s="707"/>
      <c r="BC74" s="707"/>
      <c r="BD74" s="707"/>
      <c r="BE74" s="707"/>
      <c r="BF74" s="707"/>
      <c r="BG74" s="707"/>
      <c r="BH74" s="707"/>
      <c r="BI74" s="707"/>
      <c r="BJ74" s="707"/>
      <c r="BK74" s="707"/>
      <c r="BL74" s="707"/>
      <c r="BM74" s="707"/>
      <c r="BN74" s="707"/>
      <c r="BO74" s="707"/>
      <c r="BP74" s="314" t="str">
        <f>IF(CS74=0,"",DM74/CS74*1000)</f>
        <v/>
      </c>
      <c r="BQ74" s="314" t="str">
        <f>IF(CT74=0,"",DO74/CT74*1000)</f>
        <v/>
      </c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263"/>
      <c r="CE74" s="263"/>
      <c r="CF74" s="263"/>
      <c r="CG74" s="263"/>
      <c r="CH74" s="263"/>
      <c r="CI74" s="263"/>
      <c r="CJ74" s="263"/>
      <c r="CK74" s="263"/>
      <c r="CL74" s="263"/>
      <c r="CM74" s="263"/>
      <c r="CN74" s="263"/>
      <c r="CO74" s="263"/>
      <c r="CP74" s="263"/>
      <c r="CQ74" s="263"/>
      <c r="CR74" s="263"/>
      <c r="CS74" s="263"/>
      <c r="CT74" s="263"/>
      <c r="CU74" s="265"/>
      <c r="CV74" s="265"/>
      <c r="CW74" s="266"/>
      <c r="CX74" s="266"/>
      <c r="CY74" s="266"/>
      <c r="CZ74" s="266"/>
      <c r="DA74" s="265"/>
      <c r="DB74" s="265"/>
      <c r="DC74" s="264">
        <f>SUM(DC75:DC77)</f>
        <v>3725.94573</v>
      </c>
      <c r="DD74" s="264">
        <f>SUM(DD75:DD77)</f>
        <v>3725.94573</v>
      </c>
      <c r="DE74" s="264">
        <f>SUM(DE75:DE77)</f>
        <v>3788.04842</v>
      </c>
      <c r="DF74" s="264">
        <f>SUM(DF75:DF77)</f>
        <v>3788.04842</v>
      </c>
      <c r="DG74" s="266"/>
      <c r="DH74" s="264">
        <f>SUM(DH75:DH77)</f>
        <v>0</v>
      </c>
      <c r="DI74" s="264">
        <f>SUM(DI75:DI77)</f>
        <v>0</v>
      </c>
      <c r="DJ74" s="264">
        <f>SUM(DJ75:DJ77)</f>
        <v>0</v>
      </c>
      <c r="DK74" s="264">
        <f>SUM(DK75:DK77)</f>
        <v>0</v>
      </c>
      <c r="DL74" s="266"/>
      <c r="DM74" s="264">
        <f>SUM(DC74,DH74)</f>
        <v>3725.94573</v>
      </c>
      <c r="DN74" s="264">
        <f>SUM(DD74,DI74)</f>
        <v>3725.94573</v>
      </c>
      <c r="DO74" s="264">
        <f>SUM(DE74,DJ74)</f>
        <v>3788.04842</v>
      </c>
      <c r="DP74" s="264">
        <f>SUM(DF74,DK74)</f>
        <v>3788.04842</v>
      </c>
      <c r="DQ74" s="266"/>
      <c r="DR74" s="267"/>
      <c r="DS74" s="267"/>
      <c r="DT74" s="267"/>
      <c r="DU74" s="268">
        <f>'СУБС ПИ'!$S$24</f>
        <v>0</v>
      </c>
      <c r="DV74" s="268">
        <f>'СУБС ПИ'!$U$24</f>
        <v>0</v>
      </c>
      <c r="DW74" s="267"/>
      <c r="DX74" s="267"/>
      <c r="DY74" s="267"/>
      <c r="DZ74" s="264">
        <f>IF(DD74=0,0,DF74/DD74*100)</f>
        <v>101.666763138818</v>
      </c>
      <c r="EA74" s="264">
        <f>IF(DI74=0,0,DK74/DI74*100)</f>
        <v>0</v>
      </c>
      <c r="EB74" s="264">
        <f>IF(DN74=0,0,DP74/DN74*100)</f>
        <v>101.666763138818</v>
      </c>
      <c r="EC74" s="266"/>
      <c r="ED74" s="266"/>
      <c r="EE74" s="266"/>
      <c r="EF74" s="266"/>
      <c r="EG74" s="266"/>
      <c r="EH74" s="266"/>
      <c r="EI74" s="177"/>
      <c r="EJ74" s="269"/>
      <c r="LF74" s="401"/>
    </row>
    <row customHeight="1" ht="12" hidden="1">
      <c r="C75" s="161"/>
      <c r="D75" s="672"/>
      <c r="E75" s="690"/>
      <c r="F75" s="536"/>
      <c r="G75" s="536"/>
      <c r="H75" s="536"/>
      <c r="I75" s="536"/>
      <c r="J75" s="536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257"/>
      <c r="BQ75" s="257"/>
      <c r="BR75" s="257"/>
      <c r="BS75" s="257"/>
      <c r="BT75" s="257"/>
      <c r="BU75" s="257"/>
      <c r="BV75" s="257"/>
      <c r="BW75" s="257"/>
      <c r="BX75" s="184"/>
      <c r="BY75" s="184"/>
      <c r="BZ75" s="257"/>
      <c r="CA75" s="257"/>
      <c r="CB75" s="257"/>
      <c r="CC75" s="257"/>
      <c r="CD75" s="257"/>
      <c r="CE75" s="257"/>
      <c r="CF75" s="257"/>
      <c r="CG75" s="257"/>
      <c r="CH75" s="257"/>
      <c r="CI75" s="257"/>
      <c r="CJ75" s="257"/>
      <c r="CK75" s="257"/>
      <c r="CL75" s="257"/>
      <c r="CM75" s="257"/>
      <c r="CN75" s="257"/>
      <c r="CO75" s="25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  <c r="DN75" s="257"/>
      <c r="DO75" s="257"/>
      <c r="DP75" s="257"/>
      <c r="DQ75" s="257"/>
      <c r="DR75" s="257"/>
      <c r="DS75" s="257"/>
      <c r="DT75" s="257"/>
      <c r="DU75" s="257"/>
      <c r="DV75" s="257"/>
      <c r="DW75" s="257"/>
      <c r="DX75" s="257"/>
      <c r="DY75" s="257"/>
      <c r="DZ75" s="257"/>
      <c r="EA75" s="257"/>
      <c r="EB75" s="257"/>
      <c r="EC75" s="257"/>
      <c r="ED75" s="257"/>
      <c r="EE75" s="257"/>
      <c r="EF75" s="257"/>
      <c r="EG75" s="257"/>
      <c r="EH75" s="257"/>
      <c r="EI75" s="184"/>
      <c r="EJ75" s="185"/>
      <c r="LF75" s="313"/>
    </row>
    <row customHeight="1" ht="24">
      <c r="A76" s="614" t="s">
        <v>1155</v>
      </c>
      <c r="B76" s="614" t="s">
        <v>1355</v>
      </c>
      <c r="C76" s="417" t="s">
        <v>1281</v>
      </c>
      <c r="D76" s="418"/>
      <c r="E76" s="418"/>
      <c r="F76" s="244"/>
      <c r="G76" s="604"/>
      <c r="H76" s="604"/>
      <c r="I76" s="793">
        <f>ROW('СРЕД 1'!A83)</f>
        <v>83</v>
      </c>
      <c r="J76" s="244"/>
      <c r="K76" s="804"/>
      <c r="L76" s="804"/>
      <c r="M76" s="357" t="str">
        <f>IF('СРЕД 1'!$M$83="","",'СРЕД 1'!$M$83)</f>
        <v>7</v>
      </c>
      <c r="N76" s="797" t="str">
        <f>IF('СРЕД 1'!$N$83="","",'СРЕД 1'!$N$83)</f>
        <v>Поставки твёрдого топлива при наличии печного отопления</v>
      </c>
      <c r="O76" s="358"/>
      <c r="P76" s="358"/>
      <c r="Q76" s="797" t="str">
        <f>IF('СРЕД 1'!$Q$83="","",'СРЕД 1'!$Q$83)</f>
        <v/>
      </c>
      <c r="R76" s="358"/>
      <c r="S76" s="358"/>
      <c r="T76" s="795" t="str">
        <f>IF('СРЕД 1'!$T$83="","",'СРЕД 1'!$T$83)</f>
        <v>ЧД</v>
      </c>
      <c r="U76" s="795" t="str">
        <f>IF('СРЕД 1'!$U$83="","",'СРЕД 1'!$U$83)</f>
        <v>ЖП</v>
      </c>
      <c r="V76" s="358"/>
      <c r="W76" s="358"/>
      <c r="X76" s="795" t="str">
        <f>IF('СРЕД 1'!$X$83="","",'СРЕД 1'!$X$83)</f>
        <v/>
      </c>
      <c r="Y76" s="358"/>
      <c r="Z76" s="358"/>
      <c r="AA76" s="358"/>
      <c r="AB76" s="358"/>
      <c r="AC76" s="799" t="str">
        <f>IF('СРЕД 1'!$AC$83="","",'СРЕД 1'!$AC$83)</f>
        <v>NTKU</v>
      </c>
      <c r="AD76" s="799" t="str">
        <f>BL76&amp;"::"&amp;AE76</f>
        <v>да::ACTI</v>
      </c>
      <c r="AE76" s="799" t="str">
        <f>IF(X76="да","SUPPRESS","ACTI")</f>
        <v>ACTI</v>
      </c>
      <c r="AF76" s="358"/>
      <c r="AG76" s="358"/>
      <c r="AH76" s="358"/>
      <c r="AI76" s="358"/>
      <c r="AJ76" s="358"/>
      <c r="AK76" s="358"/>
      <c r="AL76" s="358"/>
      <c r="AM76" s="358"/>
      <c r="AN76" s="357" t="str">
        <f>IF('СРЕД 1'!$AN$83="","",'СРЕД 1'!$AN$83)</f>
        <v>7.1</v>
      </c>
      <c r="AO76" s="797" t="str">
        <f>IF('СРЕД 1'!$AO$83="","",'СРЕД 1'!$AO$83)</f>
        <v>МП ЗР "Севержилкомсервис"</v>
      </c>
      <c r="AP76" s="359"/>
      <c r="AQ76" s="797" t="str">
        <f>IF('СРЕД 1'!$AQ$83="","",'СРЕД 1'!$AQ$83)</f>
        <v>8300010685</v>
      </c>
      <c r="AR76" s="797" t="str">
        <f>IF('СРЕД 1'!$AR$83="","",'СРЕД 1'!$AR$83)</f>
        <v>298301001</v>
      </c>
      <c r="AS76" s="797" t="str">
        <f>IF('СРЕД 1'!$AS$83="","",'СРЕД 1'!$AS$83)</f>
        <v>ОСН, 22</v>
      </c>
      <c r="AT76" s="797" t="str">
        <f>IF('СРЕД 1'!$AT$83="","",'СРЕД 1'!$AT$83)</f>
        <v/>
      </c>
      <c r="AU76" s="797" t="str">
        <f>IF('СРЕД 1'!$AU$83="","",'СРЕД 1'!$AU$83)</f>
        <v/>
      </c>
      <c r="AV76" s="797" t="str">
        <f>IF('СРЕД 1'!$AV$83="","",'СРЕД 1'!$AV$83)</f>
        <v/>
      </c>
      <c r="AW76" s="797" t="str">
        <f>IF('СРЕД 1'!$AW$83="","",'СРЕД 1'!$AW$83)</f>
        <v>уголь</v>
      </c>
      <c r="AX76" s="797" t="str">
        <f>IF('СРЕД 1'!$AX$83="","",'СРЕД 1'!$AX$83)</f>
        <v/>
      </c>
      <c r="AY76" s="358"/>
      <c r="AZ76" s="792"/>
      <c r="BA76" s="792"/>
      <c r="BB76" s="792"/>
      <c r="BC76" s="797" t="str">
        <f>IF('СРЕД 1'!$BC$83="","",'СРЕД 1'!$BC$83)</f>
        <v/>
      </c>
      <c r="BD76" s="797" t="str">
        <f>IF('СРЕД 1'!$BD$83="","",'СРЕД 1'!$BD$83)</f>
        <v/>
      </c>
      <c r="BE76" s="797" t="str">
        <f>IF('СРЕД 1'!$BE$83="","",'СРЕД 1'!$BE$83)</f>
        <v/>
      </c>
      <c r="BF76" s="792"/>
      <c r="BG76" s="358"/>
      <c r="BH76" s="358"/>
      <c r="BI76" s="358"/>
      <c r="BJ76" s="358"/>
      <c r="BK76" s="358"/>
      <c r="BL76" s="795" t="str">
        <f>IF('СРЕД 1'!$BL$83="","",'СРЕД 1'!$BL$83)</f>
        <v>да</v>
      </c>
      <c r="BM76" s="751"/>
      <c r="BN76" s="358"/>
      <c r="BO76" s="358"/>
      <c r="BP76" s="332">
        <f>IF('СРЕД 1'!$BP$83="","",'СРЕД 1'!$BP$83)</f>
        <v>3627.99</v>
      </c>
      <c r="BQ76" s="332">
        <f>IF('СРЕД 1'!$BQ$83="","",'СРЕД 1'!$BQ$83)</f>
        <v>3688.46</v>
      </c>
      <c r="BR76" s="332">
        <f>IF('СРЕД 1'!$BR$83="","",'СРЕД 1'!$BR$83)</f>
        <v>41638.67</v>
      </c>
      <c r="BS76" s="332">
        <f>IF('СРЕД 1'!$BS$83="","",'СРЕД 1'!$BS$83)</f>
        <v>42332.65</v>
      </c>
      <c r="BT76" s="358"/>
      <c r="BU76" s="379" t="str">
        <f>IF('СРЕД 1'!$BU$83="","",'СРЕД 1'!$BU$83)</f>
        <v>т</v>
      </c>
      <c r="BV76" s="379" t="str">
        <f>IF('СРЕД 1'!$BV$83="","",'СРЕД 1'!$BV$83)</f>
        <v>т</v>
      </c>
      <c r="BW76" s="358"/>
      <c r="BX76" s="386" t="str">
        <f>IF('СРЕД 1'!$BX$83="","",'СРЕД 1'!$BX$83)</f>
        <v/>
      </c>
      <c r="BY76" s="386" t="str">
        <f>IF('СРЕД 1'!$BY$83="","",'СРЕД 1'!$BY$83)</f>
        <v/>
      </c>
      <c r="BZ76" s="347" t="str">
        <f>IF('СРЕД 1'!$BZ$83="","",'СРЕД 1'!$BZ$83)</f>
        <v/>
      </c>
      <c r="CA76" s="347" t="str">
        <f>IF('СРЕД 1'!$CA$83="","",'СРЕД 1'!$CA$83)</f>
        <v/>
      </c>
      <c r="CB76" s="358"/>
      <c r="CC76" s="358"/>
      <c r="CD76" s="358"/>
      <c r="CE76" s="379" t="str">
        <f>IF('СРЕД 1'!$CE$83="","",'СРЕД 1'!$CE$83)</f>
        <v/>
      </c>
      <c r="CF76" s="379" t="str">
        <f>IF('СРЕД 1'!$CF$83="","",'СРЕД 1'!$CF$83)</f>
        <v/>
      </c>
      <c r="CG76" s="358"/>
      <c r="CH76" s="358"/>
      <c r="CI76" s="358"/>
      <c r="CJ76" s="358"/>
      <c r="CK76" s="358"/>
      <c r="CL76" s="370" t="str">
        <f>IF('СРЕД 1'!$CL$83="","",'СРЕД 1'!$CL$83)</f>
        <v/>
      </c>
      <c r="CM76" s="370" t="str">
        <f>IF('СРЕД 1'!$CM$83="","",'СРЕД 1'!$CM$83)</f>
        <v/>
      </c>
      <c r="CN76" s="358"/>
      <c r="CO76" s="276" t="str">
        <f>IF(CE76="м2",IF($U76="ЖП",MAX_1_HSE_AREA,MAX_1_ODN_AREA),"")</f>
        <v/>
      </c>
      <c r="CP76" s="276" t="str">
        <f>IF(CF76="м2",IF($U76="ЖП",MAX_1_HSE_AREA,MAX_1_ODN_AREA),"")</f>
        <v/>
      </c>
      <c r="CQ76" s="373" t="str">
        <f>IF(AND(NOT(CE76="м2"),LEN(CE76)&gt;0),IF($U76="ЖП",MAX_1_HSE_CTZN,MAX_1_ODN_CTZN),"")</f>
        <v/>
      </c>
      <c r="CR76" s="373" t="str">
        <f>IF(AND(NOT(CF76="м2"),LEN(CF76)&gt;0),IF($U76="ЖП",MAX_1_HSE_CTZN,MAX_1_ODN_CTZN),"")</f>
        <v/>
      </c>
      <c r="CS76" s="364">
        <v>1.027</v>
      </c>
      <c r="CT76" s="364">
        <v>1.027</v>
      </c>
      <c r="CU76" s="358"/>
      <c r="CV76" s="358"/>
      <c r="CW76" s="144">
        <f>IF($AD76="да::ACTI",IF($U76="ЖП",CS76,0),0)</f>
        <v>1.027</v>
      </c>
      <c r="CX76" s="144">
        <f>IF($AD76="да::ACTI",IF($U76="ЖП",CT76,0),0)</f>
        <v>1.027</v>
      </c>
      <c r="CY76" s="144">
        <f>IF($AD76="да::ACTI",IF($U76="ЖП",0,CS76),0)</f>
        <v>0</v>
      </c>
      <c r="CZ76" s="144">
        <f>IF($AD76="да::ACTI",IF($U76="ЖП",0,CT76),0)</f>
        <v>0</v>
      </c>
      <c r="DA76" s="358"/>
      <c r="DB76" s="358"/>
      <c r="DC76" s="276">
        <f>CW76*IF(LEN($BP76)=0,0,$BP76)</f>
        <v>3725.94573</v>
      </c>
      <c r="DD76" s="276">
        <f>IF(LEN($BQ76)=0,0,DC76)</f>
        <v>3725.94573</v>
      </c>
      <c r="DE76" s="276">
        <f>CX76*IF(LEN($BQ76)=0,0,$BQ76)</f>
        <v>3788.04842</v>
      </c>
      <c r="DF76" s="276">
        <f>CW76*IF(LEN($BQ76)=0,0,$BQ76)</f>
        <v>3788.04842</v>
      </c>
      <c r="DG76" s="280"/>
      <c r="DH76" s="276">
        <f>CY76*IF(LEN($BP76)=0,0,$BP76)</f>
        <v>0</v>
      </c>
      <c r="DI76" s="276">
        <f>IF(LEN($BQ76)=0,0,DH76)</f>
        <v>0</v>
      </c>
      <c r="DJ76" s="276">
        <f>CZ76*IF(LEN($BQ76)=0,0,$BQ76)</f>
        <v>0</v>
      </c>
      <c r="DK76" s="276">
        <f>CY76*IF(LEN($BQ76)=0,0,$BQ76)</f>
        <v>0</v>
      </c>
      <c r="DL76" s="280"/>
      <c r="DM76" s="276">
        <f>SUM(DC76,DH76)</f>
        <v>3725.94573</v>
      </c>
      <c r="DN76" s="276">
        <f>SUM(DD76,DI76)</f>
        <v>3725.94573</v>
      </c>
      <c r="DO76" s="276">
        <f>SUM(DE76,DJ76)</f>
        <v>3788.04842</v>
      </c>
      <c r="DP76" s="276">
        <f>SUM(DF76,DK76)</f>
        <v>3788.04842</v>
      </c>
      <c r="DQ76" s="280"/>
      <c r="DR76" s="366"/>
      <c r="DS76" s="366"/>
      <c r="DT76" s="366"/>
      <c r="DU76" s="366"/>
      <c r="DV76" s="366"/>
      <c r="DW76" s="366"/>
      <c r="DX76" s="366"/>
      <c r="DY76" s="366"/>
      <c r="DZ76" s="366"/>
      <c r="EA76" s="366"/>
      <c r="EB76" s="366"/>
      <c r="EC76" s="366"/>
      <c r="ED76" s="366"/>
      <c r="EE76" s="366"/>
      <c r="EF76" s="366"/>
      <c r="EG76" s="366"/>
      <c r="EH76" s="366"/>
      <c r="EI76" s="366"/>
      <c r="EJ76" s="366"/>
      <c r="EK76" s="993"/>
      <c r="EL76" s="993"/>
      <c r="EM76" s="993"/>
      <c r="EN76" s="993"/>
      <c r="EO76" s="993"/>
      <c r="EP76" s="993"/>
      <c r="EQ76" s="993"/>
      <c r="ER76" s="993"/>
      <c r="ES76" s="993"/>
      <c r="ET76" s="993"/>
      <c r="EU76" s="993"/>
      <c r="EV76" s="993"/>
      <c r="EW76" s="993"/>
      <c r="EX76" s="993"/>
      <c r="EY76" s="993"/>
      <c r="EZ76" s="993"/>
      <c r="FA76" s="993"/>
      <c r="FB76" s="993"/>
      <c r="FC76" s="993"/>
      <c r="FD76" s="993"/>
      <c r="FE76" s="993"/>
      <c r="FF76" s="993"/>
      <c r="FG76" s="993"/>
      <c r="FH76" s="993"/>
      <c r="FI76" s="993"/>
      <c r="FJ76" s="993"/>
      <c r="FK76" s="993"/>
      <c r="FL76" s="993"/>
      <c r="FM76" s="993"/>
      <c r="FN76" s="993"/>
      <c r="FO76" s="993"/>
      <c r="FP76" s="993"/>
      <c r="FQ76" s="993"/>
      <c r="FR76" s="993"/>
      <c r="FS76" s="993"/>
      <c r="FT76" s="993"/>
      <c r="FU76" s="993"/>
      <c r="FV76" s="993"/>
      <c r="FW76" s="993"/>
      <c r="FX76" s="993"/>
      <c r="FY76" s="993"/>
      <c r="FZ76" s="993"/>
      <c r="GA76" s="993"/>
      <c r="GB76" s="993"/>
      <c r="GC76" s="993"/>
      <c r="GD76" s="993"/>
      <c r="GE76" s="993"/>
      <c r="GF76" s="993"/>
      <c r="GG76" s="993"/>
      <c r="GH76" s="993"/>
      <c r="GI76" s="993"/>
      <c r="GJ76" s="993"/>
      <c r="GK76" s="993"/>
      <c r="GL76" s="993"/>
      <c r="GM76" s="993"/>
      <c r="GN76" s="993"/>
      <c r="GO76" s="993"/>
      <c r="GP76" s="993"/>
      <c r="GQ76" s="993"/>
      <c r="GR76" s="993"/>
      <c r="GS76" s="993"/>
      <c r="GT76" s="993"/>
      <c r="GU76" s="993"/>
      <c r="GV76" s="993"/>
      <c r="GW76" s="993"/>
      <c r="GX76" s="993"/>
      <c r="GY76" s="993"/>
      <c r="GZ76" s="993"/>
      <c r="HA76" s="993"/>
      <c r="HB76" s="993"/>
      <c r="HC76" s="993"/>
      <c r="HD76" s="993"/>
      <c r="HE76" s="993"/>
      <c r="HF76" s="993"/>
      <c r="HG76" s="993"/>
      <c r="HH76" s="993"/>
      <c r="HI76" s="993"/>
      <c r="HJ76" s="993"/>
      <c r="HK76" s="993"/>
      <c r="HL76" s="993"/>
      <c r="HM76" s="993"/>
      <c r="HN76" s="993"/>
      <c r="HO76" s="993"/>
      <c r="HP76" s="993"/>
      <c r="HQ76" s="993"/>
      <c r="HR76" s="993"/>
      <c r="HS76" s="993"/>
      <c r="HT76" s="993"/>
      <c r="HU76" s="993"/>
      <c r="HV76" s="993"/>
      <c r="HW76" s="993"/>
      <c r="HX76" s="993"/>
      <c r="HY76" s="993"/>
      <c r="HZ76" s="993"/>
      <c r="IA76" s="993"/>
      <c r="IB76" s="993"/>
      <c r="IC76" s="993"/>
      <c r="ID76" s="993"/>
      <c r="IE76" s="993"/>
      <c r="IF76" s="993"/>
      <c r="IG76" s="993"/>
      <c r="IH76" s="993"/>
      <c r="II76" s="993"/>
      <c r="IJ76" s="993"/>
      <c r="IK76" s="993"/>
      <c r="IL76" s="993"/>
      <c r="IM76" s="993"/>
      <c r="IN76" s="993"/>
      <c r="IO76" s="993"/>
      <c r="IP76" s="993"/>
      <c r="IQ76" s="993"/>
      <c r="IR76" s="993"/>
      <c r="IS76" s="993"/>
      <c r="IT76" s="993"/>
      <c r="IU76" s="993"/>
      <c r="IV76" s="993"/>
      <c r="IW76" s="993"/>
      <c r="IX76" s="993"/>
      <c r="IY76" s="993"/>
      <c r="IZ76" s="993"/>
      <c r="JA76" s="993"/>
      <c r="JB76" s="993"/>
      <c r="JC76" s="993"/>
      <c r="JD76" s="993"/>
      <c r="JE76" s="993"/>
      <c r="JF76" s="993"/>
      <c r="JG76" s="993"/>
      <c r="JH76" s="993"/>
      <c r="JI76" s="993"/>
      <c r="JJ76" s="993"/>
      <c r="JK76" s="993"/>
      <c r="JL76" s="993"/>
      <c r="JM76" s="993"/>
      <c r="JN76" s="993"/>
      <c r="JO76" s="993"/>
      <c r="JP76" s="993"/>
      <c r="JQ76" s="993"/>
      <c r="JR76" s="993"/>
      <c r="JS76" s="993"/>
      <c r="JT76" s="993"/>
      <c r="JU76" s="993"/>
      <c r="JV76" s="993"/>
      <c r="JW76" s="993"/>
      <c r="JX76" s="993"/>
      <c r="JY76" s="993"/>
      <c r="JZ76" s="993"/>
      <c r="KA76" s="993"/>
      <c r="KB76" s="993"/>
      <c r="KC76" s="993"/>
      <c r="KD76" s="993"/>
      <c r="KE76" s="993"/>
      <c r="KF76" s="993"/>
      <c r="KG76" s="993"/>
      <c r="KH76" s="993"/>
      <c r="KI76" s="993"/>
      <c r="KJ76" s="993"/>
      <c r="KK76" s="993"/>
      <c r="KL76" s="993"/>
      <c r="KM76" s="993"/>
      <c r="KN76" s="993"/>
      <c r="KO76" s="993"/>
      <c r="KP76" s="993"/>
      <c r="KQ76" s="993"/>
      <c r="KR76" s="993"/>
      <c r="KS76" s="993"/>
      <c r="KT76" s="993"/>
      <c r="KU76" s="993"/>
      <c r="KV76" s="993"/>
      <c r="KW76" s="420">
        <f>'СРЕД 1'!$DM$83*1000</f>
        <v>634466.51919</v>
      </c>
      <c r="KX76" s="420">
        <f>'СРЕД 1'!$DO$83*1000</f>
        <v>557695.152</v>
      </c>
      <c r="KY76" s="239" t="str">
        <f>IF(AND(LEN(DM76)&gt;0,LEN(KW76)&gt;0,KW76&lt;DM76),"ALARM","OK")</f>
        <v>OK</v>
      </c>
      <c r="KZ76" s="239" t="str">
        <f>IF(AND(LEN(DO76)&gt;0,LEN(KX76)&gt;0,KX76&lt;DO76),"ALARM","OK")</f>
        <v>OK</v>
      </c>
      <c r="LA76" s="993"/>
      <c r="LB76" s="993"/>
      <c r="LC76" s="993"/>
      <c r="LD76" s="993"/>
      <c r="LE76" s="993"/>
      <c r="LF76" s="379">
        <f>IF('СРЕД 1'!$LF$83="","",'СРЕД 1'!$LF$83)</f>
        <v>1.0526</v>
      </c>
      <c r="LG76" s="993"/>
      <c r="LH76" s="993"/>
      <c r="LI76" s="993"/>
      <c r="LJ76" s="993"/>
      <c r="LK76" s="993"/>
      <c r="LL76" s="993"/>
      <c r="LM76" s="993"/>
    </row>
    <row customHeight="1" ht="12" hidden="1">
      <c r="C77" s="161"/>
      <c r="D77" s="704"/>
      <c r="E77" s="690"/>
      <c r="F77" s="536"/>
      <c r="G77" s="536"/>
      <c r="H77" s="536"/>
      <c r="I77" s="536"/>
      <c r="J77" s="536"/>
      <c r="K77" s="184"/>
      <c r="L77" s="184"/>
      <c r="M77" s="184"/>
      <c r="N77" s="189" t="s">
        <v>1639</v>
      </c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4"/>
      <c r="AD77" s="184"/>
      <c r="AE77" s="184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4"/>
      <c r="BI77" s="184"/>
      <c r="BJ77" s="184"/>
      <c r="BK77" s="184"/>
      <c r="BL77" s="184"/>
      <c r="BM77" s="184"/>
      <c r="BN77" s="184"/>
      <c r="BO77" s="184"/>
      <c r="BP77" s="257"/>
      <c r="BQ77" s="257"/>
      <c r="BR77" s="257"/>
      <c r="BS77" s="257"/>
      <c r="BT77" s="257"/>
      <c r="BU77" s="257"/>
      <c r="BV77" s="257"/>
      <c r="BW77" s="257"/>
      <c r="BX77" s="184"/>
      <c r="BY77" s="184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184"/>
      <c r="EJ77" s="185"/>
      <c r="LF77" s="313"/>
    </row>
    <row customHeight="1" ht="12" hidden="1">
      <c r="C78" s="161"/>
      <c r="E78" s="158"/>
      <c r="F78" s="545"/>
      <c r="G78" s="545"/>
      <c r="H78" s="545"/>
      <c r="I78" s="545"/>
      <c r="J78" s="545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257"/>
      <c r="BQ78" s="257"/>
      <c r="BR78" s="257"/>
      <c r="BS78" s="257"/>
      <c r="BT78" s="257"/>
      <c r="BU78" s="257"/>
      <c r="BV78" s="257"/>
      <c r="BW78" s="257"/>
      <c r="BX78" s="184"/>
      <c r="BY78" s="184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184"/>
      <c r="EJ78" s="185"/>
      <c r="LF78" s="313"/>
    </row>
    <row customHeight="1" ht="12">
      <c r="C79" s="161"/>
      <c r="F79" s="545"/>
      <c r="G79" s="545"/>
      <c r="H79" s="545"/>
      <c r="I79" s="545"/>
      <c r="J79" s="545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255"/>
      <c r="BQ79" s="255"/>
      <c r="BR79" s="255"/>
      <c r="BS79" s="255"/>
      <c r="BT79" s="255"/>
      <c r="BU79" s="255"/>
      <c r="BV79" s="255"/>
      <c r="BW79" s="255"/>
      <c r="BX79" s="193"/>
      <c r="BY79" s="193"/>
      <c r="BZ79" s="277"/>
      <c r="CA79" s="277"/>
      <c r="CB79" s="255"/>
      <c r="CC79" s="255"/>
      <c r="CD79" s="255"/>
      <c r="CE79" s="255"/>
      <c r="CF79" s="255"/>
      <c r="CG79" s="255"/>
      <c r="CH79" s="255"/>
      <c r="CI79" s="255"/>
      <c r="CJ79" s="255"/>
      <c r="CK79" s="255"/>
      <c r="CL79" s="255"/>
      <c r="CM79" s="255"/>
      <c r="CN79" s="255"/>
      <c r="CO79" s="255"/>
      <c r="CP79" s="255"/>
      <c r="CQ79" s="255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55"/>
      <c r="DN79" s="255"/>
      <c r="DO79" s="255"/>
      <c r="DP79" s="255"/>
      <c r="DQ79" s="255"/>
      <c r="DR79" s="255"/>
      <c r="DS79" s="255"/>
      <c r="DT79" s="255"/>
      <c r="DU79" s="255"/>
      <c r="DV79" s="255"/>
      <c r="DW79" s="255"/>
      <c r="DX79" s="255"/>
      <c r="DY79" s="255"/>
      <c r="DZ79" s="255"/>
      <c r="EA79" s="255"/>
      <c r="EB79" s="255"/>
      <c r="EC79" s="255"/>
      <c r="ED79" s="255"/>
      <c r="EE79" s="255"/>
      <c r="EF79" s="255"/>
      <c r="EG79" s="255"/>
      <c r="EH79" s="255"/>
      <c r="EI79" s="194"/>
      <c r="EJ79" s="278"/>
      <c r="LF79" s="315"/>
    </row>
    <row customHeight="1" ht="12" hidden="1">
      <c r="C80" s="132"/>
      <c r="D80" s="222"/>
      <c r="F80" s="545"/>
      <c r="G80" s="545"/>
      <c r="H80" s="545"/>
      <c r="I80" s="545"/>
      <c r="J80" s="545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257"/>
      <c r="BQ80" s="257"/>
      <c r="BR80" s="257"/>
      <c r="BS80" s="257"/>
      <c r="BT80" s="257"/>
      <c r="BU80" s="257"/>
      <c r="BV80" s="257"/>
      <c r="BW80" s="257"/>
      <c r="BX80" s="184"/>
      <c r="BY80" s="184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184"/>
      <c r="EJ80" s="185"/>
      <c r="LF80" s="313"/>
    </row>
    <row customHeight="1" ht="12">
      <c r="C81" s="161"/>
      <c r="D81" s="671" t="s">
        <v>189</v>
      </c>
      <c r="E81" s="689" t="s">
        <v>189</v>
      </c>
      <c r="F81" s="536"/>
      <c r="G81" s="536"/>
      <c r="H81" s="536"/>
      <c r="I81" s="536"/>
      <c r="J81" s="536"/>
      <c r="K81" s="536"/>
      <c r="L81" s="261"/>
      <c r="M81" s="261" t="s">
        <v>1156</v>
      </c>
      <c r="N81" s="709" t="s">
        <v>1605</v>
      </c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710"/>
      <c r="AI81" s="710"/>
      <c r="AJ81" s="710"/>
      <c r="AK81" s="710"/>
      <c r="AL81" s="710"/>
      <c r="AM81" s="710"/>
      <c r="AN81" s="710"/>
      <c r="AO81" s="710"/>
      <c r="AP81" s="710"/>
      <c r="AQ81" s="710"/>
      <c r="AR81" s="710"/>
      <c r="AS81" s="710"/>
      <c r="AT81" s="710"/>
      <c r="AU81" s="710"/>
      <c r="AV81" s="710"/>
      <c r="AW81" s="710"/>
      <c r="AX81" s="710"/>
      <c r="AY81" s="710"/>
      <c r="AZ81" s="710"/>
      <c r="BA81" s="710"/>
      <c r="BB81" s="710"/>
      <c r="BC81" s="710"/>
      <c r="BD81" s="710"/>
      <c r="BE81" s="710"/>
      <c r="BF81" s="710"/>
      <c r="BG81" s="710"/>
      <c r="BH81" s="710"/>
      <c r="BI81" s="710"/>
      <c r="BJ81" s="710"/>
      <c r="BK81" s="710"/>
      <c r="BL81" s="710"/>
      <c r="BM81" s="710"/>
      <c r="BN81" s="710"/>
      <c r="BO81" s="710"/>
      <c r="BP81" s="314" t="str">
        <f>IF(CS81=0,"",DM81/CS81*1000)</f>
        <v/>
      </c>
      <c r="BQ81" s="314" t="str">
        <f>IF(CT81=0,"",DO81/CT81*1000)</f>
        <v/>
      </c>
      <c r="BR81" s="263"/>
      <c r="BS81" s="263"/>
      <c r="BT81" s="263"/>
      <c r="BU81" s="263"/>
      <c r="BV81" s="263"/>
      <c r="BW81" s="263"/>
      <c r="BX81" s="263"/>
      <c r="BY81" s="263"/>
      <c r="BZ81" s="263"/>
      <c r="CA81" s="263"/>
      <c r="CB81" s="263"/>
      <c r="CC81" s="263"/>
      <c r="CD81" s="263"/>
      <c r="CE81" s="263"/>
      <c r="CF81" s="263"/>
      <c r="CG81" s="263"/>
      <c r="CH81" s="263"/>
      <c r="CI81" s="263"/>
      <c r="CJ81" s="263"/>
      <c r="CK81" s="263"/>
      <c r="CL81" s="263"/>
      <c r="CM81" s="263"/>
      <c r="CN81" s="263"/>
      <c r="CO81" s="263"/>
      <c r="CP81" s="263"/>
      <c r="CQ81" s="263"/>
      <c r="CR81" s="263"/>
      <c r="CS81" s="263"/>
      <c r="CT81" s="263"/>
      <c r="CU81" s="265"/>
      <c r="CV81" s="265"/>
      <c r="CW81" s="266"/>
      <c r="CX81" s="266"/>
      <c r="CY81" s="266"/>
      <c r="CZ81" s="266"/>
      <c r="DA81" s="265"/>
      <c r="DB81" s="265"/>
      <c r="DC81" s="264">
        <f>SUM(DC82:DC84)</f>
        <v>206.271200071128</v>
      </c>
      <c r="DD81" s="264">
        <f>SUM(DD82:DD84)</f>
        <v>206.271200071128</v>
      </c>
      <c r="DE81" s="264">
        <f>SUM(DE82:DE84)</f>
        <v>209.707700072313</v>
      </c>
      <c r="DF81" s="264">
        <f>SUM(DF82:DF84)</f>
        <v>209.707700072313</v>
      </c>
      <c r="DG81" s="266"/>
      <c r="DH81" s="264">
        <f>SUM(DH82:DH84)</f>
        <v>0</v>
      </c>
      <c r="DI81" s="264">
        <f>SUM(DI82:DI84)</f>
        <v>0</v>
      </c>
      <c r="DJ81" s="264">
        <f>SUM(DJ82:DJ84)</f>
        <v>0</v>
      </c>
      <c r="DK81" s="264">
        <f>SUM(DK82:DK84)</f>
        <v>0</v>
      </c>
      <c r="DL81" s="266"/>
      <c r="DM81" s="264">
        <f>SUM(DC81,DH81)</f>
        <v>206.271200071128</v>
      </c>
      <c r="DN81" s="264">
        <f>SUM(DD81,DI81)</f>
        <v>206.271200071128</v>
      </c>
      <c r="DO81" s="264">
        <f>SUM(DE81,DJ81)</f>
        <v>209.707700072313</v>
      </c>
      <c r="DP81" s="264">
        <f>SUM(DF81,DK81)</f>
        <v>209.707700072313</v>
      </c>
      <c r="DQ81" s="266"/>
      <c r="DR81" s="267"/>
      <c r="DS81" s="267"/>
      <c r="DT81" s="267"/>
      <c r="DU81" s="268">
        <f>'СУБС ПИ'!$S$25</f>
        <v>0</v>
      </c>
      <c r="DV81" s="268">
        <f>'СУБС ПИ'!$U$25</f>
        <v>0</v>
      </c>
      <c r="DW81" s="267"/>
      <c r="DX81" s="267"/>
      <c r="DY81" s="267"/>
      <c r="DZ81" s="264">
        <f>IF(DD81=0,0,DF81/DD81*100)</f>
        <v>101.666010572489</v>
      </c>
      <c r="EA81" s="264">
        <f>IF(DI81=0,0,DK81/DI81*100)</f>
        <v>0</v>
      </c>
      <c r="EB81" s="264">
        <f>IF(DN81=0,0,DP81/DN81*100)</f>
        <v>101.666010572489</v>
      </c>
      <c r="EC81" s="266"/>
      <c r="ED81" s="266"/>
      <c r="EE81" s="266"/>
      <c r="EF81" s="266"/>
      <c r="EG81" s="266"/>
      <c r="EH81" s="266"/>
      <c r="EI81" s="177"/>
      <c r="EJ81" s="269"/>
      <c r="LF81" s="401"/>
    </row>
    <row customHeight="1" ht="12" hidden="1">
      <c r="C82" s="161"/>
      <c r="D82" s="672"/>
      <c r="E82" s="690"/>
      <c r="F82" s="536"/>
      <c r="G82" s="536"/>
      <c r="H82" s="536"/>
      <c r="I82" s="536"/>
      <c r="J82" s="536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257"/>
      <c r="BQ82" s="257"/>
      <c r="BR82" s="257"/>
      <c r="BS82" s="257"/>
      <c r="BT82" s="257"/>
      <c r="BU82" s="257"/>
      <c r="BV82" s="257"/>
      <c r="BW82" s="257"/>
      <c r="BX82" s="184"/>
      <c r="BY82" s="184"/>
      <c r="BZ82" s="257"/>
      <c r="CA82" s="257"/>
      <c r="CB82" s="257"/>
      <c r="CC82" s="257"/>
      <c r="CD82" s="257"/>
      <c r="CE82" s="257"/>
      <c r="CF82" s="257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257"/>
      <c r="EA82" s="257"/>
      <c r="EB82" s="257"/>
      <c r="EC82" s="257"/>
      <c r="ED82" s="257"/>
      <c r="EE82" s="257"/>
      <c r="EF82" s="257"/>
      <c r="EG82" s="257"/>
      <c r="EH82" s="257"/>
      <c r="EI82" s="184"/>
      <c r="EJ82" s="185"/>
      <c r="LF82" s="313"/>
    </row>
    <row customHeight="1" ht="24">
      <c r="A83" s="614" t="s">
        <v>1156</v>
      </c>
      <c r="B83" s="614" t="s">
        <v>1372</v>
      </c>
      <c r="C83" s="417" t="s">
        <v>1281</v>
      </c>
      <c r="D83" s="418"/>
      <c r="E83" s="418"/>
      <c r="F83" s="244"/>
      <c r="G83" s="604"/>
      <c r="H83" s="604"/>
      <c r="I83" s="793">
        <f>ROW('СРЕД 1'!A92)</f>
        <v>92</v>
      </c>
      <c r="J83" s="244"/>
      <c r="K83" s="804"/>
      <c r="L83" s="804"/>
      <c r="M83" s="357" t="str">
        <f>IF('СРЕД 1'!$M$92="","",'СРЕД 1'!$M$92)</f>
        <v>8</v>
      </c>
      <c r="N83" s="797" t="str">
        <f>IF('СРЕД 1'!$N$92="","",'СРЕД 1'!$N$92)</f>
        <v>Обращение с твёрдыми коммунальными отходами</v>
      </c>
      <c r="O83" s="358"/>
      <c r="P83" s="358"/>
      <c r="Q83" s="797" t="str">
        <f>IF('СРЕД 1'!$Q$92="","",'СРЕД 1'!$Q$92)</f>
        <v>Население, проживающее в сельских населённых пунктах</v>
      </c>
      <c r="R83" s="358"/>
      <c r="S83" s="358"/>
      <c r="T83" s="795" t="str">
        <f>IF('СРЕД 1'!$T$92="","",'СРЕД 1'!$T$92)</f>
        <v>ЧД</v>
      </c>
      <c r="U83" s="795" t="str">
        <f>IF('СРЕД 1'!$U$92="","",'СРЕД 1'!$U$92)</f>
        <v>ЖП</v>
      </c>
      <c r="V83" s="358"/>
      <c r="W83" s="358"/>
      <c r="X83" s="795" t="str">
        <f>IF('СРЕД 1'!$X$92="","",'СРЕД 1'!$X$92)</f>
        <v/>
      </c>
      <c r="Y83" s="358"/>
      <c r="Z83" s="358"/>
      <c r="AA83" s="358"/>
      <c r="AB83" s="358"/>
      <c r="AC83" s="799" t="str">
        <f>IF('СРЕД 1'!$AC$92="","",'СРЕД 1'!$AC$92)</f>
        <v>NTKU</v>
      </c>
      <c r="AD83" s="799" t="str">
        <f>BL83&amp;"::"&amp;AE83</f>
        <v>да::ACTI</v>
      </c>
      <c r="AE83" s="799" t="str">
        <f>IF(X83="да","SUPPRESS","ACTI")</f>
        <v>ACTI</v>
      </c>
      <c r="AF83" s="358"/>
      <c r="AG83" s="358"/>
      <c r="AH83" s="358"/>
      <c r="AI83" s="358"/>
      <c r="AJ83" s="358"/>
      <c r="AK83" s="358"/>
      <c r="AL83" s="358"/>
      <c r="AM83" s="358"/>
      <c r="AN83" s="357" t="str">
        <f>IF('СРЕД 1'!$AN$92="","",'СРЕД 1'!$AN$92)</f>
        <v>8.1</v>
      </c>
      <c r="AO83" s="797" t="str">
        <f>IF('СРЕД 1'!$AO$92="","",'СРЕД 1'!$AO$92)</f>
        <v>МП ЗР "Севержилкомсервис"</v>
      </c>
      <c r="AP83" s="359"/>
      <c r="AQ83" s="797" t="str">
        <f>IF('СРЕД 1'!$AQ$92="","",'СРЕД 1'!$AQ$92)</f>
        <v>8300010685</v>
      </c>
      <c r="AR83" s="797" t="str">
        <f>IF('СРЕД 1'!$AR$92="","",'СРЕД 1'!$AR$92)</f>
        <v>298301001</v>
      </c>
      <c r="AS83" s="797" t="str">
        <f>IF('СРЕД 1'!$AS$92="","",'СРЕД 1'!$AS$92)</f>
        <v>да</v>
      </c>
      <c r="AT83" s="797" t="str">
        <f>IF('СРЕД 1'!$AT$92="","",'СРЕД 1'!$AT$92)</f>
        <v/>
      </c>
      <c r="AU83" s="797" t="str">
        <f>IF('СРЕД 1'!$AU$92="","",'СРЕД 1'!$AU$92)</f>
        <v>Региональный оператор</v>
      </c>
      <c r="AV83" s="797" t="str">
        <f>IF('СРЕД 1'!$AV$92="","",'СРЕД 1'!$AV$92)</f>
        <v>[Зона деятельности: 2 зона: муниципальный район Заполярный район за исключением: городское поселение Рабочий поселок Искателей, п Красное (Приморско-Куйский сельсовет), с Тельвиска (Тельвисочный сельсовет)] [Дифференциация тарифов: нет]</v>
      </c>
      <c r="AW83" s="797" t="str">
        <f>IF('СРЕД 1'!$AW$92="","",'СРЕД 1'!$AW$92)</f>
        <v/>
      </c>
      <c r="AX83" s="797" t="str">
        <f>IF('СРЕД 1'!$AX$92="","",'СРЕД 1'!$AX$92)</f>
        <v/>
      </c>
      <c r="AY83" s="358"/>
      <c r="AZ83" s="792"/>
      <c r="BA83" s="792"/>
      <c r="BB83" s="792"/>
      <c r="BC83" s="797" t="str">
        <f>IF('СРЕД 1'!$BC$92="","",'СРЕД 1'!$BC$92)</f>
        <v/>
      </c>
      <c r="BD83" s="797" t="str">
        <f>IF('СРЕД 1'!$BD$92="","",'СРЕД 1'!$BD$92)</f>
        <v/>
      </c>
      <c r="BE83" s="797" t="str">
        <f>IF('СРЕД 1'!$BE$92="","",'СРЕД 1'!$BE$92)</f>
        <v/>
      </c>
      <c r="BF83" s="792"/>
      <c r="BG83" s="358"/>
      <c r="BH83" s="358"/>
      <c r="BI83" s="358"/>
      <c r="BJ83" s="358"/>
      <c r="BK83" s="358"/>
      <c r="BL83" s="795" t="str">
        <f>IF('СРЕД 1'!$BL$92="","",'СРЕД 1'!$BL$92)</f>
        <v>да</v>
      </c>
      <c r="BM83" s="751"/>
      <c r="BN83" s="358"/>
      <c r="BO83" s="358"/>
      <c r="BP83" s="332">
        <f>IF('СРЕД 1'!$BP$92="","",'СРЕД 1'!$BP$92)</f>
        <v>711.28</v>
      </c>
      <c r="BQ83" s="332">
        <f>IF('СРЕД 1'!$BQ$92="","",'СРЕД 1'!$BQ$92)</f>
        <v>723.13</v>
      </c>
      <c r="BR83" s="332">
        <f>IF('СРЕД 1'!$BR$92="","",'СРЕД 1'!$BR$92)</f>
        <v>15441.36</v>
      </c>
      <c r="BS83" s="332">
        <f>IF('СРЕД 1'!$BS$92="","",'СРЕД 1'!$BS$92)</f>
        <v>15698.72</v>
      </c>
      <c r="BT83" s="358"/>
      <c r="BU83" s="379" t="str">
        <f>IF('СРЕД 1'!$BU$92="","",'СРЕД 1'!$BU$92)</f>
        <v>м3</v>
      </c>
      <c r="BV83" s="379" t="str">
        <f>IF('СРЕД 1'!$BV$92="","",'СРЕД 1'!$BV$92)</f>
        <v>м3</v>
      </c>
      <c r="BW83" s="358"/>
      <c r="BX83" s="386" t="str">
        <f>IF('СРЕД 1'!$BX$92="","",'СРЕД 1'!$BX$92)</f>
        <v>при отсутствии</v>
      </c>
      <c r="BY83" s="386" t="str">
        <f>IF('СРЕД 1'!$BY$92="","",'СРЕД 1'!$BY$92)</f>
        <v>при отсутствии</v>
      </c>
      <c r="BZ83" s="347">
        <f>IF('СРЕД 1'!$BZ$92="","",'СРЕД 1'!$BZ$92)</f>
        <v>12</v>
      </c>
      <c r="CA83" s="347">
        <f>IF('СРЕД 1'!$CA$92="","",'СРЕД 1'!$CA$92)</f>
        <v>12</v>
      </c>
      <c r="CB83" s="358"/>
      <c r="CC83" s="358"/>
      <c r="CD83" s="358"/>
      <c r="CE83" s="379" t="str">
        <f>IF('СРЕД 1'!$CE$92="","",'СРЕД 1'!$CE$92)</f>
        <v>чел</v>
      </c>
      <c r="CF83" s="379" t="str">
        <f>IF('СРЕД 1'!$CF$92="","",'СРЕД 1'!$CF$92)</f>
        <v>чел</v>
      </c>
      <c r="CG83" s="358"/>
      <c r="CH83" s="358"/>
      <c r="CI83" s="358"/>
      <c r="CJ83" s="358"/>
      <c r="CK83" s="358"/>
      <c r="CL83" s="370">
        <f>IF('СРЕД 1'!$CL$92="","",'СРЕД 1'!$CL$92)</f>
        <v>0.0966666667</v>
      </c>
      <c r="CM83" s="370">
        <f>IF('СРЕД 1'!$CM$92="","",'СРЕД 1'!$CM$92)</f>
        <v>0.0966666667</v>
      </c>
      <c r="CN83" s="358"/>
      <c r="CO83" s="276" t="str">
        <f>IF(CE83="м2",IF($U83="ЖП",MAX_1_HSE_AREA,MAX_1_ODN_AREA),"")</f>
        <v/>
      </c>
      <c r="CP83" s="276" t="str">
        <f>IF(CF83="м2",IF($U83="ЖП",MAX_1_HSE_AREA,MAX_1_ODN_AREA),"")</f>
        <v/>
      </c>
      <c r="CQ83" s="373">
        <f>IF(AND(NOT(CE83="м2"),LEN(CE83)&gt;0),IF($U83="ЖП",MAX_1_HSE_CTZN,MAX_1_ODN_CTZN),"")</f>
        <v>3</v>
      </c>
      <c r="CR83" s="373">
        <f>IF(AND(NOT(CF83="м2"),LEN(CF83)&gt;0),IF($U83="ЖП",MAX_1_HSE_CTZN,MAX_1_ODN_CTZN),"")</f>
        <v>3</v>
      </c>
      <c r="CS83" s="280"/>
      <c r="CT83" s="280"/>
      <c r="CU83" s="358"/>
      <c r="CV83" s="358"/>
      <c r="CW83" s="144" cm="1" t="str">
        <f t="array" ref="CW83:CW83">IF($AD83="да::ACTI",IF($U83="ЖП",IF(LEN(CL83)=0,0,CL83)*IF($CE83="м2",IF(LEN(CO83)=0,0,CO83),IF(LEN(CQ83)=0,0,CQ83)),0),0)</f>
        <v>0.2900000001</v>
      </c>
      <c r="CX83" s="144" cm="1" t="str">
        <f t="array" ref="CX83:CX83">IF($AD83="да::ACTI",IF($U83="ЖП",IF(LEN(CM83)=0,0,CM83)*IF($CF83="м2",IF(LEN(CP83)=0,0,CP83),IF(LEN(CR83)=0,0,CR83)),0),0)</f>
        <v>0.2900000001</v>
      </c>
      <c r="CY83" s="144">
        <f>IF($AD83="да::ACTI",IF($U83="ЖП",0,IF(LEN(CL83)=0,0,CL83)*IF($CE83="м2",IF(LEN(CO83)=0,0,CO83),IF(LEN(CQ83)=0,0,CQ83))),0)</f>
        <v>0</v>
      </c>
      <c r="CZ83" s="144">
        <f>IF($AD83="да::ACTI",IF($U83="ЖП",0,IF(LEN(CM83)=0,0,CM83)*IF($CF83="м2",IF(LEN(CP83)=0,0,CP83),IF(LEN(CR83)=0,0,CR83))),0)</f>
        <v>0</v>
      </c>
      <c r="DA83" s="358"/>
      <c r="DB83" s="358"/>
      <c r="DC83" s="276">
        <f>CW83*IF(LEN($BP83)=0,0,$BP83)</f>
        <v>206.271200071128</v>
      </c>
      <c r="DD83" s="276">
        <f>IF(OR($CA83=0,LEN($CA83)=0,$BZ83=0,LEN($BZ83)=0),DC83,DC83*$BZ83/$CA83)</f>
        <v>206.271200071128</v>
      </c>
      <c r="DE83" s="276">
        <f>CX83*IF(LEN($BQ83)=0,0,$BQ83)</f>
        <v>209.707700072313</v>
      </c>
      <c r="DF83" s="276">
        <f>CW83*IF(LEN($BQ83)=0,0,$BQ83)*IF(OR(LEN($CL83)=0,$CL83=0),0,IF($CE83=$CF83,$CM83/$CL83,1))*IF($LC83=$LD83,1,IF($LC83="да",$LF83,IF($LD83="да",IF($LF83=0,0,1/$LF83),1)))</f>
        <v>209.707700072313</v>
      </c>
      <c r="DG83" s="280"/>
      <c r="DH83" s="276">
        <f>CY83*IF(LEN($BP83)=0,0,$BP83)</f>
        <v>0</v>
      </c>
      <c r="DI83" s="276">
        <f>IF(OR($CA83=0,LEN($CA83)=0,$BZ83=0,LEN($BZ83)=0),DH83,DH83*$BZ83/$CA83)</f>
        <v>0</v>
      </c>
      <c r="DJ83" s="276">
        <f>CZ83*IF(LEN($BQ83)=0,0,$BQ83)</f>
        <v>0</v>
      </c>
      <c r="DK83" s="276">
        <f>CY83*IF(LEN($BQ83)=0,0,$BQ83)*IF(OR(LEN($CL83)=0,$CL83=0),0,IF($CE83=$CF83,$CM83/$CL83,1))*IF($LC83=$LD83,1,IF($LC83="да",$LF83,IF($LD83="да",IF($LF83=0,0,1/$LF83),1)))</f>
        <v>0</v>
      </c>
      <c r="DL83" s="280"/>
      <c r="DM83" s="276">
        <f>SUM(DC83,DH83)</f>
        <v>206.271200071128</v>
      </c>
      <c r="DN83" s="276">
        <f>SUM(DD83,DI83)</f>
        <v>206.271200071128</v>
      </c>
      <c r="DO83" s="276">
        <f>SUM(DE83,DJ83)</f>
        <v>209.707700072313</v>
      </c>
      <c r="DP83" s="276">
        <f>SUM(DF83,DK83)</f>
        <v>209.707700072313</v>
      </c>
      <c r="DQ83" s="280"/>
      <c r="DR83" s="366"/>
      <c r="DS83" s="366"/>
      <c r="DT83" s="366"/>
      <c r="DU83" s="366"/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993"/>
      <c r="EL83" s="993"/>
      <c r="EM83" s="993"/>
      <c r="EN83" s="993"/>
      <c r="EO83" s="993"/>
      <c r="EP83" s="993"/>
      <c r="EQ83" s="993"/>
      <c r="ER83" s="993"/>
      <c r="ES83" s="993"/>
      <c r="ET83" s="993"/>
      <c r="EU83" s="993"/>
      <c r="EV83" s="993"/>
      <c r="EW83" s="993"/>
      <c r="EX83" s="993"/>
      <c r="EY83" s="993"/>
      <c r="EZ83" s="993"/>
      <c r="FA83" s="993"/>
      <c r="FB83" s="993"/>
      <c r="FC83" s="993"/>
      <c r="FD83" s="993"/>
      <c r="FE83" s="993"/>
      <c r="FF83" s="993"/>
      <c r="FG83" s="993"/>
      <c r="FH83" s="993"/>
      <c r="FI83" s="993"/>
      <c r="FJ83" s="993"/>
      <c r="FK83" s="993"/>
      <c r="FL83" s="993"/>
      <c r="FM83" s="993"/>
      <c r="FN83" s="993"/>
      <c r="FO83" s="993"/>
      <c r="FP83" s="993"/>
      <c r="FQ83" s="993"/>
      <c r="FR83" s="993"/>
      <c r="FS83" s="993"/>
      <c r="FT83" s="993"/>
      <c r="FU83" s="993"/>
      <c r="FV83" s="993"/>
      <c r="FW83" s="993"/>
      <c r="FX83" s="993"/>
      <c r="FY83" s="993"/>
      <c r="FZ83" s="993"/>
      <c r="GA83" s="993"/>
      <c r="GB83" s="993"/>
      <c r="GC83" s="993"/>
      <c r="GD83" s="993"/>
      <c r="GE83" s="993"/>
      <c r="GF83" s="993"/>
      <c r="GG83" s="993"/>
      <c r="GH83" s="993"/>
      <c r="GI83" s="993"/>
      <c r="GJ83" s="993"/>
      <c r="GK83" s="993"/>
      <c r="GL83" s="993"/>
      <c r="GM83" s="993"/>
      <c r="GN83" s="993"/>
      <c r="GO83" s="993"/>
      <c r="GP83" s="993"/>
      <c r="GQ83" s="993"/>
      <c r="GR83" s="993"/>
      <c r="GS83" s="993"/>
      <c r="GT83" s="993"/>
      <c r="GU83" s="993"/>
      <c r="GV83" s="993"/>
      <c r="GW83" s="993"/>
      <c r="GX83" s="993"/>
      <c r="GY83" s="993"/>
      <c r="GZ83" s="993"/>
      <c r="HA83" s="993"/>
      <c r="HB83" s="993"/>
      <c r="HC83" s="993"/>
      <c r="HD83" s="993"/>
      <c r="HE83" s="993"/>
      <c r="HF83" s="993"/>
      <c r="HG83" s="993"/>
      <c r="HH83" s="993"/>
      <c r="HI83" s="993"/>
      <c r="HJ83" s="993"/>
      <c r="HK83" s="993"/>
      <c r="HL83" s="993"/>
      <c r="HM83" s="993"/>
      <c r="HN83" s="993"/>
      <c r="HO83" s="993"/>
      <c r="HP83" s="993"/>
      <c r="HQ83" s="993"/>
      <c r="HR83" s="993"/>
      <c r="HS83" s="993"/>
      <c r="HT83" s="993"/>
      <c r="HU83" s="993"/>
      <c r="HV83" s="993"/>
      <c r="HW83" s="993"/>
      <c r="HX83" s="993"/>
      <c r="HY83" s="993"/>
      <c r="HZ83" s="993"/>
      <c r="IA83" s="993"/>
      <c r="IB83" s="993"/>
      <c r="IC83" s="993"/>
      <c r="ID83" s="993"/>
      <c r="IE83" s="993"/>
      <c r="IF83" s="993"/>
      <c r="IG83" s="993"/>
      <c r="IH83" s="993"/>
      <c r="II83" s="993"/>
      <c r="IJ83" s="993"/>
      <c r="IK83" s="993"/>
      <c r="IL83" s="993"/>
      <c r="IM83" s="993"/>
      <c r="IN83" s="993"/>
      <c r="IO83" s="993"/>
      <c r="IP83" s="993"/>
      <c r="IQ83" s="993"/>
      <c r="IR83" s="993"/>
      <c r="IS83" s="993"/>
      <c r="IT83" s="993"/>
      <c r="IU83" s="993"/>
      <c r="IV83" s="993"/>
      <c r="IW83" s="993"/>
      <c r="IX83" s="993"/>
      <c r="IY83" s="993"/>
      <c r="IZ83" s="993"/>
      <c r="JA83" s="993"/>
      <c r="JB83" s="993"/>
      <c r="JC83" s="993"/>
      <c r="JD83" s="993"/>
      <c r="JE83" s="993"/>
      <c r="JF83" s="993"/>
      <c r="JG83" s="993"/>
      <c r="JH83" s="993"/>
      <c r="JI83" s="993"/>
      <c r="JJ83" s="993"/>
      <c r="JK83" s="993"/>
      <c r="JL83" s="993"/>
      <c r="JM83" s="993"/>
      <c r="JN83" s="993"/>
      <c r="JO83" s="993"/>
      <c r="JP83" s="993"/>
      <c r="JQ83" s="993"/>
      <c r="JR83" s="993"/>
      <c r="JS83" s="993"/>
      <c r="JT83" s="993"/>
      <c r="JU83" s="993"/>
      <c r="JV83" s="993"/>
      <c r="JW83" s="993"/>
      <c r="JX83" s="993"/>
      <c r="JY83" s="993"/>
      <c r="JZ83" s="993"/>
      <c r="KA83" s="993"/>
      <c r="KB83" s="993"/>
      <c r="KC83" s="993"/>
      <c r="KD83" s="993"/>
      <c r="KE83" s="993"/>
      <c r="KF83" s="993"/>
      <c r="KG83" s="993"/>
      <c r="KH83" s="993"/>
      <c r="KI83" s="993"/>
      <c r="KJ83" s="993"/>
      <c r="KK83" s="993"/>
      <c r="KL83" s="993"/>
      <c r="KM83" s="993"/>
      <c r="KN83" s="993"/>
      <c r="KO83" s="993"/>
      <c r="KP83" s="993"/>
      <c r="KQ83" s="993"/>
      <c r="KR83" s="993"/>
      <c r="KS83" s="993"/>
      <c r="KT83" s="993"/>
      <c r="KU83" s="993"/>
      <c r="KV83" s="993"/>
      <c r="KW83" s="420">
        <f>'СРЕД 1'!$DM$92*1000</f>
        <v>85258.7626960662</v>
      </c>
      <c r="KX83" s="420">
        <f>'СРЕД 1'!$DO$92*1000</f>
        <v>88706.3571305884</v>
      </c>
      <c r="KY83" s="239" t="str">
        <f>IF(AND(LEN(DM83)&gt;0,LEN(KW83)&gt;0,KW83&lt;DM83),"ALARM","OK")</f>
        <v>OK</v>
      </c>
      <c r="KZ83" s="239" t="str">
        <f>IF(AND(LEN(DO83)&gt;0,LEN(KX83)&gt;0,KX83&lt;DO83),"ALARM","OK")</f>
        <v>OK</v>
      </c>
      <c r="LA83" s="993"/>
      <c r="LB83" s="993"/>
      <c r="LC83" s="993"/>
      <c r="LD83" s="993"/>
      <c r="LE83" s="993"/>
      <c r="LF83" s="379">
        <f>IF('СРЕД 1'!$LF$92="","",'СРЕД 1'!$LF$92)</f>
        <v>1</v>
      </c>
      <c r="LG83" s="993"/>
      <c r="LH83" s="993"/>
      <c r="LI83" s="993"/>
      <c r="LJ83" s="993"/>
      <c r="LK83" s="993"/>
      <c r="LL83" s="993"/>
      <c r="LM83" s="993"/>
    </row>
    <row customHeight="1" ht="12" hidden="1">
      <c r="C84" s="161"/>
      <c r="D84" s="704"/>
      <c r="E84" s="690"/>
      <c r="F84" s="536"/>
      <c r="G84" s="536"/>
      <c r="H84" s="536"/>
      <c r="I84" s="536"/>
      <c r="J84" s="536"/>
      <c r="K84" s="184"/>
      <c r="L84" s="184"/>
      <c r="M84" s="184"/>
      <c r="N84" s="189" t="s">
        <v>1640</v>
      </c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4"/>
      <c r="AD84" s="184"/>
      <c r="AE84" s="184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4"/>
      <c r="BI84" s="184"/>
      <c r="BJ84" s="184"/>
      <c r="BK84" s="184"/>
      <c r="BL84" s="184"/>
      <c r="BM84" s="184"/>
      <c r="BN84" s="184"/>
      <c r="BO84" s="184"/>
      <c r="BP84" s="257"/>
      <c r="BQ84" s="257"/>
      <c r="BR84" s="257"/>
      <c r="BS84" s="257"/>
      <c r="BT84" s="257"/>
      <c r="BU84" s="257"/>
      <c r="BV84" s="257"/>
      <c r="BW84" s="257"/>
      <c r="BX84" s="184"/>
      <c r="BY84" s="184"/>
      <c r="BZ84" s="257"/>
      <c r="CA84" s="257"/>
      <c r="CB84" s="257"/>
      <c r="CC84" s="257"/>
      <c r="CD84" s="257"/>
      <c r="CE84" s="257"/>
      <c r="CF84" s="257"/>
      <c r="CG84" s="257"/>
      <c r="CH84" s="257"/>
      <c r="CI84" s="257"/>
      <c r="CJ84" s="257"/>
      <c r="CK84" s="257"/>
      <c r="CL84" s="257"/>
      <c r="CM84" s="257"/>
      <c r="CN84" s="257"/>
      <c r="CO84" s="257"/>
      <c r="CP84" s="257"/>
      <c r="CQ84" s="257"/>
      <c r="CR84" s="257"/>
      <c r="CS84" s="257"/>
      <c r="CT84" s="257"/>
      <c r="CU84" s="257"/>
      <c r="CV84" s="257"/>
      <c r="CW84" s="257"/>
      <c r="CX84" s="257"/>
      <c r="CY84" s="257"/>
      <c r="CZ84" s="257"/>
      <c r="DA84" s="257"/>
      <c r="DB84" s="257"/>
      <c r="DC84" s="257"/>
      <c r="DD84" s="257"/>
      <c r="DE84" s="257"/>
      <c r="DF84" s="257"/>
      <c r="DG84" s="257"/>
      <c r="DH84" s="257"/>
      <c r="DI84" s="257"/>
      <c r="DJ84" s="257"/>
      <c r="DK84" s="257"/>
      <c r="DL84" s="257"/>
      <c r="DM84" s="257"/>
      <c r="DN84" s="257"/>
      <c r="DO84" s="257"/>
      <c r="DP84" s="257"/>
      <c r="DQ84" s="257"/>
      <c r="DR84" s="257"/>
      <c r="DS84" s="257"/>
      <c r="DT84" s="257"/>
      <c r="DU84" s="257"/>
      <c r="DV84" s="257"/>
      <c r="DW84" s="257"/>
      <c r="DX84" s="257"/>
      <c r="DY84" s="257"/>
      <c r="DZ84" s="257"/>
      <c r="EA84" s="257"/>
      <c r="EB84" s="257"/>
      <c r="EC84" s="257"/>
      <c r="ED84" s="257"/>
      <c r="EE84" s="257"/>
      <c r="EF84" s="257"/>
      <c r="EG84" s="257"/>
      <c r="EH84" s="257"/>
      <c r="EI84" s="184"/>
      <c r="EJ84" s="185"/>
      <c r="LF84" s="313"/>
    </row>
    <row customHeight="1" ht="11.25" hidden="1">
      <c r="C85" s="161"/>
      <c r="E85" s="158"/>
      <c r="F85" s="545"/>
      <c r="G85" s="545"/>
      <c r="H85" s="545"/>
      <c r="I85" s="545"/>
      <c r="J85" s="545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257"/>
      <c r="BQ85" s="257"/>
      <c r="BR85" s="257"/>
      <c r="BS85" s="257"/>
      <c r="BT85" s="257"/>
      <c r="BU85" s="257"/>
      <c r="BV85" s="257"/>
      <c r="BW85" s="257"/>
      <c r="BX85" s="184"/>
      <c r="BY85" s="184"/>
      <c r="BZ85" s="257"/>
      <c r="CA85" s="257"/>
      <c r="CB85" s="257"/>
      <c r="CC85" s="257"/>
      <c r="CD85" s="257"/>
      <c r="CE85" s="257"/>
      <c r="CF85" s="257"/>
      <c r="CG85" s="257"/>
      <c r="CH85" s="257"/>
      <c r="CI85" s="257"/>
      <c r="CJ85" s="257"/>
      <c r="CK85" s="257"/>
      <c r="CL85" s="257"/>
      <c r="CM85" s="257"/>
      <c r="CN85" s="257"/>
      <c r="CO85" s="257"/>
      <c r="CP85" s="257"/>
      <c r="CQ85" s="257"/>
      <c r="CR85" s="257"/>
      <c r="CS85" s="257"/>
      <c r="CT85" s="257"/>
      <c r="CU85" s="257"/>
      <c r="CV85" s="257"/>
      <c r="CW85" s="257"/>
      <c r="CX85" s="257"/>
      <c r="CY85" s="257"/>
      <c r="CZ85" s="257"/>
      <c r="DA85" s="257"/>
      <c r="DB85" s="257"/>
      <c r="DC85" s="257"/>
      <c r="DD85" s="257"/>
      <c r="DE85" s="257"/>
      <c r="DF85" s="257"/>
      <c r="DG85" s="257"/>
      <c r="DH85" s="257"/>
      <c r="DI85" s="257"/>
      <c r="DJ85" s="257"/>
      <c r="DK85" s="257"/>
      <c r="DL85" s="257"/>
      <c r="DM85" s="257"/>
      <c r="DN85" s="257"/>
      <c r="DO85" s="257"/>
      <c r="DP85" s="257"/>
      <c r="DQ85" s="257"/>
      <c r="DR85" s="257"/>
      <c r="DS85" s="257"/>
      <c r="DT85" s="257"/>
      <c r="DU85" s="257"/>
      <c r="DV85" s="257"/>
      <c r="DW85" s="257"/>
      <c r="DX85" s="257"/>
      <c r="DY85" s="257"/>
      <c r="DZ85" s="257"/>
      <c r="EA85" s="257"/>
      <c r="EB85" s="257"/>
      <c r="EC85" s="257"/>
      <c r="ED85" s="257"/>
      <c r="EE85" s="257"/>
      <c r="EF85" s="257"/>
      <c r="EG85" s="257"/>
      <c r="EH85" s="257"/>
      <c r="EI85" s="184"/>
      <c r="EJ85" s="185"/>
      <c r="LF85" s="313"/>
    </row>
    <row customHeight="1" ht="12">
      <c r="C86" s="161"/>
      <c r="F86" s="545"/>
      <c r="G86" s="545"/>
      <c r="H86" s="545"/>
      <c r="I86" s="545"/>
      <c r="J86" s="545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255"/>
      <c r="BQ86" s="255"/>
      <c r="BR86" s="255"/>
      <c r="BS86" s="255"/>
      <c r="BT86" s="255"/>
      <c r="BU86" s="255"/>
      <c r="BV86" s="255"/>
      <c r="BW86" s="255"/>
      <c r="BX86" s="193"/>
      <c r="BY86" s="193"/>
      <c r="BZ86" s="277"/>
      <c r="CA86" s="277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5"/>
      <c r="EF86" s="255"/>
      <c r="EG86" s="255"/>
      <c r="EH86" s="255"/>
      <c r="EI86" s="194"/>
      <c r="EJ86" s="278"/>
      <c r="LF86" s="315"/>
    </row>
    <row customHeight="1" ht="12" hidden="1">
      <c r="C87" s="161"/>
      <c r="F87" s="545"/>
      <c r="G87" s="545"/>
      <c r="H87" s="545"/>
      <c r="I87" s="545"/>
      <c r="J87" s="545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257"/>
      <c r="BQ87" s="257"/>
      <c r="BR87" s="257"/>
      <c r="BS87" s="257"/>
      <c r="BT87" s="257"/>
      <c r="BU87" s="257"/>
      <c r="BV87" s="257"/>
      <c r="BW87" s="257"/>
      <c r="BX87" s="184"/>
      <c r="BY87" s="184"/>
      <c r="BZ87" s="257"/>
      <c r="CA87" s="257"/>
      <c r="CB87" s="257"/>
      <c r="CC87" s="257"/>
      <c r="CD87" s="257"/>
      <c r="CE87" s="257"/>
      <c r="CF87" s="257"/>
      <c r="CG87" s="257"/>
      <c r="CH87" s="257"/>
      <c r="CI87" s="257"/>
      <c r="CJ87" s="257"/>
      <c r="CK87" s="257"/>
      <c r="CL87" s="257"/>
      <c r="CM87" s="257"/>
      <c r="CN87" s="257"/>
      <c r="CO87" s="257"/>
      <c r="CP87" s="257"/>
      <c r="CQ87" s="257"/>
      <c r="CR87" s="257"/>
      <c r="CS87" s="257"/>
      <c r="CT87" s="257"/>
      <c r="CU87" s="257"/>
      <c r="CV87" s="257"/>
      <c r="CW87" s="257"/>
      <c r="CX87" s="257"/>
      <c r="CY87" s="257"/>
      <c r="CZ87" s="257"/>
      <c r="DA87" s="257"/>
      <c r="DB87" s="257"/>
      <c r="DC87" s="257"/>
      <c r="DD87" s="257"/>
      <c r="DE87" s="257"/>
      <c r="DF87" s="257"/>
      <c r="DG87" s="257"/>
      <c r="DH87" s="257"/>
      <c r="DI87" s="257"/>
      <c r="DJ87" s="257"/>
      <c r="DK87" s="257"/>
      <c r="DL87" s="257"/>
      <c r="DM87" s="257"/>
      <c r="DN87" s="257"/>
      <c r="DO87" s="257"/>
      <c r="DP87" s="257"/>
      <c r="DQ87" s="257"/>
      <c r="DR87" s="257"/>
      <c r="DS87" s="257"/>
      <c r="DT87" s="257"/>
      <c r="DU87" s="257"/>
      <c r="DV87" s="257"/>
      <c r="DW87" s="257"/>
      <c r="DX87" s="257"/>
      <c r="DY87" s="257"/>
      <c r="DZ87" s="257"/>
      <c r="EA87" s="257"/>
      <c r="EB87" s="257"/>
      <c r="EC87" s="257"/>
      <c r="ED87" s="257"/>
      <c r="EE87" s="257"/>
      <c r="EF87" s="257"/>
      <c r="EG87" s="257"/>
      <c r="EH87" s="289"/>
      <c r="EI87" s="182"/>
      <c r="EJ87" s="295"/>
      <c r="LF87" s="313"/>
    </row>
    <row customHeight="1" ht="12">
      <c r="C88" s="161"/>
      <c r="F88" s="545"/>
      <c r="G88" s="545"/>
      <c r="H88" s="545"/>
      <c r="I88" s="545"/>
      <c r="J88" s="545"/>
      <c r="K88" s="261"/>
      <c r="L88" s="261"/>
      <c r="M88" s="261" t="s">
        <v>1157</v>
      </c>
      <c r="N88" s="790" t="s">
        <v>1607</v>
      </c>
      <c r="O88" s="791"/>
      <c r="P88" s="791"/>
      <c r="Q88" s="791"/>
      <c r="R88" s="791"/>
      <c r="S88" s="791"/>
      <c r="T88" s="791"/>
      <c r="U88" s="791"/>
      <c r="V88" s="791"/>
      <c r="W88" s="791"/>
      <c r="X88" s="791"/>
      <c r="Y88" s="791"/>
      <c r="Z88" s="791"/>
      <c r="AA88" s="791"/>
      <c r="AB88" s="791"/>
      <c r="AC88" s="791"/>
      <c r="AD88" s="791"/>
      <c r="AE88" s="791"/>
      <c r="AF88" s="791"/>
      <c r="AG88" s="791"/>
      <c r="AH88" s="791"/>
      <c r="AI88" s="791"/>
      <c r="AJ88" s="791"/>
      <c r="AK88" s="791"/>
      <c r="AL88" s="791"/>
      <c r="AM88" s="791"/>
      <c r="AN88" s="791"/>
      <c r="AO88" s="791"/>
      <c r="AP88" s="791"/>
      <c r="AQ88" s="791"/>
      <c r="AR88" s="791"/>
      <c r="AS88" s="791"/>
      <c r="AT88" s="791"/>
      <c r="AU88" s="791"/>
      <c r="AV88" s="791"/>
      <c r="AW88" s="791"/>
      <c r="AX88" s="791"/>
      <c r="AY88" s="791"/>
      <c r="AZ88" s="791"/>
      <c r="BA88" s="791"/>
      <c r="BB88" s="791"/>
      <c r="BC88" s="791"/>
      <c r="BD88" s="791"/>
      <c r="BE88" s="791"/>
      <c r="BF88" s="791"/>
      <c r="BG88" s="791"/>
      <c r="BH88" s="791"/>
      <c r="BI88" s="791"/>
      <c r="BJ88" s="791"/>
      <c r="BK88" s="791"/>
      <c r="BL88" s="791"/>
      <c r="BM88" s="791"/>
      <c r="BN88" s="791"/>
      <c r="BO88" s="791"/>
      <c r="BP88" s="265"/>
      <c r="BQ88" s="265"/>
      <c r="BR88" s="265"/>
      <c r="BS88" s="265"/>
      <c r="BT88" s="265"/>
      <c r="BU88" s="265"/>
      <c r="BV88" s="265"/>
      <c r="BW88" s="265"/>
      <c r="BX88" s="197"/>
      <c r="BY88" s="197"/>
      <c r="BZ88" s="263"/>
      <c r="CA88" s="263"/>
      <c r="CB88" s="265"/>
      <c r="CC88" s="265"/>
      <c r="CD88" s="265"/>
      <c r="CE88" s="265"/>
      <c r="CF88" s="265"/>
      <c r="CG88" s="265"/>
      <c r="CH88" s="265"/>
      <c r="CI88" s="265"/>
      <c r="CJ88" s="265"/>
      <c r="CK88" s="265"/>
      <c r="CL88" s="265"/>
      <c r="CM88" s="265"/>
      <c r="CN88" s="265"/>
      <c r="CO88" s="265"/>
      <c r="CP88" s="265"/>
      <c r="CQ88" s="265"/>
      <c r="CR88" s="265"/>
      <c r="CS88" s="265"/>
      <c r="CT88" s="265"/>
      <c r="CU88" s="265"/>
      <c r="CV88" s="265"/>
      <c r="CW88" s="265"/>
      <c r="CX88" s="265"/>
      <c r="CY88" s="265"/>
      <c r="CZ88" s="265"/>
      <c r="DA88" s="265"/>
      <c r="DB88" s="265"/>
      <c r="DC88" s="264">
        <f>SUM(DC15,DC21,DC27,DC43,DC49,DC62,DC74)</f>
        <v>5354.94573</v>
      </c>
      <c r="DD88" s="264">
        <f>SUM(DD15,DD21,DD27,DD43,DD49,DD62,DD74)</f>
        <v>5354.94573</v>
      </c>
      <c r="DE88" s="264">
        <f>SUM(DE15,DE21,DE27,DE43,DE49,DE62,DE74)</f>
        <v>5168.04842</v>
      </c>
      <c r="DF88" s="264">
        <f>SUM(DF15,DF21,DF27,DF43,DF49,DF62,DF74)</f>
        <v>5444.04842</v>
      </c>
      <c r="DG88" s="266"/>
      <c r="DH88" s="264">
        <f>SUM(DH15,DH21,DH27,DH43,DH49,DH62,DH74)</f>
        <v>0</v>
      </c>
      <c r="DI88" s="264">
        <f>SUM(DI15,DI21,DI27,DI43,DI49,DI62,DI74)</f>
        <v>0</v>
      </c>
      <c r="DJ88" s="264">
        <f>SUM(DJ15,DJ21,DJ27,DJ43,DJ49,DJ62,DJ74)</f>
        <v>0</v>
      </c>
      <c r="DK88" s="264">
        <f>SUM(DK15,DK21,DK27,DK43,DK49,DK62,DK74)</f>
        <v>0</v>
      </c>
      <c r="DL88" s="266"/>
      <c r="DM88" s="264">
        <f>SUM(DC88,DH88)</f>
        <v>5354.94573</v>
      </c>
      <c r="DN88" s="264">
        <f>SUM(DD88,DI88)</f>
        <v>5354.94573</v>
      </c>
      <c r="DO88" s="264">
        <f>SUM(DE88,DJ88)</f>
        <v>5168.04842</v>
      </c>
      <c r="DP88" s="264">
        <f>SUM(DF88,DK88)</f>
        <v>5444.04842</v>
      </c>
      <c r="DQ88" s="266">
        <f>IF(DP88&gt;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88-SUMIF($BH13:$BH77,"OMSU",DP13:DP77)+SUMIF($BH13:$BH77,"OMSU",DQ13:DQ77)*(1+REGION_IDX_LIMIT_MIRROR/100)-SUMIF($BH13:$BH77,"CA",DP13:DP77)+SUMIF($BH13:$BH77,"CA",DQ13:DQ77)*(1+REGION_IDX_VALUE_MIRROR/100)-SUMIF($BH13:$BH77,"IP",DP13:DP77)+SUMIF($BH13:$BH77,"IP",DQ13:DQ77)*(1+REGION_IDX_VALUE_MIRROR/100)-SUMIF($BH13:$BH77,"PH",DP13:DP77)+SUMIF($BH13:$BH77,"PH",DQ13:DQ77)*(1+REGION_IDX_VALUE_MIRROR/100),DP88)</f>
        <v>5444.04842</v>
      </c>
      <c r="DR88" s="267"/>
      <c r="DS88" s="267"/>
      <c r="DT88" s="267"/>
      <c r="DU88" s="264">
        <f>SUM(DU15,DU21,DU27,DU43,DU49,DU62,DU74)</f>
        <v>0</v>
      </c>
      <c r="DV88" s="264">
        <f>SUM(DV15,DV21,DV27,DV43,DV49,DV62,DV74)</f>
        <v>0</v>
      </c>
      <c r="DW88" s="267"/>
      <c r="DX88" s="267"/>
      <c r="DY88" s="267"/>
      <c r="DZ88" s="264">
        <f>IF(DD88=0,0,DF88/DD88*100)</f>
        <v>101.663932642694</v>
      </c>
      <c r="EA88" s="264">
        <f>IF(DI88=0,0,DK88/DI88*100)</f>
        <v>0</v>
      </c>
      <c r="EB88" s="264">
        <f>IF(DN88=0,0,DP88/DN88*100)</f>
        <v>101.663932642694</v>
      </c>
      <c r="EC88" s="266">
        <f>IF(DN88=0,0,DQ88/DN88*100)</f>
        <v>101.663932642694</v>
      </c>
      <c r="ED88" s="266"/>
      <c r="EE88" s="266"/>
      <c r="EF88" s="266"/>
      <c r="EG88" s="264">
        <f>IF((DN88-DU88)=0,0,(DP88-DV88)/(DN88-DU88)*100)</f>
        <v>101.663932642694</v>
      </c>
      <c r="EH88" s="297">
        <f>IF(EB88&gt;EG88,EG88,EB88)</f>
        <v>101.663932642694</v>
      </c>
      <c r="EI88" s="318"/>
      <c r="EJ88" s="319">
        <f>IF(EC88&gt;EI88,EI88,EC88)</f>
        <v>0</v>
      </c>
      <c r="LF88" s="403"/>
    </row>
    <row customHeight="1" ht="12">
      <c r="C89" s="161"/>
      <c r="F89" s="545"/>
      <c r="G89" s="545"/>
      <c r="H89" s="545"/>
      <c r="I89" s="545"/>
      <c r="J89" s="545"/>
      <c r="K89" s="261"/>
      <c r="L89" s="261"/>
      <c r="M89" s="261" t="s">
        <v>1158</v>
      </c>
      <c r="N89" s="790" t="s">
        <v>1608</v>
      </c>
      <c r="O89" s="791"/>
      <c r="P89" s="791"/>
      <c r="Q89" s="791"/>
      <c r="R89" s="791"/>
      <c r="S89" s="791"/>
      <c r="T89" s="791"/>
      <c r="U89" s="791"/>
      <c r="V89" s="791"/>
      <c r="W89" s="791"/>
      <c r="X89" s="791"/>
      <c r="Y89" s="791"/>
      <c r="Z89" s="791"/>
      <c r="AA89" s="791"/>
      <c r="AB89" s="791"/>
      <c r="AC89" s="791"/>
      <c r="AD89" s="791"/>
      <c r="AE89" s="791"/>
      <c r="AF89" s="791"/>
      <c r="AG89" s="791"/>
      <c r="AH89" s="791"/>
      <c r="AI89" s="791"/>
      <c r="AJ89" s="791"/>
      <c r="AK89" s="791"/>
      <c r="AL89" s="791"/>
      <c r="AM89" s="791"/>
      <c r="AN89" s="791"/>
      <c r="AO89" s="791"/>
      <c r="AP89" s="791"/>
      <c r="AQ89" s="791"/>
      <c r="AR89" s="791"/>
      <c r="AS89" s="791"/>
      <c r="AT89" s="791"/>
      <c r="AU89" s="791"/>
      <c r="AV89" s="791"/>
      <c r="AW89" s="791"/>
      <c r="AX89" s="791"/>
      <c r="AY89" s="791"/>
      <c r="AZ89" s="791"/>
      <c r="BA89" s="791"/>
      <c r="BB89" s="791"/>
      <c r="BC89" s="791"/>
      <c r="BD89" s="791"/>
      <c r="BE89" s="791"/>
      <c r="BF89" s="791"/>
      <c r="BG89" s="791"/>
      <c r="BH89" s="791"/>
      <c r="BI89" s="791"/>
      <c r="BJ89" s="791"/>
      <c r="BK89" s="791"/>
      <c r="BL89" s="791"/>
      <c r="BM89" s="791"/>
      <c r="BN89" s="791"/>
      <c r="BO89" s="791"/>
      <c r="BP89" s="265"/>
      <c r="BQ89" s="265"/>
      <c r="BR89" s="265"/>
      <c r="BS89" s="265"/>
      <c r="BT89" s="265"/>
      <c r="BU89" s="265"/>
      <c r="BV89" s="265"/>
      <c r="BW89" s="265"/>
      <c r="BX89" s="197"/>
      <c r="BY89" s="197"/>
      <c r="BZ89" s="263"/>
      <c r="CA89" s="263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4">
        <f>SUM(DC88,DC81)</f>
        <v>5561.21693007113</v>
      </c>
      <c r="DD89" s="264">
        <f>SUM(DD88,DD81)</f>
        <v>5561.21693007113</v>
      </c>
      <c r="DE89" s="264">
        <f>SUM(DE88,DE81)</f>
        <v>5377.75612007231</v>
      </c>
      <c r="DF89" s="264">
        <f>SUM(DF88,DF81)</f>
        <v>5653.75612007231</v>
      </c>
      <c r="DG89" s="266"/>
      <c r="DH89" s="264">
        <f>SUM(DH88,DH81)</f>
        <v>0</v>
      </c>
      <c r="DI89" s="264">
        <f>SUM(DI88,DI81)</f>
        <v>0</v>
      </c>
      <c r="DJ89" s="264">
        <f>SUM(DJ88,DJ81)</f>
        <v>0</v>
      </c>
      <c r="DK89" s="264">
        <f>SUM(DK88,DK81)</f>
        <v>0</v>
      </c>
      <c r="DL89" s="266"/>
      <c r="DM89" s="264">
        <f>SUM(DC89,DH89)</f>
        <v>5561.21693007113</v>
      </c>
      <c r="DN89" s="264">
        <f>SUM(DD89,DI89)</f>
        <v>5561.21693007113</v>
      </c>
      <c r="DO89" s="264">
        <f>SUM(DE89,DJ89)</f>
        <v>5377.75612007231</v>
      </c>
      <c r="DP89" s="264">
        <f>SUM(DF89,DK89)</f>
        <v>5653.75612007231</v>
      </c>
      <c r="DQ89" s="266">
        <f>IF(DP89&gt;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89-SUMIF($BH13:$BH84,"OMSU",DP13:DP84)+SUMIF($BH13:$BH84,"OMSU",DQ13:DQ84)*(1+REGION_IDX_LIMIT_MIRROR/100)-SUMIF($BH13:$BH84,"CA",DP13:DP84)+SUMIF($BH13:$BH84,"CA",DQ13:DQ84)*(1+REGION_IDX_VALUE_MIRROR/100)-SUMIF($BH13:$BH84,"IP",DP13:DP84)+SUMIF($BH13:$BH84,"IP",DQ13:DQ84)*(1+REGION_IDX_VALUE_MIRROR/100)-SUMIF($BH13:$BH84,"PH",DP13:DP84)+SUMIF($BH13:$BH84,"PH",DQ13:DQ84)*(1+REGION_IDX_VALUE_MIRROR/100),DP89)</f>
        <v>5653.75612007231</v>
      </c>
      <c r="DR89" s="267"/>
      <c r="DS89" s="267"/>
      <c r="DT89" s="267"/>
      <c r="DU89" s="264">
        <f>SUM(DU88,DU81)</f>
        <v>0</v>
      </c>
      <c r="DV89" s="264">
        <f>SUM(DV88,DV81)</f>
        <v>0</v>
      </c>
      <c r="DW89" s="267"/>
      <c r="DX89" s="267"/>
      <c r="DY89" s="267"/>
      <c r="DZ89" s="264">
        <f>IF(DD89=0,0,DF89/DD89*100)</f>
        <v>101.664009715226</v>
      </c>
      <c r="EA89" s="264">
        <f>IF(DI89=0,0,DK89/DI89*100)</f>
        <v>0</v>
      </c>
      <c r="EB89" s="264">
        <f>IF(DN89=0,0,DP89/DN89*100)</f>
        <v>101.664009715226</v>
      </c>
      <c r="EC89" s="266">
        <f>IF(DN89=0,0,DQ89/DN89*100)</f>
        <v>101.664009715226</v>
      </c>
      <c r="ED89" s="266"/>
      <c r="EE89" s="266"/>
      <c r="EF89" s="266"/>
      <c r="EG89" s="264">
        <f>IF((DN89-DU89)=0,0,(DP89-DV89)/(DN89-DU89)*100)</f>
        <v>101.664009715226</v>
      </c>
      <c r="EH89" s="297">
        <f>IF(EB89&gt;EG89,EG89,EB89)</f>
        <v>101.664009715226</v>
      </c>
      <c r="EI89" s="318"/>
      <c r="EJ89" s="319">
        <f>IF(EC89&gt;EI89,EI89,EC89)</f>
        <v>0</v>
      </c>
      <c r="LF89" s="403"/>
    </row>
    <row customHeight="1" ht="12" hidden="1">
      <c r="C90" s="161"/>
      <c r="F90" s="545"/>
      <c r="G90" s="545"/>
      <c r="H90" s="545"/>
      <c r="I90" s="545"/>
      <c r="J90" s="545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257"/>
      <c r="BQ90" s="257"/>
      <c r="BR90" s="257"/>
      <c r="BS90" s="257"/>
      <c r="BT90" s="257"/>
      <c r="BU90" s="257"/>
      <c r="BV90" s="257"/>
      <c r="BW90" s="257"/>
      <c r="BX90" s="184"/>
      <c r="BY90" s="184"/>
      <c r="BZ90" s="257"/>
      <c r="CA90" s="257"/>
      <c r="CB90" s="257"/>
      <c r="CC90" s="257"/>
      <c r="CD90" s="257"/>
      <c r="CE90" s="257"/>
      <c r="CF90" s="257"/>
      <c r="CG90" s="257"/>
      <c r="CH90" s="257"/>
      <c r="CI90" s="257"/>
      <c r="CJ90" s="257"/>
      <c r="CK90" s="257"/>
      <c r="CL90" s="257"/>
      <c r="CM90" s="257"/>
      <c r="CN90" s="257"/>
      <c r="CO90" s="257"/>
      <c r="CP90" s="257"/>
      <c r="CQ90" s="257"/>
      <c r="CR90" s="257"/>
      <c r="CS90" s="257"/>
      <c r="CT90" s="257"/>
      <c r="CU90" s="257"/>
      <c r="CV90" s="257"/>
      <c r="CW90" s="257"/>
      <c r="CX90" s="257"/>
      <c r="CY90" s="257"/>
      <c r="CZ90" s="257"/>
      <c r="DA90" s="257"/>
      <c r="DB90" s="257"/>
      <c r="DC90" s="257"/>
      <c r="DD90" s="257"/>
      <c r="DE90" s="257"/>
      <c r="DF90" s="257"/>
      <c r="DG90" s="257"/>
      <c r="DH90" s="257"/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7"/>
      <c r="EB90" s="257"/>
      <c r="EC90" s="257"/>
      <c r="ED90" s="257"/>
      <c r="EE90" s="257"/>
      <c r="EF90" s="257"/>
      <c r="EG90" s="257"/>
      <c r="EH90" s="282"/>
      <c r="EI90" s="187"/>
      <c r="EJ90" s="300"/>
      <c r="LF90" s="313"/>
    </row>
    <row customHeight="1" ht="12">
      <c r="C91" s="161"/>
      <c r="F91" s="545"/>
      <c r="G91" s="545"/>
      <c r="H91" s="545"/>
      <c r="I91" s="545"/>
      <c r="J91" s="545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7"/>
      <c r="BN91" s="207"/>
      <c r="BO91" s="207"/>
      <c r="BP91" s="301"/>
      <c r="BQ91" s="301"/>
      <c r="BR91" s="301"/>
      <c r="BS91" s="301"/>
      <c r="BT91" s="301"/>
      <c r="BU91" s="301"/>
      <c r="BV91" s="301"/>
      <c r="BW91" s="301"/>
      <c r="BX91" s="207"/>
      <c r="BY91" s="207"/>
      <c r="BZ91" s="302"/>
      <c r="CA91" s="302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208"/>
      <c r="EJ91" s="303"/>
      <c r="LF91" s="320"/>
    </row>
    <row customHeight="1" ht="11.25">
      <c r="C92" s="132"/>
      <c r="D92" s="132"/>
      <c r="E92" s="212"/>
      <c r="F92" s="212"/>
      <c r="G92" s="212"/>
      <c r="H92" s="212"/>
      <c r="I92" s="212"/>
      <c r="J92" s="212"/>
      <c r="K92" s="157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157"/>
      <c r="AD92" s="157"/>
      <c r="AE92" s="157"/>
      <c r="AF92" s="212"/>
      <c r="AG92" s="212"/>
      <c r="AH92" s="212"/>
      <c r="AI92" s="212"/>
      <c r="AJ92" s="212"/>
      <c r="AK92" s="212"/>
      <c r="AL92" s="212"/>
      <c r="AM92" s="212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12"/>
      <c r="AZ92" s="157"/>
      <c r="BA92" s="157"/>
      <c r="BB92" s="157"/>
      <c r="BC92" s="157"/>
      <c r="BD92" s="157"/>
      <c r="BE92" s="157"/>
      <c r="BF92" s="157"/>
      <c r="BG92" s="212"/>
      <c r="BH92" s="157"/>
      <c r="BI92" s="212"/>
      <c r="BJ92" s="212"/>
      <c r="BK92" s="212"/>
      <c r="BL92" s="157"/>
      <c r="BM92" s="157"/>
      <c r="BN92" s="212"/>
      <c r="BO92" s="212"/>
      <c r="BP92" s="546"/>
      <c r="BQ92" s="546"/>
      <c r="BR92" s="546"/>
      <c r="BS92" s="546"/>
      <c r="BT92" s="546"/>
      <c r="BU92" s="546"/>
      <c r="BV92" s="546"/>
      <c r="BW92" s="546"/>
      <c r="BX92" s="157"/>
      <c r="BY92" s="157"/>
      <c r="BZ92" s="157"/>
      <c r="CA92" s="157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157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O92" s="546"/>
      <c r="DP92" s="546"/>
      <c r="DQ92" s="546"/>
      <c r="DR92" s="546"/>
      <c r="DS92" s="546"/>
      <c r="DT92" s="546"/>
      <c r="DU92" s="546"/>
      <c r="DV92" s="546"/>
      <c r="DW92" s="546"/>
      <c r="DX92" s="546"/>
      <c r="DY92" s="546"/>
      <c r="DZ92" s="546"/>
      <c r="EA92" s="546"/>
      <c r="EB92" s="546"/>
      <c r="EC92" s="546"/>
      <c r="ED92" s="546"/>
      <c r="EE92" s="546"/>
      <c r="EF92" s="546"/>
      <c r="EG92" s="546"/>
      <c r="EH92" s="546"/>
      <c r="EI92" s="133"/>
      <c r="EJ92" s="133"/>
    </row>
    <row customHeight="1" ht="11.25">
      <c r="N93" s="226" t="s">
        <v>1442</v>
      </c>
    </row>
    <row customHeight="1" ht="11.25">
      <c r="N94" s="227" t="s">
        <v>1443</v>
      </c>
    </row>
    <row customHeight="1" ht="11.25">
      <c r="N95" s="227" t="s">
        <v>1444</v>
      </c>
    </row>
    <row customHeight="1" ht="11.25">
      <c r="N96" s="227" t="s">
        <v>1445</v>
      </c>
    </row>
    <row customHeight="1" ht="11.25">
      <c r="N97" s="227" t="s">
        <v>1446</v>
      </c>
    </row>
    <row customHeight="1" ht="11.25">
      <c r="N98" s="227" t="s">
        <v>1447</v>
      </c>
    </row>
    <row customHeight="1" ht="11.25"/>
    <row customHeight="1" ht="11.25">
      <c r="N100" s="226" t="s">
        <v>1609</v>
      </c>
    </row>
    <row customHeight="1" ht="11.25">
      <c r="N101" s="227" t="s">
        <v>1610</v>
      </c>
    </row>
    <row customHeight="1" ht="11.25">
      <c r="N102" s="227" t="s">
        <v>1611</v>
      </c>
    </row>
    <row customHeight="1" ht="11.25">
      <c r="N103" s="227" t="s">
        <v>1612</v>
      </c>
    </row>
    <row customHeight="1" ht="11.25">
      <c r="N104" s="227" t="s">
        <v>1613</v>
      </c>
    </row>
    <row customHeight="1" ht="11.25">
      <c r="N105" s="227" t="s">
        <v>1614</v>
      </c>
    </row>
    <row customHeight="1" ht="11.25">
      <c r="N106" s="227" t="s">
        <v>1615</v>
      </c>
    </row>
  </sheetData>
  <sheetProtection formatColumns="0" formatRows="0" sort="0" autoFilter="0" insertRows="0" deleteRows="0" deleteColumns="0"/>
  <mergeCells count="211">
    <mergeCell ref="N88:BO88"/>
    <mergeCell ref="N89:BO89"/>
    <mergeCell ref="D74:D77"/>
    <mergeCell ref="E74:E77"/>
    <mergeCell ref="N74:BO74"/>
    <mergeCell ref="D81:D84"/>
    <mergeCell ref="E81:E84"/>
    <mergeCell ref="N81:BO81"/>
    <mergeCell ref="D62:D70"/>
    <mergeCell ref="N62:BO62"/>
    <mergeCell ref="E64:E66"/>
    <mergeCell ref="N64:BO64"/>
    <mergeCell ref="E68:E70"/>
    <mergeCell ref="N68:BO68"/>
    <mergeCell ref="N37:BO37"/>
    <mergeCell ref="D43:D45"/>
    <mergeCell ref="E43:E45"/>
    <mergeCell ref="N43:BO43"/>
    <mergeCell ref="D49:D58"/>
    <mergeCell ref="N49:BO49"/>
    <mergeCell ref="E51:E54"/>
    <mergeCell ref="N51:BO51"/>
    <mergeCell ref="E56:E58"/>
    <mergeCell ref="N56:BO56"/>
    <mergeCell ref="D21:D23"/>
    <mergeCell ref="E21:E23"/>
    <mergeCell ref="N21:BO21"/>
    <mergeCell ref="D27:D39"/>
    <mergeCell ref="N27:BO27"/>
    <mergeCell ref="E29:E31"/>
    <mergeCell ref="N29:BO29"/>
    <mergeCell ref="E33:E35"/>
    <mergeCell ref="N33:BO33"/>
    <mergeCell ref="E37:E39"/>
    <mergeCell ref="LF7:LF10"/>
    <mergeCell ref="BC8:BC10"/>
    <mergeCell ref="BD8:BD10"/>
    <mergeCell ref="BE8:BE10"/>
    <mergeCell ref="D15:D17"/>
    <mergeCell ref="E15:E17"/>
    <mergeCell ref="N15:BO15"/>
    <mergeCell ref="DM7:DM10"/>
    <mergeCell ref="DN7:DN10"/>
    <mergeCell ref="DO7:DO10"/>
    <mergeCell ref="DP7:DP10"/>
    <mergeCell ref="DQ7:DQ10"/>
    <mergeCell ref="DU7:DU10"/>
    <mergeCell ref="DG7:DG10"/>
    <mergeCell ref="DH7:DH10"/>
    <mergeCell ref="DI7:DI10"/>
    <mergeCell ref="DJ7:DJ10"/>
    <mergeCell ref="DK7:DK10"/>
    <mergeCell ref="DL7:DL10"/>
    <mergeCell ref="CS7:CS10"/>
    <mergeCell ref="CT7:CT10"/>
    <mergeCell ref="CW7:CW10"/>
    <mergeCell ref="CX7:CX10"/>
    <mergeCell ref="CY7:CY10"/>
    <mergeCell ref="CZ7:CZ10"/>
    <mergeCell ref="KX6:KX10"/>
    <mergeCell ref="KY6:KY10"/>
    <mergeCell ref="KZ6:KZ10"/>
    <mergeCell ref="BP7:BP10"/>
    <mergeCell ref="BQ7:BQ10"/>
    <mergeCell ref="BR7:BR10"/>
    <mergeCell ref="BS7:BS10"/>
    <mergeCell ref="BU7:BU10"/>
    <mergeCell ref="BV7:BV10"/>
    <mergeCell ref="BX7:BX10"/>
    <mergeCell ref="DA6:DA10"/>
    <mergeCell ref="DB6:DB10"/>
    <mergeCell ref="DC6:DG6"/>
    <mergeCell ref="DH6:DL6"/>
    <mergeCell ref="DM6:DQ6"/>
    <mergeCell ref="KW6:KW10"/>
    <mergeCell ref="DC7:DC10"/>
    <mergeCell ref="DD7:DD10"/>
    <mergeCell ref="DE7:DE10"/>
    <mergeCell ref="DF7:DF10"/>
    <mergeCell ref="CO6:CP6"/>
    <mergeCell ref="CQ6:CR6"/>
    <mergeCell ref="CS6:CT6"/>
    <mergeCell ref="CU6:CU10"/>
    <mergeCell ref="CV6:CV10"/>
    <mergeCell ref="CW6:CZ6"/>
    <mergeCell ref="CO7:CO10"/>
    <mergeCell ref="CP7:CP10"/>
    <mergeCell ref="CQ7:CQ10"/>
    <mergeCell ref="CR7:CR10"/>
    <mergeCell ref="CH6:CH10"/>
    <mergeCell ref="CI6:CI10"/>
    <mergeCell ref="CJ6:CJ10"/>
    <mergeCell ref="CK6:CK10"/>
    <mergeCell ref="CL6:CM6"/>
    <mergeCell ref="CN6:CN10"/>
    <mergeCell ref="CL7:CL10"/>
    <mergeCell ref="CM7:CM10"/>
    <mergeCell ref="BZ6:CA6"/>
    <mergeCell ref="CB6:CB10"/>
    <mergeCell ref="CC6:CC10"/>
    <mergeCell ref="CD6:CD10"/>
    <mergeCell ref="CE6:CF6"/>
    <mergeCell ref="CG6:CG10"/>
    <mergeCell ref="BZ7:BZ10"/>
    <mergeCell ref="CA7:CA10"/>
    <mergeCell ref="CE7:CE10"/>
    <mergeCell ref="CF7:CF10"/>
    <mergeCell ref="BP6:BQ6"/>
    <mergeCell ref="BR6:BS6"/>
    <mergeCell ref="BT6:BT10"/>
    <mergeCell ref="BU6:BV6"/>
    <mergeCell ref="BW6:BW10"/>
    <mergeCell ref="BX6:BY6"/>
    <mergeCell ref="BY7:BY10"/>
    <mergeCell ref="BJ6:BJ10"/>
    <mergeCell ref="BK6:BK10"/>
    <mergeCell ref="BL6:BL10"/>
    <mergeCell ref="BM6:BM10"/>
    <mergeCell ref="BN6:BN10"/>
    <mergeCell ref="BO6:BO10"/>
    <mergeCell ref="BB6:BB10"/>
    <mergeCell ref="BC6:BE7"/>
    <mergeCell ref="BF6:BF10"/>
    <mergeCell ref="BG6:BG10"/>
    <mergeCell ref="BH6:BH10"/>
    <mergeCell ref="BI6:BI10"/>
    <mergeCell ref="AV6:AV10"/>
    <mergeCell ref="AW6:AW10"/>
    <mergeCell ref="AX6:AX10"/>
    <mergeCell ref="AY6:AY10"/>
    <mergeCell ref="AZ6:AZ10"/>
    <mergeCell ref="BA6:BA10"/>
    <mergeCell ref="AP6:AP10"/>
    <mergeCell ref="AQ6:AQ10"/>
    <mergeCell ref="AR6:AR10"/>
    <mergeCell ref="AS6:AS10"/>
    <mergeCell ref="AT6:AT10"/>
    <mergeCell ref="AU6:AU10"/>
    <mergeCell ref="AJ6:AJ10"/>
    <mergeCell ref="AK6:AK10"/>
    <mergeCell ref="AL6:AL10"/>
    <mergeCell ref="AM6:AM10"/>
    <mergeCell ref="AN6:AN10"/>
    <mergeCell ref="AO6:AO10"/>
    <mergeCell ref="AD6:AD10"/>
    <mergeCell ref="AE6:AE10"/>
    <mergeCell ref="AF6:AF10"/>
    <mergeCell ref="AG6:AG10"/>
    <mergeCell ref="AH6:AH10"/>
    <mergeCell ref="AI6:AI10"/>
    <mergeCell ref="X6:X10"/>
    <mergeCell ref="Y6:Y10"/>
    <mergeCell ref="Z6:Z10"/>
    <mergeCell ref="AA6:AA10"/>
    <mergeCell ref="AB6:AB10"/>
    <mergeCell ref="AC6:AC10"/>
    <mergeCell ref="R6:R10"/>
    <mergeCell ref="S6:S10"/>
    <mergeCell ref="T6:T10"/>
    <mergeCell ref="U6:U10"/>
    <mergeCell ref="V6:V10"/>
    <mergeCell ref="W6:W10"/>
    <mergeCell ref="L6:L10"/>
    <mergeCell ref="M6:M10"/>
    <mergeCell ref="N6:N10"/>
    <mergeCell ref="O6:O10"/>
    <mergeCell ref="P6:P10"/>
    <mergeCell ref="Q6:Q10"/>
    <mergeCell ref="F6:F10"/>
    <mergeCell ref="G6:G10"/>
    <mergeCell ref="H6:H10"/>
    <mergeCell ref="I6:I10"/>
    <mergeCell ref="J6:J10"/>
    <mergeCell ref="K6:K10"/>
    <mergeCell ref="EE5:EE10"/>
    <mergeCell ref="EF5:EF10"/>
    <mergeCell ref="EG5:EG6"/>
    <mergeCell ref="EH5:EH6"/>
    <mergeCell ref="EI5:EI6"/>
    <mergeCell ref="EJ5:EJ6"/>
    <mergeCell ref="EG7:EG10"/>
    <mergeCell ref="EH7:EH10"/>
    <mergeCell ref="EI7:EI10"/>
    <mergeCell ref="EJ7:EJ10"/>
    <mergeCell ref="DY5:DY10"/>
    <mergeCell ref="DZ5:DZ6"/>
    <mergeCell ref="EA5:EA6"/>
    <mergeCell ref="EB5:EB6"/>
    <mergeCell ref="EC5:EC6"/>
    <mergeCell ref="ED5:ED10"/>
    <mergeCell ref="DZ7:DZ10"/>
    <mergeCell ref="EA7:EA10"/>
    <mergeCell ref="EB7:EB10"/>
    <mergeCell ref="EC7:EC10"/>
    <mergeCell ref="DR5:DR10"/>
    <mergeCell ref="DS5:DS10"/>
    <mergeCell ref="DT5:DT10"/>
    <mergeCell ref="DU5:DV6"/>
    <mergeCell ref="DW5:DW10"/>
    <mergeCell ref="DX5:DX10"/>
    <mergeCell ref="DV7:DV10"/>
    <mergeCell ref="D4:BG4"/>
    <mergeCell ref="CL4:EJ4"/>
    <mergeCell ref="M5:AN5"/>
    <mergeCell ref="AQ5:AV5"/>
    <mergeCell ref="AX5:BE5"/>
    <mergeCell ref="CW5:CX5"/>
    <mergeCell ref="CY5:CZ5"/>
    <mergeCell ref="DC5:DG5"/>
    <mergeCell ref="DH5:DL5"/>
    <mergeCell ref="DM5:DQ5"/>
  </mergeCells>
  <conditionalFormatting sqref="M3">
    <cfRule type="expression" dxfId="3" priority="1" stopIfTrue="1">
      <formula>$N$3=0</formula>
    </cfRule>
  </conditionalFormatting>
  <conditionalFormatting sqref="M3">
    <cfRule type="expression" dxfId="4" priority="2" stopIfTrue="1">
      <formula>$N$3&lt;=(100+REGION_IDX_VALUE_MIRROR)</formula>
    </cfRule>
  </conditionalFormatting>
  <conditionalFormatting sqref="M3">
    <cfRule type="expression" dxfId="5" priority="3" stopIfTrue="1">
      <formula>$N$3&gt;(100+REGION_IDX_VALUE_MIRROR)</formula>
    </cfRule>
  </conditionalFormatting>
  <pageMargins left="0.70" right="0.70" top="0.75" bottom="0.75" header="0.30" footer="0.30"/>
  <pageSetup paperSize="9" pageOrder="downThenOver" orientation="portrait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476DBAA8-3208-86A8-D853-296D08189F59}" mc:Ignorable="x14ac xr xr2 xr3">
  <sheetPr>
    <tabColor rgb="FFFFCC99"/>
  </sheetPr>
  <dimension ref="A1:D4"/>
  <sheetViews>
    <sheetView topLeftCell="A1" showGridLines="0" zoomScale="80" workbookViewId="0">
      <selection activeCell="A1" sqref="A1"/>
    </sheetView>
  </sheetViews>
  <sheetFormatPr customHeight="1" defaultRowHeight="10.5"/>
  <sheetData>
    <row customHeight="1" ht="10.5">
      <c r="A1" s="0" t="s">
        <v>2302</v>
      </c>
      <c r="B1" s="0" t="s">
        <v>2303</v>
      </c>
    </row>
    <row customHeight="1" ht="10.5">
      <c r="A2" s="0" t="s">
        <v>2304</v>
      </c>
      <c r="B2" s="0" t="s">
        <v>37</v>
      </c>
    </row>
  </sheetData>
  <sheetProtection sort="0" autoFilter="0" insertRows="0" deleteRows="0" deleteColumns="0"/>
  <pageMargins left="0.70" right="0.70" top="0.75" bottom="0.75" header="0.30" footer="0.3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E807CEA8-10FB-FC77-3AF8-4FA1C46DBE77}" mc:Ignorable="x14ac xr xr2 xr3">
  <sheetPr>
    <tabColor rgb="FFFFCC99"/>
  </sheetPr>
  <dimension ref="A1:E4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2305</v>
      </c>
      <c r="C2" s="0" t="s">
        <v>2306</v>
      </c>
    </row>
    <row customHeight="1" ht="10.5">
      <c r="B3" s="0" t="s">
        <v>2304</v>
      </c>
      <c r="C3" s="0">
        <v>0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75C0BFF4-90B8-C9C9-0D28-D20DFE528E4C}" mc:Ignorable="x14ac xr xr2 xr3">
  <sheetPr>
    <tabColor rgb="FFFFCC99"/>
  </sheetPr>
  <dimension ref="A1:H8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312</v>
      </c>
      <c r="C2" s="0" t="s">
        <v>313</v>
      </c>
      <c r="D2" s="0" t="s">
        <v>321</v>
      </c>
      <c r="E2" s="0" t="s">
        <v>391</v>
      </c>
      <c r="F2" s="0" t="s">
        <v>406</v>
      </c>
    </row>
    <row customHeight="1" ht="10.5">
      <c r="B3" s="0" t="s">
        <v>1065</v>
      </c>
      <c r="C3" s="0" t="s">
        <v>1066</v>
      </c>
      <c r="D3" s="0" t="s">
        <v>1067</v>
      </c>
      <c r="E3" s="0" t="s">
        <v>1150</v>
      </c>
      <c r="F3" s="0" t="s">
        <v>1150</v>
      </c>
    </row>
    <row customHeight="1" ht="10.5">
      <c r="B4" s="0" t="s">
        <v>1065</v>
      </c>
      <c r="C4" s="0" t="s">
        <v>1076</v>
      </c>
      <c r="D4" s="0" t="s">
        <v>1077</v>
      </c>
      <c r="E4" s="0" t="s">
        <v>1150</v>
      </c>
      <c r="F4" s="0" t="s">
        <v>1150</v>
      </c>
    </row>
    <row customHeight="1" ht="10.5">
      <c r="B5" s="0" t="s">
        <v>1065</v>
      </c>
      <c r="C5" s="0" t="s">
        <v>1079</v>
      </c>
      <c r="D5" s="0" t="s">
        <v>1080</v>
      </c>
      <c r="E5" s="0" t="s">
        <v>1150</v>
      </c>
      <c r="F5" s="0" t="s">
        <v>1150</v>
      </c>
    </row>
    <row customHeight="1" ht="10.5">
      <c r="B6" s="0" t="s">
        <v>1065</v>
      </c>
      <c r="C6" s="0" t="s">
        <v>1082</v>
      </c>
      <c r="D6" s="0" t="s">
        <v>1083</v>
      </c>
      <c r="E6" s="0" t="s">
        <v>1150</v>
      </c>
      <c r="F6" s="0" t="s">
        <v>1150</v>
      </c>
    </row>
    <row customHeight="1" ht="10.5">
      <c r="B7" s="0" t="s">
        <v>1065</v>
      </c>
      <c r="C7" s="0" t="s">
        <v>1085</v>
      </c>
      <c r="D7" s="0" t="s">
        <v>1086</v>
      </c>
      <c r="E7" s="0" t="s">
        <v>1150</v>
      </c>
      <c r="F7" s="0" t="s">
        <v>1150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51C30C83-EA58-B5CC-38B8-F5BF800D9933}" mc:Ignorable="x14ac xr xr2 xr3">
  <sheetPr>
    <tabColor rgb="FFFFCC99"/>
  </sheetPr>
  <dimension ref="A1:GO8"/>
  <sheetViews>
    <sheetView topLeftCell="A1" showGridLines="0" zoomScale="80" workbookViewId="0">
      <selection activeCell="A1" sqref="A1"/>
    </sheetView>
  </sheetViews>
  <sheetFormatPr customHeight="1" defaultRowHeight="10.5"/>
  <cols>
    <col min="1" max="1" style="504" width="9.140625"/>
  </cols>
  <sheetData>
    <row r="2" customHeight="1" ht="10.5">
      <c r="B2" s="0" t="s">
        <v>314</v>
      </c>
      <c r="C2" s="0" t="s">
        <v>323</v>
      </c>
      <c r="D2" s="0" t="s">
        <v>331</v>
      </c>
      <c r="E2" s="0" t="s">
        <v>345</v>
      </c>
      <c r="F2" s="0" t="s">
        <v>356</v>
      </c>
      <c r="G2" s="0" t="s">
        <v>370</v>
      </c>
      <c r="H2" s="0" t="s">
        <v>384</v>
      </c>
      <c r="I2" s="0" t="s">
        <v>399</v>
      </c>
      <c r="J2" s="0" t="s">
        <v>414</v>
      </c>
      <c r="K2" s="0" t="s">
        <v>429</v>
      </c>
      <c r="L2" s="0" t="s">
        <v>441</v>
      </c>
      <c r="M2" s="0" t="s">
        <v>456</v>
      </c>
      <c r="N2" s="0" t="s">
        <v>470</v>
      </c>
      <c r="O2" s="0" t="s">
        <v>483</v>
      </c>
      <c r="P2" s="0" t="s">
        <v>496</v>
      </c>
      <c r="Q2" s="0" t="s">
        <v>509</v>
      </c>
      <c r="R2" s="0" t="s">
        <v>521</v>
      </c>
      <c r="S2" s="0" t="s">
        <v>533</v>
      </c>
      <c r="T2" s="0" t="s">
        <v>545</v>
      </c>
      <c r="U2" s="0" t="s">
        <v>557</v>
      </c>
      <c r="V2" s="0" t="s">
        <v>569</v>
      </c>
      <c r="W2" s="0" t="s">
        <v>580</v>
      </c>
      <c r="X2" s="0" t="s">
        <v>591</v>
      </c>
      <c r="Y2" s="0" t="s">
        <v>601</v>
      </c>
      <c r="Z2" s="0" t="s">
        <v>611</v>
      </c>
      <c r="AA2" s="0" t="s">
        <v>621</v>
      </c>
      <c r="AB2" s="0" t="s">
        <v>630</v>
      </c>
      <c r="AC2" s="0" t="s">
        <v>637</v>
      </c>
      <c r="AD2" s="0" t="s">
        <v>645</v>
      </c>
      <c r="AE2" s="0" t="s">
        <v>653</v>
      </c>
      <c r="AF2" s="0" t="s">
        <v>661</v>
      </c>
      <c r="AG2" s="0" t="s">
        <v>669</v>
      </c>
      <c r="AH2" s="0" t="s">
        <v>677</v>
      </c>
      <c r="AI2" s="0" t="s">
        <v>684</v>
      </c>
      <c r="AJ2" s="0" t="s">
        <v>691</v>
      </c>
      <c r="AK2" s="0" t="s">
        <v>698</v>
      </c>
      <c r="AL2" s="0" t="s">
        <v>704</v>
      </c>
      <c r="AM2" s="0" t="s">
        <v>711</v>
      </c>
      <c r="AN2" s="0" t="s">
        <v>718</v>
      </c>
      <c r="AO2" s="0" t="s">
        <v>725</v>
      </c>
      <c r="AP2" s="0" t="s">
        <v>732</v>
      </c>
      <c r="AQ2" s="0" t="s">
        <v>739</v>
      </c>
      <c r="AR2" s="0" t="s">
        <v>746</v>
      </c>
      <c r="AS2" s="0" t="s">
        <v>751</v>
      </c>
      <c r="AT2" s="0" t="s">
        <v>756</v>
      </c>
      <c r="AU2" s="0" t="s">
        <v>761</v>
      </c>
      <c r="AV2" s="0" t="s">
        <v>766</v>
      </c>
      <c r="AW2" s="0" t="s">
        <v>771</v>
      </c>
      <c r="AX2" s="0" t="s">
        <v>776</v>
      </c>
      <c r="AY2" s="0" t="s">
        <v>781</v>
      </c>
      <c r="AZ2" s="0" t="s">
        <v>786</v>
      </c>
      <c r="BA2" s="0" t="s">
        <v>791</v>
      </c>
      <c r="BB2" s="0" t="s">
        <v>796</v>
      </c>
      <c r="BC2" s="0" t="s">
        <v>801</v>
      </c>
      <c r="BD2" s="0" t="s">
        <v>806</v>
      </c>
      <c r="BE2" s="0" t="s">
        <v>809</v>
      </c>
      <c r="BF2" s="0" t="s">
        <v>812</v>
      </c>
      <c r="BG2" s="0" t="s">
        <v>815</v>
      </c>
      <c r="BH2" s="0" t="s">
        <v>818</v>
      </c>
      <c r="BI2" s="0" t="s">
        <v>821</v>
      </c>
      <c r="BJ2" s="0" t="s">
        <v>824</v>
      </c>
      <c r="BK2" s="0" t="s">
        <v>827</v>
      </c>
      <c r="BL2" s="0" t="s">
        <v>830</v>
      </c>
      <c r="BM2" s="0" t="s">
        <v>833</v>
      </c>
      <c r="BN2" s="0" t="s">
        <v>836</v>
      </c>
      <c r="BO2" s="0" t="s">
        <v>839</v>
      </c>
      <c r="BP2" s="0" t="s">
        <v>842</v>
      </c>
      <c r="BQ2" s="0" t="s">
        <v>845</v>
      </c>
      <c r="BR2" s="0" t="s">
        <v>848</v>
      </c>
      <c r="BS2" s="0" t="s">
        <v>851</v>
      </c>
      <c r="BT2" s="0" t="s">
        <v>854</v>
      </c>
      <c r="BU2" s="0" t="s">
        <v>857</v>
      </c>
      <c r="BV2" s="0" t="s">
        <v>860</v>
      </c>
      <c r="BW2" s="0" t="s">
        <v>863</v>
      </c>
      <c r="BX2" s="0" t="s">
        <v>866</v>
      </c>
      <c r="BY2" s="0" t="s">
        <v>869</v>
      </c>
      <c r="BZ2" s="0" t="s">
        <v>872</v>
      </c>
      <c r="CA2" s="0" t="s">
        <v>875</v>
      </c>
      <c r="CB2" s="0" t="s">
        <v>878</v>
      </c>
      <c r="CC2" s="0" t="s">
        <v>881</v>
      </c>
      <c r="CD2" s="0" t="s">
        <v>884</v>
      </c>
      <c r="CE2" s="0" t="s">
        <v>887</v>
      </c>
      <c r="CF2" s="0" t="s">
        <v>889</v>
      </c>
      <c r="CG2" s="0" t="s">
        <v>892</v>
      </c>
      <c r="CH2" s="0" t="s">
        <v>895</v>
      </c>
      <c r="CI2" s="0" t="s">
        <v>898</v>
      </c>
      <c r="CJ2" s="0" t="s">
        <v>901</v>
      </c>
      <c r="CK2" s="0" t="s">
        <v>904</v>
      </c>
      <c r="CL2" s="0" t="s">
        <v>907</v>
      </c>
      <c r="CM2" s="0" t="s">
        <v>910</v>
      </c>
      <c r="CN2" s="0" t="s">
        <v>913</v>
      </c>
      <c r="CO2" s="0" t="s">
        <v>916</v>
      </c>
      <c r="CP2" s="0" t="s">
        <v>917</v>
      </c>
      <c r="CQ2" s="0" t="s">
        <v>918</v>
      </c>
      <c r="CR2" s="0" t="s">
        <v>919</v>
      </c>
      <c r="CS2" s="0" t="s">
        <v>920</v>
      </c>
      <c r="CT2" s="0" t="s">
        <v>921</v>
      </c>
      <c r="CU2" s="0" t="s">
        <v>922</v>
      </c>
      <c r="CV2" s="0" t="s">
        <v>923</v>
      </c>
      <c r="CW2" s="0" t="s">
        <v>924</v>
      </c>
      <c r="CX2" s="0" t="s">
        <v>925</v>
      </c>
      <c r="CY2" s="0" t="s">
        <v>926</v>
      </c>
      <c r="CZ2" s="0" t="s">
        <v>927</v>
      </c>
      <c r="DA2" s="0" t="s">
        <v>928</v>
      </c>
      <c r="DB2" s="0" t="s">
        <v>929</v>
      </c>
      <c r="DC2" s="0" t="s">
        <v>930</v>
      </c>
      <c r="DD2" s="0" t="s">
        <v>931</v>
      </c>
      <c r="DE2" s="0" t="s">
        <v>932</v>
      </c>
      <c r="DF2" s="0" t="s">
        <v>933</v>
      </c>
      <c r="DG2" s="0" t="s">
        <v>934</v>
      </c>
      <c r="DH2" s="0" t="s">
        <v>935</v>
      </c>
      <c r="DI2" s="0" t="s">
        <v>936</v>
      </c>
      <c r="DJ2" s="0" t="s">
        <v>937</v>
      </c>
      <c r="DK2" s="0" t="s">
        <v>938</v>
      </c>
      <c r="DL2" s="0" t="s">
        <v>939</v>
      </c>
      <c r="DM2" s="0" t="s">
        <v>940</v>
      </c>
      <c r="DN2" s="0" t="s">
        <v>941</v>
      </c>
      <c r="DO2" s="0" t="s">
        <v>942</v>
      </c>
      <c r="DP2" s="0" t="s">
        <v>943</v>
      </c>
      <c r="DQ2" s="0" t="s">
        <v>944</v>
      </c>
      <c r="DR2" s="0" t="s">
        <v>945</v>
      </c>
      <c r="DS2" s="0" t="s">
        <v>946</v>
      </c>
      <c r="DT2" s="0" t="s">
        <v>947</v>
      </c>
      <c r="DU2" s="0" t="s">
        <v>948</v>
      </c>
      <c r="DV2" s="0" t="s">
        <v>949</v>
      </c>
      <c r="DW2" s="0" t="s">
        <v>950</v>
      </c>
      <c r="DX2" s="0" t="s">
        <v>951</v>
      </c>
      <c r="DY2" s="0" t="s">
        <v>952</v>
      </c>
      <c r="DZ2" s="0" t="s">
        <v>953</v>
      </c>
      <c r="EA2" s="0" t="s">
        <v>954</v>
      </c>
      <c r="EB2" s="0" t="s">
        <v>955</v>
      </c>
      <c r="EC2" s="0" t="s">
        <v>956</v>
      </c>
      <c r="ED2" s="0" t="s">
        <v>957</v>
      </c>
      <c r="EE2" s="0" t="s">
        <v>958</v>
      </c>
      <c r="EF2" s="0" t="s">
        <v>959</v>
      </c>
      <c r="EG2" s="0" t="s">
        <v>960</v>
      </c>
      <c r="EH2" s="0" t="s">
        <v>961</v>
      </c>
      <c r="EI2" s="0" t="s">
        <v>962</v>
      </c>
      <c r="EJ2" s="0" t="s">
        <v>963</v>
      </c>
      <c r="EK2" s="0" t="s">
        <v>964</v>
      </c>
      <c r="EL2" s="0" t="s">
        <v>965</v>
      </c>
      <c r="EM2" s="0" t="s">
        <v>966</v>
      </c>
      <c r="EN2" s="0" t="s">
        <v>967</v>
      </c>
      <c r="EO2" s="0" t="s">
        <v>968</v>
      </c>
      <c r="EP2" s="0" t="s">
        <v>969</v>
      </c>
      <c r="EQ2" s="0" t="s">
        <v>970</v>
      </c>
      <c r="ER2" s="0" t="s">
        <v>971</v>
      </c>
      <c r="ES2" s="0" t="s">
        <v>972</v>
      </c>
      <c r="ET2" s="0" t="s">
        <v>973</v>
      </c>
      <c r="EU2" s="0" t="s">
        <v>974</v>
      </c>
      <c r="EV2" s="0" t="s">
        <v>975</v>
      </c>
      <c r="EW2" s="0" t="s">
        <v>976</v>
      </c>
      <c r="EX2" s="0" t="s">
        <v>977</v>
      </c>
      <c r="EY2" s="0" t="s">
        <v>978</v>
      </c>
      <c r="EZ2" s="0" t="s">
        <v>979</v>
      </c>
      <c r="FA2" s="0" t="s">
        <v>980</v>
      </c>
      <c r="FB2" s="0" t="s">
        <v>981</v>
      </c>
      <c r="FC2" s="0" t="s">
        <v>982</v>
      </c>
      <c r="FD2" s="0" t="s">
        <v>983</v>
      </c>
      <c r="FE2" s="0" t="s">
        <v>984</v>
      </c>
      <c r="FF2" s="0" t="s">
        <v>985</v>
      </c>
      <c r="FG2" s="0" t="s">
        <v>986</v>
      </c>
      <c r="FH2" s="0" t="s">
        <v>987</v>
      </c>
      <c r="FI2" s="0" t="s">
        <v>988</v>
      </c>
      <c r="FJ2" s="0" t="s">
        <v>989</v>
      </c>
      <c r="FK2" s="0" t="s">
        <v>990</v>
      </c>
      <c r="FL2" s="0" t="s">
        <v>991</v>
      </c>
      <c r="FM2" s="0" t="s">
        <v>992</v>
      </c>
      <c r="FN2" s="0" t="s">
        <v>993</v>
      </c>
      <c r="FO2" s="0" t="s">
        <v>994</v>
      </c>
      <c r="FP2" s="0" t="s">
        <v>995</v>
      </c>
      <c r="FQ2" s="0" t="s">
        <v>996</v>
      </c>
      <c r="FR2" s="0" t="s">
        <v>997</v>
      </c>
      <c r="FS2" s="0" t="s">
        <v>998</v>
      </c>
      <c r="FT2" s="0" t="s">
        <v>999</v>
      </c>
      <c r="FU2" s="0" t="s">
        <v>1000</v>
      </c>
      <c r="FV2" s="0" t="s">
        <v>1001</v>
      </c>
      <c r="FW2" s="0" t="s">
        <v>1002</v>
      </c>
      <c r="FX2" s="0" t="s">
        <v>1003</v>
      </c>
      <c r="FY2" s="0" t="s">
        <v>1004</v>
      </c>
      <c r="FZ2" s="0" t="s">
        <v>1005</v>
      </c>
      <c r="GA2" s="0" t="s">
        <v>1006</v>
      </c>
      <c r="GB2" s="0" t="s">
        <v>1007</v>
      </c>
      <c r="GC2" s="0" t="s">
        <v>1008</v>
      </c>
      <c r="GD2" s="0" t="s">
        <v>1009</v>
      </c>
      <c r="GE2" s="0" t="s">
        <v>1010</v>
      </c>
      <c r="GF2" s="0" t="s">
        <v>1011</v>
      </c>
      <c r="GG2" s="0" t="s">
        <v>1012</v>
      </c>
      <c r="GH2" s="0" t="s">
        <v>1013</v>
      </c>
      <c r="GI2" s="0" t="s">
        <v>1014</v>
      </c>
      <c r="GJ2" s="0" t="s">
        <v>1015</v>
      </c>
      <c r="GK2" s="0" t="s">
        <v>1016</v>
      </c>
      <c r="GL2" s="0" t="s">
        <v>1017</v>
      </c>
      <c r="GM2" s="0" t="s">
        <v>1018</v>
      </c>
    </row>
    <row customHeight="1" ht="10.5">
      <c r="B3" s="0" t="s">
        <v>1067</v>
      </c>
      <c r="C3" s="0">
        <v>10</v>
      </c>
      <c r="D3" s="0">
        <v>30</v>
      </c>
      <c r="E3" s="0">
        <v>10</v>
      </c>
      <c r="F3" s="0">
        <v>10</v>
      </c>
      <c r="G3" s="0" t="s">
        <v>2307</v>
      </c>
      <c r="H3" s="0" t="s">
        <v>2307</v>
      </c>
      <c r="I3" s="0" t="s">
        <v>35</v>
      </c>
      <c r="J3" s="0" t="s">
        <v>2307</v>
      </c>
      <c r="K3" s="0" t="s">
        <v>2307</v>
      </c>
      <c r="L3" s="0" t="s">
        <v>2307</v>
      </c>
      <c r="M3" s="0" t="s">
        <v>2307</v>
      </c>
      <c r="N3" s="0" t="s">
        <v>2308</v>
      </c>
      <c r="O3" s="0" t="s">
        <v>2307</v>
      </c>
      <c r="P3" s="0">
        <v>2</v>
      </c>
      <c r="Q3" s="0">
        <v>2</v>
      </c>
      <c r="R3" s="0">
        <v>2</v>
      </c>
      <c r="S3" s="0">
        <v>2</v>
      </c>
      <c r="T3" s="0">
        <v>3</v>
      </c>
      <c r="U3" s="0">
        <v>5</v>
      </c>
      <c r="V3" s="0">
        <v>2</v>
      </c>
      <c r="W3" s="0">
        <v>2</v>
      </c>
      <c r="X3" s="0">
        <v>2</v>
      </c>
      <c r="Y3" s="0" t="s">
        <v>47</v>
      </c>
      <c r="Z3" s="0" t="s">
        <v>47</v>
      </c>
      <c r="AA3" s="0" t="s">
        <v>35</v>
      </c>
      <c r="AB3" s="0" t="s">
        <v>2307</v>
      </c>
      <c r="AC3" s="0" t="s">
        <v>2307</v>
      </c>
      <c r="AD3" s="0" t="s">
        <v>2307</v>
      </c>
      <c r="AE3" s="0" t="s">
        <v>2307</v>
      </c>
      <c r="AF3" s="0" t="s">
        <v>2307</v>
      </c>
      <c r="AG3" s="0" t="s">
        <v>2307</v>
      </c>
      <c r="AH3" s="0" t="s">
        <v>2307</v>
      </c>
      <c r="AI3" s="0" t="s">
        <v>2307</v>
      </c>
      <c r="AJ3" s="0" t="s">
        <v>2307</v>
      </c>
      <c r="AK3" s="0" t="s">
        <v>2307</v>
      </c>
      <c r="AL3" s="0" t="s">
        <v>2307</v>
      </c>
      <c r="AM3" s="0" t="s">
        <v>2307</v>
      </c>
      <c r="AN3" s="0" t="s">
        <v>2307</v>
      </c>
      <c r="AO3" s="0" t="s">
        <v>2307</v>
      </c>
      <c r="AP3" s="0" t="s">
        <v>2307</v>
      </c>
      <c r="AQ3" s="0" t="s">
        <v>2307</v>
      </c>
      <c r="AR3" s="0" t="s">
        <v>2307</v>
      </c>
      <c r="AS3" s="0" t="s">
        <v>2307</v>
      </c>
      <c r="AT3" s="0" t="s">
        <v>2307</v>
      </c>
      <c r="AU3" s="0" t="s">
        <v>2307</v>
      </c>
      <c r="AV3" s="0" t="s">
        <v>2307</v>
      </c>
      <c r="AW3" s="0" t="s">
        <v>2307</v>
      </c>
      <c r="AX3" s="0" t="s">
        <v>2307</v>
      </c>
      <c r="AY3" s="0" t="s">
        <v>2307</v>
      </c>
      <c r="AZ3" s="0" t="s">
        <v>47</v>
      </c>
      <c r="BA3" s="0" t="s">
        <v>47</v>
      </c>
      <c r="BB3" s="0" t="s">
        <v>2307</v>
      </c>
      <c r="BC3" s="0" t="s">
        <v>2307</v>
      </c>
      <c r="BD3" s="0" t="s">
        <v>2307</v>
      </c>
      <c r="BE3" s="0" t="s">
        <v>2307</v>
      </c>
      <c r="BF3" s="0" t="s">
        <v>2307</v>
      </c>
      <c r="BG3" s="0" t="s">
        <v>2307</v>
      </c>
      <c r="BH3" s="0" t="s">
        <v>2307</v>
      </c>
      <c r="BI3" s="0" t="s">
        <v>2307</v>
      </c>
      <c r="BJ3" s="0" t="s">
        <v>2307</v>
      </c>
      <c r="BK3" s="0" t="s">
        <v>2307</v>
      </c>
      <c r="BL3" s="0" t="s">
        <v>2307</v>
      </c>
      <c r="BM3" s="0">
        <v>100</v>
      </c>
      <c r="BN3" s="0">
        <v>10000</v>
      </c>
      <c r="BO3" s="0">
        <v>0.1</v>
      </c>
      <c r="BP3" s="0">
        <v>10</v>
      </c>
      <c r="BQ3" s="0">
        <v>0.2</v>
      </c>
      <c r="BR3" s="0">
        <v>15</v>
      </c>
      <c r="BS3" s="0">
        <v>0.1</v>
      </c>
      <c r="BT3" s="0">
        <v>5</v>
      </c>
      <c r="BU3" s="0">
        <v>0.001</v>
      </c>
      <c r="BV3" s="0">
        <v>0.25</v>
      </c>
      <c r="BW3" s="0">
        <v>30</v>
      </c>
      <c r="BX3" s="0">
        <v>1000</v>
      </c>
      <c r="BY3" s="0">
        <v>40</v>
      </c>
      <c r="BZ3" s="0">
        <v>500</v>
      </c>
      <c r="CA3" s="0">
        <v>0.1</v>
      </c>
      <c r="CB3" s="0">
        <v>300</v>
      </c>
      <c r="CC3" s="0">
        <v>0.1</v>
      </c>
      <c r="CD3" s="0">
        <v>30</v>
      </c>
      <c r="CE3" s="0">
        <v>0.025</v>
      </c>
      <c r="CF3" s="0">
        <v>10</v>
      </c>
      <c r="CG3" s="0">
        <v>0.01</v>
      </c>
      <c r="CH3" s="0">
        <v>2</v>
      </c>
      <c r="CI3" s="0" t="s">
        <v>2307</v>
      </c>
      <c r="CJ3" s="0" t="s">
        <v>2307</v>
      </c>
      <c r="CK3" s="0" t="s">
        <v>2307</v>
      </c>
      <c r="CL3" s="0" t="s">
        <v>2307</v>
      </c>
      <c r="CM3" s="0" t="s">
        <v>2307</v>
      </c>
      <c r="CN3" s="0" t="s">
        <v>2307</v>
      </c>
      <c r="CO3" s="0" t="s">
        <v>2307</v>
      </c>
      <c r="CP3" s="0" t="s">
        <v>2307</v>
      </c>
      <c r="CQ3" s="0" t="s">
        <v>2307</v>
      </c>
      <c r="CR3" s="0" t="s">
        <v>2307</v>
      </c>
      <c r="CS3" s="0" t="s">
        <v>2307</v>
      </c>
      <c r="CT3" s="0" t="s">
        <v>2307</v>
      </c>
      <c r="CU3" s="0" t="s">
        <v>2307</v>
      </c>
      <c r="CV3" s="0" t="s">
        <v>2307</v>
      </c>
      <c r="CW3" s="0" t="s">
        <v>2307</v>
      </c>
      <c r="CX3" s="0" t="s">
        <v>2307</v>
      </c>
      <c r="CY3" s="0" t="s">
        <v>2307</v>
      </c>
      <c r="CZ3" s="0" t="s">
        <v>2307</v>
      </c>
      <c r="DA3" s="0">
        <v>0.1</v>
      </c>
      <c r="DB3" s="0" t="s">
        <v>2307</v>
      </c>
      <c r="DC3" s="0">
        <v>0.05</v>
      </c>
      <c r="DD3" s="0">
        <v>0.09</v>
      </c>
      <c r="DE3" s="0" t="s">
        <v>2307</v>
      </c>
      <c r="DF3" s="0">
        <v>50</v>
      </c>
      <c r="DG3" s="0">
        <v>500</v>
      </c>
      <c r="DH3" s="0">
        <v>30</v>
      </c>
      <c r="DI3" s="0">
        <v>0.05</v>
      </c>
      <c r="DJ3" s="0">
        <v>0.002</v>
      </c>
      <c r="DK3" s="0">
        <v>0.01</v>
      </c>
      <c r="DL3" s="0">
        <v>0.0002</v>
      </c>
      <c r="DM3" s="0">
        <v>0.5</v>
      </c>
      <c r="DN3" s="0">
        <v>0.02</v>
      </c>
      <c r="DO3" s="0">
        <v>0.1</v>
      </c>
      <c r="DP3" s="0">
        <v>0.002</v>
      </c>
      <c r="DQ3" s="0" t="s">
        <v>2307</v>
      </c>
      <c r="DR3" s="0" t="s">
        <v>2307</v>
      </c>
      <c r="DS3" s="0" t="s">
        <v>2307</v>
      </c>
      <c r="DT3" s="0" t="s">
        <v>2307</v>
      </c>
      <c r="DU3" s="0" t="s">
        <v>2307</v>
      </c>
      <c r="DV3" s="0" t="s">
        <v>2307</v>
      </c>
      <c r="DW3" s="0" t="s">
        <v>2307</v>
      </c>
      <c r="DX3" s="0" t="s">
        <v>2307</v>
      </c>
      <c r="DY3" s="0" t="s">
        <v>2307</v>
      </c>
      <c r="DZ3" s="0">
        <v>50</v>
      </c>
      <c r="EA3" s="0">
        <v>50</v>
      </c>
      <c r="EB3" s="0">
        <v>50</v>
      </c>
      <c r="EC3" s="0">
        <v>50</v>
      </c>
      <c r="ED3" s="0">
        <v>50</v>
      </c>
      <c r="EE3" s="0">
        <v>50</v>
      </c>
      <c r="EF3" s="0">
        <v>50</v>
      </c>
      <c r="EG3" s="0">
        <v>50</v>
      </c>
      <c r="EH3" s="0">
        <v>50</v>
      </c>
      <c r="EI3" s="0">
        <v>50</v>
      </c>
      <c r="EJ3" s="0">
        <v>50</v>
      </c>
      <c r="EK3" s="0">
        <v>50</v>
      </c>
      <c r="EL3" s="0">
        <v>50</v>
      </c>
      <c r="EM3" s="0">
        <v>50</v>
      </c>
      <c r="EN3" s="0">
        <v>50</v>
      </c>
      <c r="EO3" s="0">
        <v>50</v>
      </c>
      <c r="EP3" s="0" t="s">
        <v>2307</v>
      </c>
      <c r="EQ3" s="0">
        <v>100</v>
      </c>
      <c r="ER3" s="0">
        <v>100</v>
      </c>
      <c r="ES3" s="0" t="s">
        <v>2307</v>
      </c>
      <c r="ET3" s="0" t="s">
        <v>2307</v>
      </c>
      <c r="EU3" s="0" t="s">
        <v>2307</v>
      </c>
      <c r="EV3" s="0" t="s">
        <v>2307</v>
      </c>
      <c r="EW3" s="0" t="s">
        <v>2307</v>
      </c>
      <c r="EX3" s="0" t="s">
        <v>2307</v>
      </c>
      <c r="EY3" s="0">
        <v>100</v>
      </c>
      <c r="EZ3" s="0">
        <v>14000</v>
      </c>
      <c r="FA3" s="0">
        <v>0.01</v>
      </c>
      <c r="FB3" s="0">
        <v>0.1</v>
      </c>
      <c r="FC3" s="0">
        <v>10</v>
      </c>
      <c r="FD3" s="0">
        <v>0.2</v>
      </c>
      <c r="FE3" s="0">
        <v>15</v>
      </c>
      <c r="FF3" s="0">
        <v>0.1</v>
      </c>
      <c r="FG3" s="0">
        <v>5</v>
      </c>
      <c r="FH3" s="0">
        <v>0.001</v>
      </c>
      <c r="FI3" s="0">
        <v>0.25</v>
      </c>
      <c r="FJ3" s="0">
        <v>0.1</v>
      </c>
      <c r="FK3" s="0">
        <v>5</v>
      </c>
      <c r="FL3" s="0">
        <v>0.001</v>
      </c>
      <c r="FM3" s="0">
        <v>0.25</v>
      </c>
      <c r="FN3" s="0">
        <v>40</v>
      </c>
      <c r="FO3" s="0">
        <v>300</v>
      </c>
      <c r="FP3" s="0">
        <v>20</v>
      </c>
      <c r="FQ3" s="0">
        <v>300</v>
      </c>
      <c r="FR3" s="0">
        <v>1</v>
      </c>
      <c r="FS3" s="0">
        <v>200</v>
      </c>
      <c r="FT3" s="0">
        <v>1</v>
      </c>
      <c r="FU3" s="0">
        <v>30</v>
      </c>
      <c r="FV3" s="0">
        <v>0.005</v>
      </c>
      <c r="FW3" s="0">
        <v>5</v>
      </c>
      <c r="FX3" s="0">
        <v>0.01</v>
      </c>
      <c r="FY3" s="0">
        <v>2</v>
      </c>
      <c r="FZ3" s="0">
        <v>2</v>
      </c>
      <c r="GA3" s="0">
        <v>2</v>
      </c>
      <c r="GB3" s="0">
        <v>2</v>
      </c>
      <c r="GC3" s="0">
        <v>2</v>
      </c>
      <c r="GD3" s="0">
        <v>2</v>
      </c>
      <c r="GE3" s="0">
        <v>1</v>
      </c>
      <c r="GF3" s="0">
        <v>2</v>
      </c>
      <c r="GG3" s="0">
        <v>2</v>
      </c>
      <c r="GH3" s="0">
        <v>3</v>
      </c>
      <c r="GI3" s="0">
        <v>1</v>
      </c>
      <c r="GJ3" s="0">
        <v>2</v>
      </c>
      <c r="GK3" s="0">
        <v>1</v>
      </c>
      <c r="GL3" s="0" t="s">
        <v>35</v>
      </c>
      <c r="GM3" s="0" t="s">
        <v>35</v>
      </c>
    </row>
    <row customHeight="1" ht="10.5">
      <c r="B4" s="0" t="s">
        <v>1077</v>
      </c>
      <c r="C4" s="0">
        <v>30</v>
      </c>
      <c r="D4" s="0">
        <v>10</v>
      </c>
      <c r="E4" s="0">
        <v>10</v>
      </c>
      <c r="F4" s="0">
        <v>10</v>
      </c>
      <c r="G4" s="0" t="s">
        <v>2307</v>
      </c>
      <c r="H4" s="0" t="s">
        <v>2307</v>
      </c>
      <c r="I4" s="0" t="s">
        <v>35</v>
      </c>
      <c r="J4" s="0" t="s">
        <v>2307</v>
      </c>
      <c r="K4" s="0" t="s">
        <v>2307</v>
      </c>
      <c r="L4" s="0" t="s">
        <v>2307</v>
      </c>
      <c r="M4" s="0" t="s">
        <v>2307</v>
      </c>
      <c r="N4" s="0" t="s">
        <v>2308</v>
      </c>
      <c r="O4" s="0" t="s">
        <v>2307</v>
      </c>
      <c r="P4" s="0">
        <v>2</v>
      </c>
      <c r="Q4" s="0">
        <v>2</v>
      </c>
      <c r="R4" s="0">
        <v>2</v>
      </c>
      <c r="S4" s="0">
        <v>2</v>
      </c>
      <c r="T4" s="0">
        <v>3</v>
      </c>
      <c r="U4" s="0">
        <v>5</v>
      </c>
      <c r="V4" s="0">
        <v>2</v>
      </c>
      <c r="W4" s="0">
        <v>2</v>
      </c>
      <c r="X4" s="0">
        <v>2</v>
      </c>
      <c r="Y4" s="0" t="s">
        <v>47</v>
      </c>
      <c r="Z4" s="0" t="s">
        <v>47</v>
      </c>
      <c r="AA4" s="0" t="s">
        <v>35</v>
      </c>
      <c r="AB4" s="0" t="s">
        <v>2307</v>
      </c>
      <c r="AC4" s="0" t="s">
        <v>2307</v>
      </c>
      <c r="AD4" s="0" t="s">
        <v>2307</v>
      </c>
      <c r="AE4" s="0" t="s">
        <v>2307</v>
      </c>
      <c r="AF4" s="0" t="s">
        <v>2307</v>
      </c>
      <c r="AG4" s="0" t="s">
        <v>2307</v>
      </c>
      <c r="AH4" s="0" t="s">
        <v>2307</v>
      </c>
      <c r="AI4" s="0" t="s">
        <v>2307</v>
      </c>
      <c r="AJ4" s="0" t="s">
        <v>2307</v>
      </c>
      <c r="AK4" s="0" t="s">
        <v>2307</v>
      </c>
      <c r="AL4" s="0" t="s">
        <v>2307</v>
      </c>
      <c r="AM4" s="0" t="s">
        <v>2307</v>
      </c>
      <c r="AN4" s="0" t="s">
        <v>2307</v>
      </c>
      <c r="AO4" s="0" t="s">
        <v>2307</v>
      </c>
      <c r="AP4" s="0" t="s">
        <v>2307</v>
      </c>
      <c r="AQ4" s="0" t="s">
        <v>2307</v>
      </c>
      <c r="AR4" s="0" t="s">
        <v>2307</v>
      </c>
      <c r="AS4" s="0" t="s">
        <v>2307</v>
      </c>
      <c r="AT4" s="0" t="s">
        <v>2307</v>
      </c>
      <c r="AU4" s="0" t="s">
        <v>2307</v>
      </c>
      <c r="AV4" s="0" t="s">
        <v>2307</v>
      </c>
      <c r="AW4" s="0" t="s">
        <v>2307</v>
      </c>
      <c r="AX4" s="0" t="s">
        <v>2307</v>
      </c>
      <c r="AY4" s="0" t="s">
        <v>2307</v>
      </c>
      <c r="AZ4" s="0" t="s">
        <v>47</v>
      </c>
      <c r="BA4" s="0" t="s">
        <v>47</v>
      </c>
      <c r="BB4" s="0" t="s">
        <v>2307</v>
      </c>
      <c r="BC4" s="0" t="s">
        <v>2307</v>
      </c>
      <c r="BD4" s="0" t="s">
        <v>2307</v>
      </c>
      <c r="BE4" s="0" t="s">
        <v>2307</v>
      </c>
      <c r="BF4" s="0" t="s">
        <v>2307</v>
      </c>
      <c r="BG4" s="0" t="s">
        <v>2307</v>
      </c>
      <c r="BH4" s="0" t="s">
        <v>2307</v>
      </c>
      <c r="BI4" s="0" t="s">
        <v>2307</v>
      </c>
      <c r="BJ4" s="0" t="s">
        <v>2307</v>
      </c>
      <c r="BK4" s="0" t="s">
        <v>2307</v>
      </c>
      <c r="BL4" s="0" t="s">
        <v>2307</v>
      </c>
      <c r="BM4" s="0">
        <v>100</v>
      </c>
      <c r="BN4" s="0">
        <v>10000</v>
      </c>
      <c r="BO4" s="0">
        <v>0.1</v>
      </c>
      <c r="BP4" s="0">
        <v>10</v>
      </c>
      <c r="BQ4" s="0">
        <v>0.2</v>
      </c>
      <c r="BR4" s="0">
        <v>15</v>
      </c>
      <c r="BS4" s="0">
        <v>0.1</v>
      </c>
      <c r="BT4" s="0">
        <v>5</v>
      </c>
      <c r="BU4" s="0">
        <v>0.001</v>
      </c>
      <c r="BV4" s="0">
        <v>0.25</v>
      </c>
      <c r="BW4" s="0">
        <v>30</v>
      </c>
      <c r="BX4" s="0">
        <v>1000</v>
      </c>
      <c r="BY4" s="0">
        <v>40</v>
      </c>
      <c r="BZ4" s="0">
        <v>500</v>
      </c>
      <c r="CA4" s="0">
        <v>0.1</v>
      </c>
      <c r="CB4" s="0">
        <v>300</v>
      </c>
      <c r="CC4" s="0">
        <v>0.1</v>
      </c>
      <c r="CD4" s="0">
        <v>30</v>
      </c>
      <c r="CE4" s="0">
        <v>0.025</v>
      </c>
      <c r="CF4" s="0">
        <v>10</v>
      </c>
      <c r="CG4" s="0">
        <v>0.01</v>
      </c>
      <c r="CH4" s="0">
        <v>2</v>
      </c>
      <c r="CI4" s="0" t="s">
        <v>2307</v>
      </c>
      <c r="CJ4" s="0" t="s">
        <v>2307</v>
      </c>
      <c r="CK4" s="0" t="s">
        <v>2307</v>
      </c>
      <c r="CL4" s="0" t="s">
        <v>2307</v>
      </c>
      <c r="CM4" s="0" t="s">
        <v>2307</v>
      </c>
      <c r="CN4" s="0" t="s">
        <v>2307</v>
      </c>
      <c r="CO4" s="0" t="s">
        <v>2307</v>
      </c>
      <c r="CP4" s="0" t="s">
        <v>2307</v>
      </c>
      <c r="CQ4" s="0" t="s">
        <v>2307</v>
      </c>
      <c r="CR4" s="0" t="s">
        <v>2307</v>
      </c>
      <c r="CS4" s="0" t="s">
        <v>2307</v>
      </c>
      <c r="CT4" s="0" t="s">
        <v>2307</v>
      </c>
      <c r="CU4" s="0" t="s">
        <v>2307</v>
      </c>
      <c r="CV4" s="0" t="s">
        <v>2307</v>
      </c>
      <c r="CW4" s="0" t="s">
        <v>2307</v>
      </c>
      <c r="CX4" s="0" t="s">
        <v>2307</v>
      </c>
      <c r="CY4" s="0" t="s">
        <v>2307</v>
      </c>
      <c r="CZ4" s="0" t="s">
        <v>2307</v>
      </c>
      <c r="DA4" s="0">
        <v>0.1</v>
      </c>
      <c r="DB4" s="0" t="s">
        <v>2307</v>
      </c>
      <c r="DC4" s="0">
        <v>0.05</v>
      </c>
      <c r="DD4" s="0">
        <v>0.09</v>
      </c>
      <c r="DE4" s="0" t="s">
        <v>2307</v>
      </c>
      <c r="DF4" s="0">
        <v>50</v>
      </c>
      <c r="DG4" s="0">
        <v>500</v>
      </c>
      <c r="DH4" s="0">
        <v>30</v>
      </c>
      <c r="DI4" s="0">
        <v>0.05</v>
      </c>
      <c r="DJ4" s="0">
        <v>0.002</v>
      </c>
      <c r="DK4" s="0">
        <v>0.01</v>
      </c>
      <c r="DL4" s="0">
        <v>0.0002</v>
      </c>
      <c r="DM4" s="0">
        <v>0.5</v>
      </c>
      <c r="DN4" s="0">
        <v>0.02</v>
      </c>
      <c r="DO4" s="0">
        <v>0.1</v>
      </c>
      <c r="DP4" s="0">
        <v>0.002</v>
      </c>
      <c r="DQ4" s="0" t="s">
        <v>2307</v>
      </c>
      <c r="DR4" s="0" t="s">
        <v>2307</v>
      </c>
      <c r="DS4" s="0" t="s">
        <v>2307</v>
      </c>
      <c r="DT4" s="0" t="s">
        <v>2307</v>
      </c>
      <c r="DU4" s="0" t="s">
        <v>2307</v>
      </c>
      <c r="DV4" s="0" t="s">
        <v>2307</v>
      </c>
      <c r="DW4" s="0" t="s">
        <v>2307</v>
      </c>
      <c r="DX4" s="0" t="s">
        <v>2307</v>
      </c>
      <c r="DY4" s="0" t="s">
        <v>2307</v>
      </c>
      <c r="DZ4" s="0">
        <v>50</v>
      </c>
      <c r="EA4" s="0">
        <v>50</v>
      </c>
      <c r="EB4" s="0">
        <v>50</v>
      </c>
      <c r="EC4" s="0">
        <v>50</v>
      </c>
      <c r="ED4" s="0">
        <v>50</v>
      </c>
      <c r="EE4" s="0">
        <v>50</v>
      </c>
      <c r="EF4" s="0">
        <v>50</v>
      </c>
      <c r="EG4" s="0">
        <v>50</v>
      </c>
      <c r="EH4" s="0">
        <v>50</v>
      </c>
      <c r="EI4" s="0">
        <v>50</v>
      </c>
      <c r="EJ4" s="0">
        <v>50</v>
      </c>
      <c r="EK4" s="0">
        <v>50</v>
      </c>
      <c r="EL4" s="0">
        <v>50</v>
      </c>
      <c r="EM4" s="0">
        <v>50</v>
      </c>
      <c r="EN4" s="0">
        <v>50</v>
      </c>
      <c r="EO4" s="0">
        <v>50</v>
      </c>
      <c r="EP4" s="0" t="s">
        <v>2307</v>
      </c>
      <c r="EQ4" s="0">
        <v>100</v>
      </c>
      <c r="ER4" s="0">
        <v>100</v>
      </c>
      <c r="ES4" s="0" t="s">
        <v>2307</v>
      </c>
      <c r="ET4" s="0" t="s">
        <v>2307</v>
      </c>
      <c r="EU4" s="0" t="s">
        <v>2307</v>
      </c>
      <c r="EV4" s="0" t="s">
        <v>2307</v>
      </c>
      <c r="EW4" s="0" t="s">
        <v>2307</v>
      </c>
      <c r="EX4" s="0" t="s">
        <v>2307</v>
      </c>
      <c r="EY4" s="0">
        <v>100</v>
      </c>
      <c r="EZ4" s="0">
        <v>14000</v>
      </c>
      <c r="FA4" s="0">
        <v>0.01</v>
      </c>
      <c r="FB4" s="0">
        <v>0.1</v>
      </c>
      <c r="FC4" s="0">
        <v>10</v>
      </c>
      <c r="FD4" s="0">
        <v>0.2</v>
      </c>
      <c r="FE4" s="0">
        <v>15</v>
      </c>
      <c r="FF4" s="0">
        <v>0.1</v>
      </c>
      <c r="FG4" s="0">
        <v>5</v>
      </c>
      <c r="FH4" s="0">
        <v>0.001</v>
      </c>
      <c r="FI4" s="0">
        <v>0.25</v>
      </c>
      <c r="FJ4" s="0">
        <v>0.1</v>
      </c>
      <c r="FK4" s="0">
        <v>5</v>
      </c>
      <c r="FL4" s="0">
        <v>0.001</v>
      </c>
      <c r="FM4" s="0">
        <v>0.25</v>
      </c>
      <c r="FN4" s="0">
        <v>40</v>
      </c>
      <c r="FO4" s="0">
        <v>300</v>
      </c>
      <c r="FP4" s="0">
        <v>20</v>
      </c>
      <c r="FQ4" s="0">
        <v>300</v>
      </c>
      <c r="FR4" s="0">
        <v>1</v>
      </c>
      <c r="FS4" s="0">
        <v>200</v>
      </c>
      <c r="FT4" s="0">
        <v>1</v>
      </c>
      <c r="FU4" s="0">
        <v>30</v>
      </c>
      <c r="FV4" s="0">
        <v>0.005</v>
      </c>
      <c r="FW4" s="0">
        <v>5</v>
      </c>
      <c r="FX4" s="0">
        <v>0.01</v>
      </c>
      <c r="FY4" s="0">
        <v>2</v>
      </c>
      <c r="FZ4" s="0">
        <v>2</v>
      </c>
      <c r="GA4" s="0">
        <v>2</v>
      </c>
      <c r="GB4" s="0">
        <v>2</v>
      </c>
      <c r="GC4" s="0">
        <v>2</v>
      </c>
      <c r="GD4" s="0">
        <v>2</v>
      </c>
      <c r="GE4" s="0">
        <v>1</v>
      </c>
      <c r="GF4" s="0">
        <v>2</v>
      </c>
      <c r="GG4" s="0">
        <v>2</v>
      </c>
      <c r="GH4" s="0">
        <v>3</v>
      </c>
      <c r="GI4" s="0">
        <v>1</v>
      </c>
      <c r="GJ4" s="0">
        <v>2</v>
      </c>
      <c r="GK4" s="0">
        <v>1</v>
      </c>
      <c r="GL4" s="0" t="s">
        <v>35</v>
      </c>
      <c r="GM4" s="0" t="s">
        <v>35</v>
      </c>
    </row>
    <row customHeight="1" ht="10.5">
      <c r="B5" s="0" t="s">
        <v>1080</v>
      </c>
      <c r="C5" s="0">
        <v>30</v>
      </c>
      <c r="D5" s="0">
        <v>10</v>
      </c>
      <c r="E5" s="0">
        <v>10</v>
      </c>
      <c r="F5" s="0">
        <v>10</v>
      </c>
      <c r="G5" s="0" t="s">
        <v>2307</v>
      </c>
      <c r="H5" s="0" t="s">
        <v>2307</v>
      </c>
      <c r="I5" s="0" t="s">
        <v>35</v>
      </c>
      <c r="J5" s="0" t="s">
        <v>2307</v>
      </c>
      <c r="K5" s="0" t="s">
        <v>2307</v>
      </c>
      <c r="L5" s="0" t="s">
        <v>2307</v>
      </c>
      <c r="M5" s="0" t="s">
        <v>2307</v>
      </c>
      <c r="N5" s="0" t="s">
        <v>2308</v>
      </c>
      <c r="O5" s="0" t="s">
        <v>2307</v>
      </c>
      <c r="P5" s="0">
        <v>2</v>
      </c>
      <c r="Q5" s="0">
        <v>2</v>
      </c>
      <c r="R5" s="0">
        <v>2</v>
      </c>
      <c r="S5" s="0">
        <v>2</v>
      </c>
      <c r="T5" s="0">
        <v>3</v>
      </c>
      <c r="U5" s="0">
        <v>5</v>
      </c>
      <c r="V5" s="0">
        <v>2</v>
      </c>
      <c r="W5" s="0">
        <v>2</v>
      </c>
      <c r="X5" s="0">
        <v>2</v>
      </c>
      <c r="Y5" s="0" t="s">
        <v>47</v>
      </c>
      <c r="Z5" s="0" t="s">
        <v>47</v>
      </c>
      <c r="AA5" s="0" t="s">
        <v>35</v>
      </c>
      <c r="AB5" s="0" t="s">
        <v>2307</v>
      </c>
      <c r="AC5" s="0" t="s">
        <v>2307</v>
      </c>
      <c r="AD5" s="0" t="s">
        <v>2307</v>
      </c>
      <c r="AE5" s="0" t="s">
        <v>2307</v>
      </c>
      <c r="AF5" s="0" t="s">
        <v>2307</v>
      </c>
      <c r="AG5" s="0" t="s">
        <v>2307</v>
      </c>
      <c r="AH5" s="0" t="s">
        <v>2307</v>
      </c>
      <c r="AI5" s="0" t="s">
        <v>2307</v>
      </c>
      <c r="AJ5" s="0" t="s">
        <v>2307</v>
      </c>
      <c r="AK5" s="0" t="s">
        <v>2307</v>
      </c>
      <c r="AL5" s="0" t="s">
        <v>2307</v>
      </c>
      <c r="AM5" s="0" t="s">
        <v>2307</v>
      </c>
      <c r="AN5" s="0" t="s">
        <v>2307</v>
      </c>
      <c r="AO5" s="0" t="s">
        <v>2307</v>
      </c>
      <c r="AP5" s="0" t="s">
        <v>2307</v>
      </c>
      <c r="AQ5" s="0" t="s">
        <v>2307</v>
      </c>
      <c r="AR5" s="0" t="s">
        <v>2307</v>
      </c>
      <c r="AS5" s="0" t="s">
        <v>2307</v>
      </c>
      <c r="AT5" s="0" t="s">
        <v>2307</v>
      </c>
      <c r="AU5" s="0" t="s">
        <v>2307</v>
      </c>
      <c r="AV5" s="0" t="s">
        <v>2307</v>
      </c>
      <c r="AW5" s="0" t="s">
        <v>2307</v>
      </c>
      <c r="AX5" s="0" t="s">
        <v>2307</v>
      </c>
      <c r="AY5" s="0" t="s">
        <v>2307</v>
      </c>
      <c r="AZ5" s="0" t="s">
        <v>47</v>
      </c>
      <c r="BA5" s="0" t="s">
        <v>47</v>
      </c>
      <c r="BB5" s="0" t="s">
        <v>2307</v>
      </c>
      <c r="BC5" s="0" t="s">
        <v>2307</v>
      </c>
      <c r="BD5" s="0" t="s">
        <v>2307</v>
      </c>
      <c r="BE5" s="0" t="s">
        <v>2307</v>
      </c>
      <c r="BF5" s="0" t="s">
        <v>2307</v>
      </c>
      <c r="BG5" s="0" t="s">
        <v>2307</v>
      </c>
      <c r="BH5" s="0" t="s">
        <v>2307</v>
      </c>
      <c r="BI5" s="0" t="s">
        <v>2307</v>
      </c>
      <c r="BJ5" s="0" t="s">
        <v>2307</v>
      </c>
      <c r="BK5" s="0" t="s">
        <v>2307</v>
      </c>
      <c r="BL5" s="0" t="s">
        <v>2307</v>
      </c>
      <c r="BM5" s="0">
        <v>100</v>
      </c>
      <c r="BN5" s="0">
        <v>10000</v>
      </c>
      <c r="BO5" s="0">
        <v>0.1</v>
      </c>
      <c r="BP5" s="0">
        <v>10</v>
      </c>
      <c r="BQ5" s="0">
        <v>0.2</v>
      </c>
      <c r="BR5" s="0">
        <v>15</v>
      </c>
      <c r="BS5" s="0">
        <v>0.1</v>
      </c>
      <c r="BT5" s="0">
        <v>5</v>
      </c>
      <c r="BU5" s="0">
        <v>0.001</v>
      </c>
      <c r="BV5" s="0">
        <v>0.25</v>
      </c>
      <c r="BW5" s="0">
        <v>30</v>
      </c>
      <c r="BX5" s="0">
        <v>1000</v>
      </c>
      <c r="BY5" s="0">
        <v>40</v>
      </c>
      <c r="BZ5" s="0">
        <v>500</v>
      </c>
      <c r="CA5" s="0">
        <v>0.1</v>
      </c>
      <c r="CB5" s="0">
        <v>300</v>
      </c>
      <c r="CC5" s="0">
        <v>0.1</v>
      </c>
      <c r="CD5" s="0">
        <v>30</v>
      </c>
      <c r="CE5" s="0">
        <v>0.025</v>
      </c>
      <c r="CF5" s="0">
        <v>10</v>
      </c>
      <c r="CG5" s="0">
        <v>0.01</v>
      </c>
      <c r="CH5" s="0">
        <v>2</v>
      </c>
      <c r="CI5" s="0" t="s">
        <v>2307</v>
      </c>
      <c r="CJ5" s="0" t="s">
        <v>2307</v>
      </c>
      <c r="CK5" s="0" t="s">
        <v>2307</v>
      </c>
      <c r="CL5" s="0" t="s">
        <v>2307</v>
      </c>
      <c r="CM5" s="0" t="s">
        <v>2307</v>
      </c>
      <c r="CN5" s="0" t="s">
        <v>2307</v>
      </c>
      <c r="CO5" s="0" t="s">
        <v>2307</v>
      </c>
      <c r="CP5" s="0" t="s">
        <v>2307</v>
      </c>
      <c r="CQ5" s="0" t="s">
        <v>2307</v>
      </c>
      <c r="CR5" s="0" t="s">
        <v>2307</v>
      </c>
      <c r="CS5" s="0" t="s">
        <v>2307</v>
      </c>
      <c r="CT5" s="0" t="s">
        <v>2307</v>
      </c>
      <c r="CU5" s="0" t="s">
        <v>2307</v>
      </c>
      <c r="CV5" s="0" t="s">
        <v>2307</v>
      </c>
      <c r="CW5" s="0" t="s">
        <v>2307</v>
      </c>
      <c r="CX5" s="0" t="s">
        <v>2307</v>
      </c>
      <c r="CY5" s="0" t="s">
        <v>2307</v>
      </c>
      <c r="CZ5" s="0" t="s">
        <v>2307</v>
      </c>
      <c r="DA5" s="0">
        <v>0.1</v>
      </c>
      <c r="DB5" s="0" t="s">
        <v>2307</v>
      </c>
      <c r="DC5" s="0">
        <v>0.05</v>
      </c>
      <c r="DD5" s="0">
        <v>0.09</v>
      </c>
      <c r="DE5" s="0" t="s">
        <v>2307</v>
      </c>
      <c r="DF5" s="0">
        <v>50</v>
      </c>
      <c r="DG5" s="0">
        <v>500</v>
      </c>
      <c r="DH5" s="0">
        <v>30</v>
      </c>
      <c r="DI5" s="0">
        <v>0.05</v>
      </c>
      <c r="DJ5" s="0">
        <v>0.002</v>
      </c>
      <c r="DK5" s="0">
        <v>0.01</v>
      </c>
      <c r="DL5" s="0">
        <v>0.0002</v>
      </c>
      <c r="DM5" s="0">
        <v>0.5</v>
      </c>
      <c r="DN5" s="0">
        <v>0.02</v>
      </c>
      <c r="DO5" s="0">
        <v>0.1</v>
      </c>
      <c r="DP5" s="0">
        <v>0.002</v>
      </c>
      <c r="DQ5" s="0" t="s">
        <v>2307</v>
      </c>
      <c r="DR5" s="0" t="s">
        <v>2307</v>
      </c>
      <c r="DS5" s="0" t="s">
        <v>2307</v>
      </c>
      <c r="DT5" s="0" t="s">
        <v>2307</v>
      </c>
      <c r="DU5" s="0" t="s">
        <v>2307</v>
      </c>
      <c r="DV5" s="0" t="s">
        <v>2307</v>
      </c>
      <c r="DW5" s="0" t="s">
        <v>2307</v>
      </c>
      <c r="DX5" s="0" t="s">
        <v>2307</v>
      </c>
      <c r="DY5" s="0" t="s">
        <v>2307</v>
      </c>
      <c r="DZ5" s="0">
        <v>50</v>
      </c>
      <c r="EA5" s="0">
        <v>50</v>
      </c>
      <c r="EB5" s="0">
        <v>50</v>
      </c>
      <c r="EC5" s="0">
        <v>50</v>
      </c>
      <c r="ED5" s="0">
        <v>50</v>
      </c>
      <c r="EE5" s="0">
        <v>50</v>
      </c>
      <c r="EF5" s="0">
        <v>50</v>
      </c>
      <c r="EG5" s="0">
        <v>50</v>
      </c>
      <c r="EH5" s="0">
        <v>50</v>
      </c>
      <c r="EI5" s="0">
        <v>50</v>
      </c>
      <c r="EJ5" s="0">
        <v>50</v>
      </c>
      <c r="EK5" s="0">
        <v>50</v>
      </c>
      <c r="EL5" s="0">
        <v>50</v>
      </c>
      <c r="EM5" s="0">
        <v>50</v>
      </c>
      <c r="EN5" s="0">
        <v>50</v>
      </c>
      <c r="EO5" s="0">
        <v>50</v>
      </c>
      <c r="EP5" s="0" t="s">
        <v>2307</v>
      </c>
      <c r="EQ5" s="0">
        <v>100</v>
      </c>
      <c r="ER5" s="0">
        <v>100</v>
      </c>
      <c r="ES5" s="0" t="s">
        <v>2307</v>
      </c>
      <c r="ET5" s="0" t="s">
        <v>2307</v>
      </c>
      <c r="EU5" s="0" t="s">
        <v>2307</v>
      </c>
      <c r="EV5" s="0" t="s">
        <v>2307</v>
      </c>
      <c r="EW5" s="0" t="s">
        <v>2307</v>
      </c>
      <c r="EX5" s="0" t="s">
        <v>2307</v>
      </c>
      <c r="EY5" s="0">
        <v>100</v>
      </c>
      <c r="EZ5" s="0">
        <v>14000</v>
      </c>
      <c r="FA5" s="0">
        <v>0.01</v>
      </c>
      <c r="FB5" s="0">
        <v>0.1</v>
      </c>
      <c r="FC5" s="0">
        <v>10</v>
      </c>
      <c r="FD5" s="0">
        <v>0.2</v>
      </c>
      <c r="FE5" s="0">
        <v>15</v>
      </c>
      <c r="FF5" s="0">
        <v>0.1</v>
      </c>
      <c r="FG5" s="0">
        <v>5</v>
      </c>
      <c r="FH5" s="0">
        <v>0.001</v>
      </c>
      <c r="FI5" s="0">
        <v>0.25</v>
      </c>
      <c r="FJ5" s="0">
        <v>0.1</v>
      </c>
      <c r="FK5" s="0">
        <v>5</v>
      </c>
      <c r="FL5" s="0">
        <v>0.001</v>
      </c>
      <c r="FM5" s="0">
        <v>0.25</v>
      </c>
      <c r="FN5" s="0">
        <v>40</v>
      </c>
      <c r="FO5" s="0">
        <v>300</v>
      </c>
      <c r="FP5" s="0">
        <v>20</v>
      </c>
      <c r="FQ5" s="0">
        <v>300</v>
      </c>
      <c r="FR5" s="0">
        <v>1</v>
      </c>
      <c r="FS5" s="0">
        <v>200</v>
      </c>
      <c r="FT5" s="0">
        <v>1</v>
      </c>
      <c r="FU5" s="0">
        <v>30</v>
      </c>
      <c r="FV5" s="0">
        <v>0.005</v>
      </c>
      <c r="FW5" s="0">
        <v>5</v>
      </c>
      <c r="FX5" s="0">
        <v>0.01</v>
      </c>
      <c r="FY5" s="0">
        <v>2</v>
      </c>
      <c r="FZ5" s="0">
        <v>2</v>
      </c>
      <c r="GA5" s="0">
        <v>2</v>
      </c>
      <c r="GB5" s="0">
        <v>2</v>
      </c>
      <c r="GC5" s="0">
        <v>2</v>
      </c>
      <c r="GD5" s="0">
        <v>2</v>
      </c>
      <c r="GE5" s="0">
        <v>1</v>
      </c>
      <c r="GF5" s="0">
        <v>2</v>
      </c>
      <c r="GG5" s="0">
        <v>2</v>
      </c>
      <c r="GH5" s="0">
        <v>3</v>
      </c>
      <c r="GI5" s="0">
        <v>1</v>
      </c>
      <c r="GJ5" s="0">
        <v>2</v>
      </c>
      <c r="GK5" s="0">
        <v>1</v>
      </c>
      <c r="GL5" s="0" t="s">
        <v>35</v>
      </c>
      <c r="GM5" s="0" t="s">
        <v>35</v>
      </c>
    </row>
    <row customHeight="1" ht="10.5">
      <c r="B6" s="0" t="s">
        <v>1083</v>
      </c>
      <c r="C6" s="0">
        <v>10</v>
      </c>
      <c r="D6" s="0">
        <v>10</v>
      </c>
      <c r="E6" s="0">
        <v>10</v>
      </c>
      <c r="F6" s="0">
        <v>10</v>
      </c>
      <c r="G6" s="0" t="s">
        <v>2307</v>
      </c>
      <c r="H6" s="0" t="s">
        <v>2307</v>
      </c>
      <c r="I6" s="0" t="s">
        <v>35</v>
      </c>
      <c r="J6" s="0" t="s">
        <v>2307</v>
      </c>
      <c r="K6" s="0" t="s">
        <v>2307</v>
      </c>
      <c r="L6" s="0" t="s">
        <v>2307</v>
      </c>
      <c r="M6" s="0" t="s">
        <v>2307</v>
      </c>
      <c r="N6" s="0" t="s">
        <v>2308</v>
      </c>
      <c r="O6" s="0" t="s">
        <v>2307</v>
      </c>
      <c r="P6" s="0">
        <v>2</v>
      </c>
      <c r="Q6" s="0">
        <v>2</v>
      </c>
      <c r="R6" s="0">
        <v>2</v>
      </c>
      <c r="S6" s="0">
        <v>2</v>
      </c>
      <c r="T6" s="0">
        <v>3</v>
      </c>
      <c r="U6" s="0">
        <v>5</v>
      </c>
      <c r="V6" s="0">
        <v>2</v>
      </c>
      <c r="W6" s="0">
        <v>2</v>
      </c>
      <c r="X6" s="0">
        <v>2</v>
      </c>
      <c r="Y6" s="0" t="s">
        <v>47</v>
      </c>
      <c r="Z6" s="0" t="s">
        <v>47</v>
      </c>
      <c r="AA6" s="0" t="s">
        <v>35</v>
      </c>
      <c r="AB6" s="0" t="s">
        <v>2307</v>
      </c>
      <c r="AC6" s="0" t="s">
        <v>2307</v>
      </c>
      <c r="AD6" s="0" t="s">
        <v>2307</v>
      </c>
      <c r="AE6" s="0" t="s">
        <v>2307</v>
      </c>
      <c r="AF6" s="0" t="s">
        <v>2307</v>
      </c>
      <c r="AG6" s="0" t="s">
        <v>2307</v>
      </c>
      <c r="AH6" s="0" t="s">
        <v>2307</v>
      </c>
      <c r="AI6" s="0" t="s">
        <v>2307</v>
      </c>
      <c r="AJ6" s="0" t="s">
        <v>2307</v>
      </c>
      <c r="AK6" s="0" t="s">
        <v>2307</v>
      </c>
      <c r="AL6" s="0" t="s">
        <v>2307</v>
      </c>
      <c r="AM6" s="0" t="s">
        <v>2307</v>
      </c>
      <c r="AN6" s="0" t="s">
        <v>2307</v>
      </c>
      <c r="AO6" s="0" t="s">
        <v>2307</v>
      </c>
      <c r="AP6" s="0" t="s">
        <v>2307</v>
      </c>
      <c r="AQ6" s="0" t="s">
        <v>2307</v>
      </c>
      <c r="AR6" s="0" t="s">
        <v>2307</v>
      </c>
      <c r="AS6" s="0" t="s">
        <v>2307</v>
      </c>
      <c r="AT6" s="0" t="s">
        <v>2307</v>
      </c>
      <c r="AU6" s="0" t="s">
        <v>2307</v>
      </c>
      <c r="AV6" s="0" t="s">
        <v>2307</v>
      </c>
      <c r="AW6" s="0" t="s">
        <v>2307</v>
      </c>
      <c r="AX6" s="0" t="s">
        <v>2307</v>
      </c>
      <c r="AY6" s="0" t="s">
        <v>2307</v>
      </c>
      <c r="AZ6" s="0" t="s">
        <v>47</v>
      </c>
      <c r="BA6" s="0" t="s">
        <v>47</v>
      </c>
      <c r="BB6" s="0" t="s">
        <v>2307</v>
      </c>
      <c r="BC6" s="0" t="s">
        <v>2307</v>
      </c>
      <c r="BD6" s="0" t="s">
        <v>2307</v>
      </c>
      <c r="BE6" s="0" t="s">
        <v>2307</v>
      </c>
      <c r="BF6" s="0" t="s">
        <v>2307</v>
      </c>
      <c r="BG6" s="0" t="s">
        <v>2307</v>
      </c>
      <c r="BH6" s="0" t="s">
        <v>2307</v>
      </c>
      <c r="BI6" s="0" t="s">
        <v>2307</v>
      </c>
      <c r="BJ6" s="0" t="s">
        <v>2307</v>
      </c>
      <c r="BK6" s="0" t="s">
        <v>2307</v>
      </c>
      <c r="BL6" s="0" t="s">
        <v>2307</v>
      </c>
      <c r="BM6" s="0">
        <v>100</v>
      </c>
      <c r="BN6" s="0">
        <v>10000</v>
      </c>
      <c r="BO6" s="0">
        <v>0.1</v>
      </c>
      <c r="BP6" s="0">
        <v>10</v>
      </c>
      <c r="BQ6" s="0">
        <v>0.2</v>
      </c>
      <c r="BR6" s="0">
        <v>15</v>
      </c>
      <c r="BS6" s="0">
        <v>0.1</v>
      </c>
      <c r="BT6" s="0">
        <v>5</v>
      </c>
      <c r="BU6" s="0">
        <v>0.001</v>
      </c>
      <c r="BV6" s="0">
        <v>0.25</v>
      </c>
      <c r="BW6" s="0">
        <v>30</v>
      </c>
      <c r="BX6" s="0">
        <v>1000</v>
      </c>
      <c r="BY6" s="0">
        <v>40</v>
      </c>
      <c r="BZ6" s="0">
        <v>500</v>
      </c>
      <c r="CA6" s="0">
        <v>0.1</v>
      </c>
      <c r="CB6" s="0">
        <v>300</v>
      </c>
      <c r="CC6" s="0">
        <v>0.1</v>
      </c>
      <c r="CD6" s="0">
        <v>30</v>
      </c>
      <c r="CE6" s="0">
        <v>0.025</v>
      </c>
      <c r="CF6" s="0">
        <v>10</v>
      </c>
      <c r="CG6" s="0">
        <v>0.01</v>
      </c>
      <c r="CH6" s="0">
        <v>2</v>
      </c>
      <c r="CI6" s="0" t="s">
        <v>2307</v>
      </c>
      <c r="CJ6" s="0" t="s">
        <v>2307</v>
      </c>
      <c r="CK6" s="0" t="s">
        <v>2307</v>
      </c>
      <c r="CL6" s="0" t="s">
        <v>2307</v>
      </c>
      <c r="CM6" s="0" t="s">
        <v>2307</v>
      </c>
      <c r="CN6" s="0" t="s">
        <v>2307</v>
      </c>
      <c r="CO6" s="0" t="s">
        <v>2307</v>
      </c>
      <c r="CP6" s="0" t="s">
        <v>2307</v>
      </c>
      <c r="CQ6" s="0" t="s">
        <v>2307</v>
      </c>
      <c r="CR6" s="0" t="s">
        <v>2307</v>
      </c>
      <c r="CS6" s="0" t="s">
        <v>2307</v>
      </c>
      <c r="CT6" s="0" t="s">
        <v>2307</v>
      </c>
      <c r="CU6" s="0" t="s">
        <v>2307</v>
      </c>
      <c r="CV6" s="0" t="s">
        <v>2307</v>
      </c>
      <c r="CW6" s="0" t="s">
        <v>2307</v>
      </c>
      <c r="CX6" s="0" t="s">
        <v>2307</v>
      </c>
      <c r="CY6" s="0" t="s">
        <v>2307</v>
      </c>
      <c r="CZ6" s="0" t="s">
        <v>2307</v>
      </c>
      <c r="DA6" s="0">
        <v>0.1</v>
      </c>
      <c r="DB6" s="0" t="s">
        <v>2307</v>
      </c>
      <c r="DC6" s="0">
        <v>0.05</v>
      </c>
      <c r="DD6" s="0">
        <v>0.09</v>
      </c>
      <c r="DE6" s="0" t="s">
        <v>2307</v>
      </c>
      <c r="DF6" s="0">
        <v>50</v>
      </c>
      <c r="DG6" s="0">
        <v>500</v>
      </c>
      <c r="DH6" s="0">
        <v>30</v>
      </c>
      <c r="DI6" s="0">
        <v>0.05</v>
      </c>
      <c r="DJ6" s="0">
        <v>0.002</v>
      </c>
      <c r="DK6" s="0">
        <v>0.01</v>
      </c>
      <c r="DL6" s="0">
        <v>0.0002</v>
      </c>
      <c r="DM6" s="0">
        <v>0.5</v>
      </c>
      <c r="DN6" s="0">
        <v>0.02</v>
      </c>
      <c r="DO6" s="0">
        <v>0.1</v>
      </c>
      <c r="DP6" s="0">
        <v>0.002</v>
      </c>
      <c r="DQ6" s="0" t="s">
        <v>2307</v>
      </c>
      <c r="DR6" s="0" t="s">
        <v>2307</v>
      </c>
      <c r="DS6" s="0" t="s">
        <v>2307</v>
      </c>
      <c r="DT6" s="0" t="s">
        <v>2307</v>
      </c>
      <c r="DU6" s="0" t="s">
        <v>2307</v>
      </c>
      <c r="DV6" s="0" t="s">
        <v>2307</v>
      </c>
      <c r="DW6" s="0" t="s">
        <v>2307</v>
      </c>
      <c r="DX6" s="0" t="s">
        <v>2307</v>
      </c>
      <c r="DY6" s="0" t="s">
        <v>2307</v>
      </c>
      <c r="DZ6" s="0">
        <v>50</v>
      </c>
      <c r="EA6" s="0">
        <v>50</v>
      </c>
      <c r="EB6" s="0">
        <v>50</v>
      </c>
      <c r="EC6" s="0">
        <v>50</v>
      </c>
      <c r="ED6" s="0">
        <v>50</v>
      </c>
      <c r="EE6" s="0">
        <v>50</v>
      </c>
      <c r="EF6" s="0">
        <v>50</v>
      </c>
      <c r="EG6" s="0">
        <v>50</v>
      </c>
      <c r="EH6" s="0">
        <v>50</v>
      </c>
      <c r="EI6" s="0">
        <v>50</v>
      </c>
      <c r="EJ6" s="0">
        <v>50</v>
      </c>
      <c r="EK6" s="0">
        <v>50</v>
      </c>
      <c r="EL6" s="0">
        <v>50</v>
      </c>
      <c r="EM6" s="0">
        <v>50</v>
      </c>
      <c r="EN6" s="0">
        <v>50</v>
      </c>
      <c r="EO6" s="0">
        <v>50</v>
      </c>
      <c r="EP6" s="0" t="s">
        <v>2307</v>
      </c>
      <c r="EQ6" s="0">
        <v>100</v>
      </c>
      <c r="ER6" s="0">
        <v>100</v>
      </c>
      <c r="ES6" s="0" t="s">
        <v>2307</v>
      </c>
      <c r="ET6" s="0" t="s">
        <v>2307</v>
      </c>
      <c r="EU6" s="0" t="s">
        <v>2307</v>
      </c>
      <c r="EV6" s="0" t="s">
        <v>2307</v>
      </c>
      <c r="EW6" s="0" t="s">
        <v>2307</v>
      </c>
      <c r="EX6" s="0" t="s">
        <v>2307</v>
      </c>
      <c r="EY6" s="0">
        <v>100</v>
      </c>
      <c r="EZ6" s="0">
        <v>14000</v>
      </c>
      <c r="FA6" s="0">
        <v>0.01</v>
      </c>
      <c r="FB6" s="0">
        <v>0.1</v>
      </c>
      <c r="FC6" s="0">
        <v>10</v>
      </c>
      <c r="FD6" s="0">
        <v>0.2</v>
      </c>
      <c r="FE6" s="0">
        <v>15</v>
      </c>
      <c r="FF6" s="0">
        <v>0.1</v>
      </c>
      <c r="FG6" s="0">
        <v>5</v>
      </c>
      <c r="FH6" s="0">
        <v>0.001</v>
      </c>
      <c r="FI6" s="0">
        <v>0.25</v>
      </c>
      <c r="FJ6" s="0">
        <v>0.1</v>
      </c>
      <c r="FK6" s="0">
        <v>5</v>
      </c>
      <c r="FL6" s="0">
        <v>0.001</v>
      </c>
      <c r="FM6" s="0">
        <v>0.25</v>
      </c>
      <c r="FN6" s="0">
        <v>40</v>
      </c>
      <c r="FO6" s="0">
        <v>300</v>
      </c>
      <c r="FP6" s="0">
        <v>20</v>
      </c>
      <c r="FQ6" s="0">
        <v>300</v>
      </c>
      <c r="FR6" s="0">
        <v>1</v>
      </c>
      <c r="FS6" s="0">
        <v>200</v>
      </c>
      <c r="FT6" s="0">
        <v>1</v>
      </c>
      <c r="FU6" s="0">
        <v>30</v>
      </c>
      <c r="FV6" s="0">
        <v>0.005</v>
      </c>
      <c r="FW6" s="0">
        <v>5</v>
      </c>
      <c r="FX6" s="0">
        <v>0.01</v>
      </c>
      <c r="FY6" s="0">
        <v>2</v>
      </c>
      <c r="FZ6" s="0">
        <v>2</v>
      </c>
      <c r="GA6" s="0">
        <v>2</v>
      </c>
      <c r="GB6" s="0">
        <v>2</v>
      </c>
      <c r="GC6" s="0">
        <v>2</v>
      </c>
      <c r="GD6" s="0">
        <v>2</v>
      </c>
      <c r="GE6" s="0">
        <v>1</v>
      </c>
      <c r="GF6" s="0">
        <v>2</v>
      </c>
      <c r="GG6" s="0">
        <v>2</v>
      </c>
      <c r="GH6" s="0">
        <v>3</v>
      </c>
      <c r="GI6" s="0">
        <v>1</v>
      </c>
      <c r="GJ6" s="0">
        <v>2</v>
      </c>
      <c r="GK6" s="0">
        <v>1</v>
      </c>
      <c r="GL6" s="0" t="s">
        <v>35</v>
      </c>
      <c r="GM6" s="0" t="s">
        <v>35</v>
      </c>
    </row>
    <row customHeight="1" ht="10.5">
      <c r="B7" s="0" t="s">
        <v>1086</v>
      </c>
      <c r="C7" s="0">
        <v>10</v>
      </c>
      <c r="D7" s="0">
        <v>10</v>
      </c>
      <c r="E7" s="0">
        <v>10</v>
      </c>
      <c r="F7" s="0">
        <v>10</v>
      </c>
      <c r="G7" s="0" t="s">
        <v>2307</v>
      </c>
      <c r="H7" s="0" t="s">
        <v>2307</v>
      </c>
      <c r="I7" s="0" t="s">
        <v>35</v>
      </c>
      <c r="J7" s="0" t="s">
        <v>2307</v>
      </c>
      <c r="K7" s="0" t="s">
        <v>2307</v>
      </c>
      <c r="L7" s="0" t="s">
        <v>2307</v>
      </c>
      <c r="M7" s="0" t="s">
        <v>2307</v>
      </c>
      <c r="N7" s="0" t="s">
        <v>2308</v>
      </c>
      <c r="O7" s="0" t="s">
        <v>2307</v>
      </c>
      <c r="P7" s="0">
        <v>2</v>
      </c>
      <c r="Q7" s="0">
        <v>2</v>
      </c>
      <c r="R7" s="0">
        <v>2</v>
      </c>
      <c r="S7" s="0">
        <v>2</v>
      </c>
      <c r="T7" s="0">
        <v>3</v>
      </c>
      <c r="U7" s="0">
        <v>5</v>
      </c>
      <c r="V7" s="0">
        <v>2</v>
      </c>
      <c r="W7" s="0">
        <v>2</v>
      </c>
      <c r="X7" s="0">
        <v>2</v>
      </c>
      <c r="Y7" s="0" t="s">
        <v>47</v>
      </c>
      <c r="Z7" s="0" t="s">
        <v>47</v>
      </c>
      <c r="AA7" s="0" t="s">
        <v>35</v>
      </c>
      <c r="AB7" s="0" t="s">
        <v>2307</v>
      </c>
      <c r="AC7" s="0" t="s">
        <v>2307</v>
      </c>
      <c r="AD7" s="0" t="s">
        <v>2307</v>
      </c>
      <c r="AE7" s="0" t="s">
        <v>2307</v>
      </c>
      <c r="AF7" s="0" t="s">
        <v>2307</v>
      </c>
      <c r="AG7" s="0" t="s">
        <v>2307</v>
      </c>
      <c r="AH7" s="0" t="s">
        <v>2307</v>
      </c>
      <c r="AI7" s="0" t="s">
        <v>2307</v>
      </c>
      <c r="AJ7" s="0" t="s">
        <v>2307</v>
      </c>
      <c r="AK7" s="0" t="s">
        <v>2307</v>
      </c>
      <c r="AL7" s="0" t="s">
        <v>2307</v>
      </c>
      <c r="AM7" s="0" t="s">
        <v>2307</v>
      </c>
      <c r="AN7" s="0" t="s">
        <v>2307</v>
      </c>
      <c r="AO7" s="0" t="s">
        <v>2307</v>
      </c>
      <c r="AP7" s="0" t="s">
        <v>2307</v>
      </c>
      <c r="AQ7" s="0" t="s">
        <v>2307</v>
      </c>
      <c r="AR7" s="0" t="s">
        <v>2307</v>
      </c>
      <c r="AS7" s="0" t="s">
        <v>2307</v>
      </c>
      <c r="AT7" s="0" t="s">
        <v>2307</v>
      </c>
      <c r="AU7" s="0" t="s">
        <v>2307</v>
      </c>
      <c r="AV7" s="0" t="s">
        <v>2307</v>
      </c>
      <c r="AW7" s="0" t="s">
        <v>2307</v>
      </c>
      <c r="AX7" s="0" t="s">
        <v>2307</v>
      </c>
      <c r="AY7" s="0" t="s">
        <v>2307</v>
      </c>
      <c r="AZ7" s="0" t="s">
        <v>47</v>
      </c>
      <c r="BA7" s="0" t="s">
        <v>47</v>
      </c>
      <c r="BB7" s="0" t="s">
        <v>2307</v>
      </c>
      <c r="BC7" s="0" t="s">
        <v>2307</v>
      </c>
      <c r="BD7" s="0" t="s">
        <v>2307</v>
      </c>
      <c r="BE7" s="0" t="s">
        <v>2307</v>
      </c>
      <c r="BF7" s="0" t="s">
        <v>2307</v>
      </c>
      <c r="BG7" s="0" t="s">
        <v>2307</v>
      </c>
      <c r="BH7" s="0" t="s">
        <v>2307</v>
      </c>
      <c r="BI7" s="0" t="s">
        <v>2307</v>
      </c>
      <c r="BJ7" s="0" t="s">
        <v>2307</v>
      </c>
      <c r="BK7" s="0" t="s">
        <v>2307</v>
      </c>
      <c r="BL7" s="0" t="s">
        <v>2307</v>
      </c>
      <c r="BM7" s="0">
        <v>100</v>
      </c>
      <c r="BN7" s="0">
        <v>10000</v>
      </c>
      <c r="BO7" s="0">
        <v>0.1</v>
      </c>
      <c r="BP7" s="0">
        <v>10</v>
      </c>
      <c r="BQ7" s="0">
        <v>0.2</v>
      </c>
      <c r="BR7" s="0">
        <v>15</v>
      </c>
      <c r="BS7" s="0">
        <v>0.1</v>
      </c>
      <c r="BT7" s="0">
        <v>5</v>
      </c>
      <c r="BU7" s="0">
        <v>0.001</v>
      </c>
      <c r="BV7" s="0">
        <v>0.25</v>
      </c>
      <c r="BW7" s="0">
        <v>30</v>
      </c>
      <c r="BX7" s="0">
        <v>1000</v>
      </c>
      <c r="BY7" s="0">
        <v>40</v>
      </c>
      <c r="BZ7" s="0">
        <v>500</v>
      </c>
      <c r="CA7" s="0">
        <v>0.1</v>
      </c>
      <c r="CB7" s="0">
        <v>300</v>
      </c>
      <c r="CC7" s="0">
        <v>0.1</v>
      </c>
      <c r="CD7" s="0">
        <v>30</v>
      </c>
      <c r="CE7" s="0">
        <v>0.025</v>
      </c>
      <c r="CF7" s="0">
        <v>10</v>
      </c>
      <c r="CG7" s="0">
        <v>0.01</v>
      </c>
      <c r="CH7" s="0">
        <v>2</v>
      </c>
      <c r="CI7" s="0" t="s">
        <v>2307</v>
      </c>
      <c r="CJ7" s="0" t="s">
        <v>2307</v>
      </c>
      <c r="CK7" s="0" t="s">
        <v>2307</v>
      </c>
      <c r="CL7" s="0" t="s">
        <v>2307</v>
      </c>
      <c r="CM7" s="0" t="s">
        <v>2307</v>
      </c>
      <c r="CN7" s="0" t="s">
        <v>2307</v>
      </c>
      <c r="CO7" s="0" t="s">
        <v>2307</v>
      </c>
      <c r="CP7" s="0" t="s">
        <v>2307</v>
      </c>
      <c r="CQ7" s="0" t="s">
        <v>2307</v>
      </c>
      <c r="CR7" s="0" t="s">
        <v>2307</v>
      </c>
      <c r="CS7" s="0" t="s">
        <v>2307</v>
      </c>
      <c r="CT7" s="0" t="s">
        <v>2307</v>
      </c>
      <c r="CU7" s="0" t="s">
        <v>2307</v>
      </c>
      <c r="CV7" s="0" t="s">
        <v>2307</v>
      </c>
      <c r="CW7" s="0" t="s">
        <v>2307</v>
      </c>
      <c r="CX7" s="0" t="s">
        <v>2307</v>
      </c>
      <c r="CY7" s="0" t="s">
        <v>2307</v>
      </c>
      <c r="CZ7" s="0" t="s">
        <v>2307</v>
      </c>
      <c r="DA7" s="0">
        <v>0.1</v>
      </c>
      <c r="DB7" s="0" t="s">
        <v>2307</v>
      </c>
      <c r="DC7" s="0">
        <v>0.05</v>
      </c>
      <c r="DD7" s="0">
        <v>0.09</v>
      </c>
      <c r="DE7" s="0" t="s">
        <v>2307</v>
      </c>
      <c r="DF7" s="0">
        <v>50</v>
      </c>
      <c r="DG7" s="0">
        <v>500</v>
      </c>
      <c r="DH7" s="0">
        <v>30</v>
      </c>
      <c r="DI7" s="0">
        <v>0.05</v>
      </c>
      <c r="DJ7" s="0">
        <v>0.002</v>
      </c>
      <c r="DK7" s="0">
        <v>0.01</v>
      </c>
      <c r="DL7" s="0">
        <v>0.0002</v>
      </c>
      <c r="DM7" s="0">
        <v>0.5</v>
      </c>
      <c r="DN7" s="0">
        <v>0.02</v>
      </c>
      <c r="DO7" s="0">
        <v>0.1</v>
      </c>
      <c r="DP7" s="0">
        <v>0.002</v>
      </c>
      <c r="DQ7" s="0" t="s">
        <v>2307</v>
      </c>
      <c r="DR7" s="0" t="s">
        <v>2307</v>
      </c>
      <c r="DS7" s="0" t="s">
        <v>2307</v>
      </c>
      <c r="DT7" s="0" t="s">
        <v>2307</v>
      </c>
      <c r="DU7" s="0" t="s">
        <v>2307</v>
      </c>
      <c r="DV7" s="0" t="s">
        <v>2307</v>
      </c>
      <c r="DW7" s="0" t="s">
        <v>2307</v>
      </c>
      <c r="DX7" s="0" t="s">
        <v>2307</v>
      </c>
      <c r="DY7" s="0" t="s">
        <v>2307</v>
      </c>
      <c r="DZ7" s="0">
        <v>50</v>
      </c>
      <c r="EA7" s="0">
        <v>50</v>
      </c>
      <c r="EB7" s="0">
        <v>50</v>
      </c>
      <c r="EC7" s="0">
        <v>50</v>
      </c>
      <c r="ED7" s="0">
        <v>50</v>
      </c>
      <c r="EE7" s="0">
        <v>50</v>
      </c>
      <c r="EF7" s="0">
        <v>50</v>
      </c>
      <c r="EG7" s="0">
        <v>50</v>
      </c>
      <c r="EH7" s="0">
        <v>50</v>
      </c>
      <c r="EI7" s="0">
        <v>50</v>
      </c>
      <c r="EJ7" s="0">
        <v>50</v>
      </c>
      <c r="EK7" s="0">
        <v>50</v>
      </c>
      <c r="EL7" s="0">
        <v>50</v>
      </c>
      <c r="EM7" s="0">
        <v>50</v>
      </c>
      <c r="EN7" s="0">
        <v>50</v>
      </c>
      <c r="EO7" s="0">
        <v>50</v>
      </c>
      <c r="EP7" s="0" t="s">
        <v>2307</v>
      </c>
      <c r="EQ7" s="0">
        <v>100</v>
      </c>
      <c r="ER7" s="0">
        <v>100</v>
      </c>
      <c r="ES7" s="0" t="s">
        <v>2307</v>
      </c>
      <c r="ET7" s="0" t="s">
        <v>2307</v>
      </c>
      <c r="EU7" s="0" t="s">
        <v>2307</v>
      </c>
      <c r="EV7" s="0" t="s">
        <v>2307</v>
      </c>
      <c r="EW7" s="0" t="s">
        <v>2307</v>
      </c>
      <c r="EX7" s="0" t="s">
        <v>2307</v>
      </c>
      <c r="EY7" s="0">
        <v>100</v>
      </c>
      <c r="EZ7" s="0">
        <v>14000</v>
      </c>
      <c r="FA7" s="0">
        <v>0.01</v>
      </c>
      <c r="FB7" s="0">
        <v>0.1</v>
      </c>
      <c r="FC7" s="0">
        <v>10</v>
      </c>
      <c r="FD7" s="0">
        <v>0.2</v>
      </c>
      <c r="FE7" s="0">
        <v>15</v>
      </c>
      <c r="FF7" s="0">
        <v>0.1</v>
      </c>
      <c r="FG7" s="0">
        <v>5</v>
      </c>
      <c r="FH7" s="0">
        <v>0.001</v>
      </c>
      <c r="FI7" s="0">
        <v>0.25</v>
      </c>
      <c r="FJ7" s="0">
        <v>0.1</v>
      </c>
      <c r="FK7" s="0">
        <v>5</v>
      </c>
      <c r="FL7" s="0">
        <v>0.001</v>
      </c>
      <c r="FM7" s="0">
        <v>0.25</v>
      </c>
      <c r="FN7" s="0">
        <v>40</v>
      </c>
      <c r="FO7" s="0">
        <v>300</v>
      </c>
      <c r="FP7" s="0">
        <v>20</v>
      </c>
      <c r="FQ7" s="0">
        <v>300</v>
      </c>
      <c r="FR7" s="0">
        <v>1</v>
      </c>
      <c r="FS7" s="0">
        <v>200</v>
      </c>
      <c r="FT7" s="0">
        <v>1</v>
      </c>
      <c r="FU7" s="0">
        <v>30</v>
      </c>
      <c r="FV7" s="0">
        <v>0.005</v>
      </c>
      <c r="FW7" s="0">
        <v>5</v>
      </c>
      <c r="FX7" s="0">
        <v>0.01</v>
      </c>
      <c r="FY7" s="0">
        <v>2</v>
      </c>
      <c r="FZ7" s="0">
        <v>2</v>
      </c>
      <c r="GA7" s="0">
        <v>2</v>
      </c>
      <c r="GB7" s="0">
        <v>2</v>
      </c>
      <c r="GC7" s="0">
        <v>2</v>
      </c>
      <c r="GD7" s="0">
        <v>2</v>
      </c>
      <c r="GE7" s="0">
        <v>1</v>
      </c>
      <c r="GF7" s="0">
        <v>2</v>
      </c>
      <c r="GG7" s="0">
        <v>2</v>
      </c>
      <c r="GH7" s="0">
        <v>3</v>
      </c>
      <c r="GI7" s="0">
        <v>1</v>
      </c>
      <c r="GJ7" s="0">
        <v>2</v>
      </c>
      <c r="GK7" s="0">
        <v>1</v>
      </c>
      <c r="GL7" s="0" t="s">
        <v>35</v>
      </c>
      <c r="GM7" s="0" t="s">
        <v>35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BD343A32-63BB-97B8-1355-FEA9D8A221AA}" mc:Ignorable="x14ac xr xr2 xr3">
  <sheetPr>
    <tabColor rgb="FFFFCC99"/>
  </sheetPr>
  <dimension ref="A1:BB8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312</v>
      </c>
      <c r="C2" s="0" t="s">
        <v>313</v>
      </c>
      <c r="D2" s="0" t="s">
        <v>321</v>
      </c>
      <c r="E2" s="0" t="s">
        <v>340</v>
      </c>
      <c r="F2" s="0" t="s">
        <v>350</v>
      </c>
      <c r="G2" s="0" t="s">
        <v>361</v>
      </c>
      <c r="H2" s="0" t="s">
        <v>376</v>
      </c>
      <c r="I2" s="0" t="s">
        <v>391</v>
      </c>
      <c r="J2" s="0" t="s">
        <v>406</v>
      </c>
      <c r="K2" s="0" t="s">
        <v>422</v>
      </c>
      <c r="L2" s="0" t="s">
        <v>434</v>
      </c>
      <c r="M2" s="0" t="s">
        <v>447</v>
      </c>
      <c r="N2" s="0" t="s">
        <v>462</v>
      </c>
      <c r="O2" s="0" t="s">
        <v>476</v>
      </c>
      <c r="P2" s="0" t="s">
        <v>489</v>
      </c>
      <c r="Q2" s="0" t="s">
        <v>502</v>
      </c>
      <c r="R2" s="0" t="s">
        <v>515</v>
      </c>
      <c r="S2" s="0" t="s">
        <v>539</v>
      </c>
      <c r="T2" s="0" t="s">
        <v>551</v>
      </c>
      <c r="U2" s="0" t="s">
        <v>563</v>
      </c>
      <c r="V2" s="0" t="s">
        <v>575</v>
      </c>
      <c r="W2" s="0" t="s">
        <v>754</v>
      </c>
      <c r="X2" s="0" t="s">
        <v>759</v>
      </c>
      <c r="Y2" s="0" t="s">
        <v>764</v>
      </c>
      <c r="Z2" s="0" t="s">
        <v>856</v>
      </c>
      <c r="AA2" s="0" t="s">
        <v>859</v>
      </c>
      <c r="AB2" s="0" t="s">
        <v>862</v>
      </c>
      <c r="AC2" s="0" t="s">
        <v>865</v>
      </c>
      <c r="AD2" s="0" t="s">
        <v>868</v>
      </c>
      <c r="AE2" s="0" t="s">
        <v>871</v>
      </c>
      <c r="AF2" s="0" t="s">
        <v>874</v>
      </c>
      <c r="AG2" s="0" t="s">
        <v>877</v>
      </c>
      <c r="AH2" s="0" t="s">
        <v>880</v>
      </c>
      <c r="AI2" s="0" t="s">
        <v>883</v>
      </c>
      <c r="AJ2" s="0" t="s">
        <v>886</v>
      </c>
      <c r="AK2" s="0" t="s">
        <v>888</v>
      </c>
      <c r="AL2" s="0" t="s">
        <v>891</v>
      </c>
      <c r="AM2" s="0" t="s">
        <v>894</v>
      </c>
      <c r="AN2" s="0" t="s">
        <v>897</v>
      </c>
      <c r="AO2" s="0" t="s">
        <v>903</v>
      </c>
      <c r="AP2" s="0" t="s">
        <v>909</v>
      </c>
      <c r="AQ2" s="0" t="s">
        <v>912</v>
      </c>
      <c r="AR2" s="0" t="s">
        <v>794</v>
      </c>
      <c r="AS2" s="0" t="s">
        <v>799</v>
      </c>
      <c r="AT2" s="0" t="s">
        <v>804</v>
      </c>
      <c r="AU2" s="0" t="s">
        <v>808</v>
      </c>
      <c r="AV2" s="0" t="s">
        <v>811</v>
      </c>
      <c r="AW2" s="0" t="s">
        <v>814</v>
      </c>
      <c r="AX2" s="0" t="s">
        <v>832</v>
      </c>
      <c r="AY2" s="0" t="s">
        <v>835</v>
      </c>
      <c r="AZ2" s="0" t="s">
        <v>838</v>
      </c>
    </row>
    <row customHeight="1" ht="10.5">
      <c r="B3" s="0" t="s">
        <v>1065</v>
      </c>
      <c r="C3" s="0" t="s">
        <v>1066</v>
      </c>
      <c r="D3" s="0" t="s">
        <v>1067</v>
      </c>
      <c r="E3" s="0" t="s">
        <v>2309</v>
      </c>
      <c r="F3" s="0">
        <v>9140756615</v>
      </c>
      <c r="G3" s="0">
        <v>9140808759</v>
      </c>
      <c r="H3" s="0">
        <v>9140808763</v>
      </c>
      <c r="I3" s="0" t="s">
        <v>1150</v>
      </c>
      <c r="J3" s="0" t="s">
        <v>1150</v>
      </c>
      <c r="K3" s="0">
        <v>1.7</v>
      </c>
      <c r="L3" s="0">
        <v>0</v>
      </c>
      <c r="M3" s="0">
        <v>1.7</v>
      </c>
      <c r="N3" s="0">
        <v>1.7</v>
      </c>
      <c r="O3" s="0" t="s">
        <v>1068</v>
      </c>
      <c r="P3" s="0" t="s">
        <v>1069</v>
      </c>
      <c r="Q3" s="0" t="s">
        <v>1070</v>
      </c>
      <c r="R3" s="0" t="s">
        <v>1071</v>
      </c>
      <c r="S3" s="0" t="s">
        <v>1071</v>
      </c>
      <c r="T3" s="0" t="s">
        <v>45</v>
      </c>
      <c r="U3" s="0" t="s">
        <v>45</v>
      </c>
      <c r="W3" s="0">
        <v>1271</v>
      </c>
      <c r="X3" s="0">
        <v>1271</v>
      </c>
      <c r="Z3" s="0" t="s">
        <v>1097</v>
      </c>
      <c r="AA3" s="0" t="s">
        <v>1099</v>
      </c>
      <c r="AB3" s="0" t="s">
        <v>1102</v>
      </c>
      <c r="AC3" s="0" t="s">
        <v>1104</v>
      </c>
      <c r="AD3" s="0" t="s">
        <v>1106</v>
      </c>
      <c r="AE3" s="0" t="s">
        <v>1108</v>
      </c>
      <c r="AF3" s="0" t="s">
        <v>1097</v>
      </c>
      <c r="AG3" s="0" t="s">
        <v>1099</v>
      </c>
      <c r="AH3" s="0" t="s">
        <v>1102</v>
      </c>
      <c r="AI3" s="0" t="s">
        <v>1104</v>
      </c>
      <c r="AJ3" s="0" t="s">
        <v>1106</v>
      </c>
      <c r="AK3" s="0" t="s">
        <v>1108</v>
      </c>
      <c r="AL3" s="0" t="s">
        <v>1097</v>
      </c>
      <c r="AM3" s="0" t="s">
        <v>1097</v>
      </c>
      <c r="AN3" s="0" t="s">
        <v>220</v>
      </c>
      <c r="AO3" s="0" t="s">
        <v>220</v>
      </c>
      <c r="AP3" s="0" t="s">
        <v>1097</v>
      </c>
      <c r="AQ3" s="0" t="s">
        <v>1097</v>
      </c>
      <c r="AR3" s="0" t="s">
        <v>1074</v>
      </c>
      <c r="AS3" s="0" t="s">
        <v>1075</v>
      </c>
      <c r="AT3" s="0">
        <v>79</v>
      </c>
      <c r="AU3" s="0">
        <v>3</v>
      </c>
      <c r="AW3" s="0">
        <v>3</v>
      </c>
      <c r="AX3" s="0">
        <v>1372</v>
      </c>
      <c r="AY3" s="0">
        <v>0</v>
      </c>
      <c r="AZ3" s="0">
        <v>1372</v>
      </c>
    </row>
    <row customHeight="1" ht="10.5">
      <c r="B4" s="0" t="s">
        <v>1065</v>
      </c>
      <c r="C4" s="0" t="s">
        <v>1076</v>
      </c>
      <c r="D4" s="0" t="s">
        <v>1077</v>
      </c>
      <c r="E4" s="0" t="s">
        <v>2309</v>
      </c>
      <c r="F4" s="0">
        <v>9140756615</v>
      </c>
      <c r="G4" s="0">
        <v>9140808759</v>
      </c>
      <c r="H4" s="0">
        <v>9140808761</v>
      </c>
      <c r="I4" s="0" t="s">
        <v>1150</v>
      </c>
      <c r="J4" s="0" t="s">
        <v>1150</v>
      </c>
      <c r="K4" s="0">
        <v>1.7</v>
      </c>
      <c r="L4" s="0">
        <v>0</v>
      </c>
      <c r="M4" s="0">
        <v>1.7</v>
      </c>
      <c r="N4" s="0">
        <v>1.7</v>
      </c>
      <c r="O4" s="0" t="s">
        <v>1068</v>
      </c>
      <c r="P4" s="0" t="s">
        <v>1069</v>
      </c>
      <c r="Q4" s="0" t="s">
        <v>1070</v>
      </c>
      <c r="R4" s="0" t="s">
        <v>1071</v>
      </c>
      <c r="S4" s="0" t="s">
        <v>1071</v>
      </c>
      <c r="T4" s="0" t="s">
        <v>45</v>
      </c>
      <c r="U4" s="0" t="s">
        <v>45</v>
      </c>
      <c r="W4" s="0">
        <v>597</v>
      </c>
      <c r="X4" s="0">
        <v>597</v>
      </c>
      <c r="Z4" s="0" t="s">
        <v>1097</v>
      </c>
      <c r="AA4" s="0" t="s">
        <v>1099</v>
      </c>
      <c r="AB4" s="0" t="s">
        <v>1102</v>
      </c>
      <c r="AC4" s="0" t="s">
        <v>1104</v>
      </c>
      <c r="AD4" s="0" t="s">
        <v>1106</v>
      </c>
      <c r="AE4" s="0" t="s">
        <v>1108</v>
      </c>
      <c r="AF4" s="0" t="s">
        <v>1097</v>
      </c>
      <c r="AG4" s="0" t="s">
        <v>1099</v>
      </c>
      <c r="AH4" s="0" t="s">
        <v>1102</v>
      </c>
      <c r="AI4" s="0" t="s">
        <v>1104</v>
      </c>
      <c r="AJ4" s="0" t="s">
        <v>1106</v>
      </c>
      <c r="AK4" s="0" t="s">
        <v>1108</v>
      </c>
      <c r="AL4" s="0" t="s">
        <v>1097</v>
      </c>
      <c r="AM4" s="0" t="s">
        <v>1097</v>
      </c>
      <c r="AN4" s="0" t="s">
        <v>220</v>
      </c>
      <c r="AO4" s="0" t="s">
        <v>220</v>
      </c>
      <c r="AP4" s="0" t="s">
        <v>1097</v>
      </c>
      <c r="AQ4" s="0" t="s">
        <v>1097</v>
      </c>
      <c r="AR4" s="0" t="s">
        <v>1078</v>
      </c>
      <c r="AS4" s="0" t="s">
        <v>1075</v>
      </c>
      <c r="AT4" s="0">
        <v>39.8</v>
      </c>
      <c r="AU4" s="0">
        <v>2</v>
      </c>
      <c r="AW4" s="0">
        <v>2</v>
      </c>
      <c r="AX4" s="0">
        <v>469</v>
      </c>
      <c r="AY4" s="0">
        <v>0</v>
      </c>
      <c r="AZ4" s="0">
        <v>469</v>
      </c>
    </row>
    <row customHeight="1" ht="10.5">
      <c r="B5" s="0" t="s">
        <v>1065</v>
      </c>
      <c r="C5" s="0" t="s">
        <v>1079</v>
      </c>
      <c r="D5" s="0" t="s">
        <v>1080</v>
      </c>
      <c r="E5" s="0" t="s">
        <v>2309</v>
      </c>
      <c r="F5" s="0">
        <v>9140756615</v>
      </c>
      <c r="G5" s="0">
        <v>9140808759</v>
      </c>
      <c r="H5" s="0">
        <v>9140808762</v>
      </c>
      <c r="I5" s="0" t="s">
        <v>1150</v>
      </c>
      <c r="J5" s="0" t="s">
        <v>1150</v>
      </c>
      <c r="K5" s="0">
        <v>1.7</v>
      </c>
      <c r="L5" s="0">
        <v>0</v>
      </c>
      <c r="M5" s="0">
        <v>1.7</v>
      </c>
      <c r="N5" s="0">
        <v>1.7</v>
      </c>
      <c r="O5" s="0" t="s">
        <v>1068</v>
      </c>
      <c r="P5" s="0" t="s">
        <v>1069</v>
      </c>
      <c r="Q5" s="0" t="s">
        <v>1070</v>
      </c>
      <c r="R5" s="0" t="s">
        <v>1071</v>
      </c>
      <c r="S5" s="0" t="s">
        <v>1071</v>
      </c>
      <c r="T5" s="0" t="s">
        <v>45</v>
      </c>
      <c r="U5" s="0" t="s">
        <v>45</v>
      </c>
      <c r="W5" s="0">
        <v>383</v>
      </c>
      <c r="X5" s="0">
        <v>383</v>
      </c>
      <c r="Z5" s="0" t="s">
        <v>1097</v>
      </c>
      <c r="AA5" s="0" t="s">
        <v>1099</v>
      </c>
      <c r="AB5" s="0" t="s">
        <v>1102</v>
      </c>
      <c r="AC5" s="0" t="s">
        <v>1104</v>
      </c>
      <c r="AD5" s="0" t="s">
        <v>1106</v>
      </c>
      <c r="AE5" s="0" t="s">
        <v>1108</v>
      </c>
      <c r="AF5" s="0" t="s">
        <v>1097</v>
      </c>
      <c r="AG5" s="0" t="s">
        <v>1099</v>
      </c>
      <c r="AH5" s="0" t="s">
        <v>1102</v>
      </c>
      <c r="AI5" s="0" t="s">
        <v>1104</v>
      </c>
      <c r="AJ5" s="0" t="s">
        <v>1106</v>
      </c>
      <c r="AK5" s="0" t="s">
        <v>1108</v>
      </c>
      <c r="AL5" s="0" t="s">
        <v>1097</v>
      </c>
      <c r="AM5" s="0" t="s">
        <v>1097</v>
      </c>
      <c r="AN5" s="0" t="s">
        <v>220</v>
      </c>
      <c r="AO5" s="0" t="s">
        <v>220</v>
      </c>
      <c r="AP5" s="0" t="s">
        <v>1097</v>
      </c>
      <c r="AQ5" s="0" t="s">
        <v>1097</v>
      </c>
      <c r="AR5" s="0" t="s">
        <v>1081</v>
      </c>
      <c r="AS5" s="0" t="s">
        <v>1075</v>
      </c>
      <c r="AT5" s="0">
        <v>39</v>
      </c>
      <c r="AU5" s="0">
        <v>2</v>
      </c>
      <c r="AW5" s="0">
        <v>2</v>
      </c>
      <c r="AX5" s="0">
        <v>305</v>
      </c>
      <c r="AY5" s="0">
        <v>0</v>
      </c>
      <c r="AZ5" s="0">
        <v>305</v>
      </c>
    </row>
    <row customHeight="1" ht="10.5">
      <c r="B6" s="0" t="s">
        <v>1065</v>
      </c>
      <c r="C6" s="0" t="s">
        <v>1082</v>
      </c>
      <c r="D6" s="0" t="s">
        <v>1083</v>
      </c>
      <c r="E6" s="0" t="s">
        <v>2309</v>
      </c>
      <c r="F6" s="0">
        <v>9140756615</v>
      </c>
      <c r="G6" s="0">
        <v>9140808759</v>
      </c>
      <c r="H6" s="0">
        <v>9140808764</v>
      </c>
      <c r="I6" s="0" t="s">
        <v>1150</v>
      </c>
      <c r="J6" s="0" t="s">
        <v>1150</v>
      </c>
      <c r="K6" s="0">
        <v>1.7</v>
      </c>
      <c r="L6" s="0">
        <v>0</v>
      </c>
      <c r="M6" s="0">
        <v>1.7</v>
      </c>
      <c r="N6" s="0">
        <v>1.7</v>
      </c>
      <c r="O6" s="0" t="s">
        <v>1068</v>
      </c>
      <c r="P6" s="0" t="s">
        <v>1069</v>
      </c>
      <c r="Q6" s="0" t="s">
        <v>1070</v>
      </c>
      <c r="R6" s="0" t="s">
        <v>1071</v>
      </c>
      <c r="S6" s="0" t="s">
        <v>1071</v>
      </c>
      <c r="T6" s="0" t="s">
        <v>45</v>
      </c>
      <c r="U6" s="0" t="s">
        <v>45</v>
      </c>
      <c r="W6" s="0">
        <v>358</v>
      </c>
      <c r="X6" s="0">
        <v>358</v>
      </c>
      <c r="Z6" s="0" t="s">
        <v>1097</v>
      </c>
      <c r="AA6" s="0" t="s">
        <v>1099</v>
      </c>
      <c r="AB6" s="0" t="s">
        <v>1102</v>
      </c>
      <c r="AC6" s="0" t="s">
        <v>1104</v>
      </c>
      <c r="AD6" s="0" t="s">
        <v>1106</v>
      </c>
      <c r="AE6" s="0" t="s">
        <v>1108</v>
      </c>
      <c r="AF6" s="0" t="s">
        <v>1097</v>
      </c>
      <c r="AG6" s="0" t="s">
        <v>1099</v>
      </c>
      <c r="AH6" s="0" t="s">
        <v>1102</v>
      </c>
      <c r="AI6" s="0" t="s">
        <v>1104</v>
      </c>
      <c r="AJ6" s="0" t="s">
        <v>1106</v>
      </c>
      <c r="AK6" s="0" t="s">
        <v>1108</v>
      </c>
      <c r="AL6" s="0" t="s">
        <v>1097</v>
      </c>
      <c r="AM6" s="0" t="s">
        <v>1097</v>
      </c>
      <c r="AN6" s="0" t="s">
        <v>220</v>
      </c>
      <c r="AO6" s="0" t="s">
        <v>220</v>
      </c>
      <c r="AP6" s="0" t="s">
        <v>1097</v>
      </c>
      <c r="AQ6" s="0" t="s">
        <v>1097</v>
      </c>
      <c r="AR6" s="0" t="s">
        <v>1084</v>
      </c>
      <c r="AS6" s="0" t="s">
        <v>1075</v>
      </c>
      <c r="AT6" s="0">
        <v>72</v>
      </c>
      <c r="AU6" s="0">
        <v>2</v>
      </c>
      <c r="AW6" s="0">
        <v>2</v>
      </c>
      <c r="AX6" s="0">
        <v>340</v>
      </c>
      <c r="AY6" s="0">
        <v>0</v>
      </c>
      <c r="AZ6" s="0">
        <v>340</v>
      </c>
    </row>
    <row customHeight="1" ht="10.5">
      <c r="B7" s="0" t="s">
        <v>1065</v>
      </c>
      <c r="C7" s="0" t="s">
        <v>1085</v>
      </c>
      <c r="D7" s="0" t="s">
        <v>1086</v>
      </c>
      <c r="E7" s="0" t="s">
        <v>2309</v>
      </c>
      <c r="F7" s="0">
        <v>9140756615</v>
      </c>
      <c r="G7" s="0">
        <v>9140808759</v>
      </c>
      <c r="H7" s="0">
        <v>9140808765</v>
      </c>
      <c r="I7" s="0" t="s">
        <v>1150</v>
      </c>
      <c r="J7" s="0" t="s">
        <v>1150</v>
      </c>
      <c r="K7" s="0">
        <v>1.7</v>
      </c>
      <c r="L7" s="0">
        <v>0</v>
      </c>
      <c r="M7" s="0">
        <v>1.7</v>
      </c>
      <c r="N7" s="0">
        <v>1.7</v>
      </c>
      <c r="O7" s="0" t="s">
        <v>1068</v>
      </c>
      <c r="P7" s="0" t="s">
        <v>1069</v>
      </c>
      <c r="Q7" s="0" t="s">
        <v>1070</v>
      </c>
      <c r="R7" s="0" t="s">
        <v>1071</v>
      </c>
      <c r="S7" s="0" t="s">
        <v>1071</v>
      </c>
      <c r="T7" s="0" t="s">
        <v>45</v>
      </c>
      <c r="U7" s="0" t="s">
        <v>45</v>
      </c>
      <c r="W7" s="0">
        <v>319</v>
      </c>
      <c r="X7" s="0">
        <v>319</v>
      </c>
      <c r="Z7" s="0" t="s">
        <v>1097</v>
      </c>
      <c r="AA7" s="0" t="s">
        <v>1099</v>
      </c>
      <c r="AB7" s="0" t="s">
        <v>1102</v>
      </c>
      <c r="AC7" s="0" t="s">
        <v>1104</v>
      </c>
      <c r="AD7" s="0" t="s">
        <v>1106</v>
      </c>
      <c r="AE7" s="0" t="s">
        <v>1108</v>
      </c>
      <c r="AF7" s="0" t="s">
        <v>1097</v>
      </c>
      <c r="AG7" s="0" t="s">
        <v>1099</v>
      </c>
      <c r="AH7" s="0" t="s">
        <v>1102</v>
      </c>
      <c r="AI7" s="0" t="s">
        <v>1104</v>
      </c>
      <c r="AJ7" s="0" t="s">
        <v>1106</v>
      </c>
      <c r="AK7" s="0" t="s">
        <v>1108</v>
      </c>
      <c r="AL7" s="0" t="s">
        <v>1097</v>
      </c>
      <c r="AM7" s="0" t="s">
        <v>1097</v>
      </c>
      <c r="AN7" s="0" t="s">
        <v>220</v>
      </c>
      <c r="AO7" s="0" t="s">
        <v>220</v>
      </c>
      <c r="AP7" s="0" t="s">
        <v>1097</v>
      </c>
      <c r="AQ7" s="0" t="s">
        <v>1097</v>
      </c>
      <c r="AR7" s="0" t="s">
        <v>1087</v>
      </c>
      <c r="AS7" s="0" t="s">
        <v>1075</v>
      </c>
      <c r="AT7" s="0">
        <v>45</v>
      </c>
      <c r="AU7" s="0">
        <v>2</v>
      </c>
      <c r="AW7" s="0">
        <v>2</v>
      </c>
      <c r="AX7" s="0">
        <v>338</v>
      </c>
      <c r="AY7" s="0">
        <v>0</v>
      </c>
      <c r="AZ7" s="0">
        <v>338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69F6768-47CB-EB49-2125-829E672AF848}" mc:Ignorable="x14ac xr xr2 xr3">
  <sheetPr>
    <tabColor rgb="FFFFCC99"/>
  </sheetPr>
  <dimension ref="A1:X8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313</v>
      </c>
      <c r="C2" s="0" t="s">
        <v>321</v>
      </c>
      <c r="D2" s="0" t="s">
        <v>342</v>
      </c>
      <c r="E2" s="0" t="s">
        <v>352</v>
      </c>
      <c r="F2" s="0" t="s">
        <v>363</v>
      </c>
      <c r="G2" s="0" t="s">
        <v>378</v>
      </c>
      <c r="H2" s="0" t="s">
        <v>393</v>
      </c>
      <c r="I2" s="0" t="s">
        <v>408</v>
      </c>
      <c r="J2" s="0" t="s">
        <v>424</v>
      </c>
      <c r="K2" s="0" t="s">
        <v>436</v>
      </c>
      <c r="L2" s="0" t="s">
        <v>449</v>
      </c>
      <c r="M2" s="0" t="s">
        <v>464</v>
      </c>
      <c r="N2" s="0" t="s">
        <v>478</v>
      </c>
      <c r="O2" s="0" t="s">
        <v>491</v>
      </c>
      <c r="P2" s="0" t="s">
        <v>504</v>
      </c>
      <c r="Q2" s="0" t="s">
        <v>516</v>
      </c>
      <c r="R2" s="0" t="s">
        <v>528</v>
      </c>
      <c r="S2" s="0" t="s">
        <v>540</v>
      </c>
      <c r="T2" s="0" t="s">
        <v>552</v>
      </c>
      <c r="U2" s="0" t="s">
        <v>564</v>
      </c>
      <c r="V2" s="0" t="s">
        <v>376</v>
      </c>
    </row>
    <row customHeight="1" ht="10.5">
      <c r="B3" s="0" t="s">
        <v>1066</v>
      </c>
      <c r="C3" s="0" t="s">
        <v>1067</v>
      </c>
      <c r="D3" s="0" t="s">
        <v>2310</v>
      </c>
      <c r="F3" s="0">
        <v>1271</v>
      </c>
      <c r="V3" s="0">
        <v>9140808763</v>
      </c>
    </row>
    <row customHeight="1" ht="10.5">
      <c r="B4" s="0" t="s">
        <v>1076</v>
      </c>
      <c r="C4" s="0" t="s">
        <v>1077</v>
      </c>
      <c r="D4" s="0" t="s">
        <v>2310</v>
      </c>
      <c r="F4" s="0">
        <v>597</v>
      </c>
      <c r="V4" s="0">
        <v>9140808761</v>
      </c>
    </row>
    <row customHeight="1" ht="10.5">
      <c r="B5" s="0" t="s">
        <v>1079</v>
      </c>
      <c r="C5" s="0" t="s">
        <v>1080</v>
      </c>
      <c r="D5" s="0" t="s">
        <v>2310</v>
      </c>
      <c r="F5" s="0">
        <v>383</v>
      </c>
      <c r="V5" s="0">
        <v>9140808762</v>
      </c>
    </row>
    <row customHeight="1" ht="10.5">
      <c r="B6" s="0" t="s">
        <v>1082</v>
      </c>
      <c r="C6" s="0" t="s">
        <v>1083</v>
      </c>
      <c r="D6" s="0" t="s">
        <v>2310</v>
      </c>
      <c r="F6" s="0">
        <v>358</v>
      </c>
      <c r="V6" s="0">
        <v>9140808764</v>
      </c>
    </row>
    <row customHeight="1" ht="10.5">
      <c r="B7" s="0" t="s">
        <v>1085</v>
      </c>
      <c r="C7" s="0" t="s">
        <v>1086</v>
      </c>
      <c r="D7" s="0" t="s">
        <v>2310</v>
      </c>
      <c r="F7" s="0">
        <v>319</v>
      </c>
      <c r="V7" s="0">
        <v>9140808765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C5B7D6A8-C4F8-0085-76A5-A2AEBAC2D61E}" mc:Ignorable="x14ac xr xr2 xr3">
  <sheetPr>
    <tabColor rgb="FFFFCC99"/>
  </sheetPr>
  <dimension ref="A1:U13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313</v>
      </c>
      <c r="C2" s="0" t="s">
        <v>321</v>
      </c>
      <c r="D2" s="0" t="s">
        <v>269</v>
      </c>
      <c r="E2" s="0" t="s">
        <v>341</v>
      </c>
      <c r="F2" s="0" t="s">
        <v>351</v>
      </c>
      <c r="G2" s="0" t="s">
        <v>362</v>
      </c>
      <c r="H2" s="0" t="s">
        <v>377</v>
      </c>
      <c r="I2" s="0" t="s">
        <v>392</v>
      </c>
      <c r="J2" s="0" t="s">
        <v>407</v>
      </c>
      <c r="K2" s="0" t="s">
        <v>423</v>
      </c>
      <c r="L2" s="0" t="s">
        <v>435</v>
      </c>
      <c r="M2" s="0" t="s">
        <v>448</v>
      </c>
      <c r="N2" s="0" t="s">
        <v>463</v>
      </c>
      <c r="O2" s="0" t="s">
        <v>477</v>
      </c>
      <c r="P2" s="0" t="s">
        <v>490</v>
      </c>
      <c r="Q2" s="0" t="s">
        <v>503</v>
      </c>
      <c r="R2" s="0" t="s">
        <v>376</v>
      </c>
      <c r="S2" s="0" t="s">
        <v>2311</v>
      </c>
    </row>
    <row customHeight="1" ht="10.5">
      <c r="B3" s="0" t="s">
        <v>1066</v>
      </c>
      <c r="C3" s="0" t="s">
        <v>1067</v>
      </c>
      <c r="D3" s="0" t="s">
        <v>1187</v>
      </c>
      <c r="R3" s="0">
        <v>9140808763</v>
      </c>
      <c r="S3" s="0" t="s">
        <v>1160</v>
      </c>
    </row>
    <row customHeight="1" ht="10.5">
      <c r="B4" s="0" t="s">
        <v>1066</v>
      </c>
      <c r="C4" s="0" t="s">
        <v>1067</v>
      </c>
      <c r="D4" s="0" t="s">
        <v>2312</v>
      </c>
      <c r="R4" s="0">
        <v>9140808763</v>
      </c>
      <c r="S4" s="0" t="s">
        <v>1161</v>
      </c>
    </row>
    <row customHeight="1" ht="10.5">
      <c r="B5" s="0" t="s">
        <v>1076</v>
      </c>
      <c r="C5" s="0" t="s">
        <v>1077</v>
      </c>
      <c r="D5" s="0" t="s">
        <v>1187</v>
      </c>
      <c r="R5" s="0">
        <v>9140808761</v>
      </c>
      <c r="S5" s="0" t="s">
        <v>2313</v>
      </c>
    </row>
    <row customHeight="1" ht="10.5">
      <c r="B6" s="0" t="s">
        <v>1076</v>
      </c>
      <c r="C6" s="0" t="s">
        <v>1077</v>
      </c>
      <c r="D6" s="0" t="s">
        <v>2312</v>
      </c>
      <c r="R6" s="0">
        <v>9140808761</v>
      </c>
      <c r="S6" s="0" t="s">
        <v>2314</v>
      </c>
    </row>
    <row customHeight="1" ht="10.5">
      <c r="B7" s="0" t="s">
        <v>1079</v>
      </c>
      <c r="C7" s="0" t="s">
        <v>1080</v>
      </c>
      <c r="D7" s="0" t="s">
        <v>1187</v>
      </c>
      <c r="R7" s="0">
        <v>9140808762</v>
      </c>
      <c r="S7" s="0" t="s">
        <v>1362</v>
      </c>
    </row>
    <row customHeight="1" ht="10.5">
      <c r="B8" s="0" t="s">
        <v>1079</v>
      </c>
      <c r="C8" s="0" t="s">
        <v>1080</v>
      </c>
      <c r="D8" s="0" t="s">
        <v>2312</v>
      </c>
      <c r="R8" s="0">
        <v>9140808762</v>
      </c>
      <c r="S8" s="0" t="s">
        <v>1336</v>
      </c>
    </row>
    <row customHeight="1" ht="10.5">
      <c r="B9" s="0" t="s">
        <v>1082</v>
      </c>
      <c r="C9" s="0" t="s">
        <v>1083</v>
      </c>
      <c r="D9" s="0" t="s">
        <v>1187</v>
      </c>
      <c r="R9" s="0">
        <v>9140808764</v>
      </c>
      <c r="S9" s="0" t="s">
        <v>1377</v>
      </c>
    </row>
    <row customHeight="1" ht="10.5">
      <c r="B10" s="0" t="s">
        <v>1082</v>
      </c>
      <c r="C10" s="0" t="s">
        <v>1083</v>
      </c>
      <c r="D10" s="0" t="s">
        <v>2312</v>
      </c>
      <c r="R10" s="0">
        <v>9140808764</v>
      </c>
      <c r="S10" s="0" t="s">
        <v>2315</v>
      </c>
    </row>
    <row customHeight="1" ht="10.5">
      <c r="B11" s="0" t="s">
        <v>1085</v>
      </c>
      <c r="C11" s="0" t="s">
        <v>1086</v>
      </c>
      <c r="D11" s="0" t="s">
        <v>1187</v>
      </c>
      <c r="R11" s="0">
        <v>9140808765</v>
      </c>
      <c r="S11" s="0" t="s">
        <v>2316</v>
      </c>
    </row>
    <row customHeight="1" ht="10.5">
      <c r="B12" s="0" t="s">
        <v>1085</v>
      </c>
      <c r="C12" s="0" t="s">
        <v>1086</v>
      </c>
      <c r="D12" s="0" t="s">
        <v>2312</v>
      </c>
      <c r="R12" s="0">
        <v>9140808765</v>
      </c>
      <c r="S12" s="0" t="s">
        <v>2317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DBF21598-0058-A6F8-4098-7B3EFBBB3955}" mc:Ignorable="x14ac xr xr2 xr3">
  <sheetPr>
    <tabColor rgb="FFFFCC99"/>
  </sheetPr>
  <dimension ref="A1:AK38"/>
  <sheetViews>
    <sheetView topLeftCell="A1" showGridLines="0" zoomScale="80" workbookViewId="0">
      <selection activeCell="A1" sqref="A1"/>
    </sheetView>
  </sheetViews>
  <sheetFormatPr customHeight="1" defaultRowHeight="10.5"/>
  <cols>
    <col min="1" max="17" style="504" width="9.140625"/>
  </cols>
  <sheetData>
    <row r="2" customHeight="1" ht="10.5">
      <c r="B2" s="504" t="s">
        <v>313</v>
      </c>
      <c r="C2" s="504" t="s">
        <v>321</v>
      </c>
      <c r="D2" s="504" t="s">
        <v>269</v>
      </c>
      <c r="E2" s="504" t="s">
        <v>343</v>
      </c>
      <c r="F2" s="504" t="s">
        <v>353</v>
      </c>
      <c r="G2" s="504" t="s">
        <v>364</v>
      </c>
      <c r="H2" s="504" t="s">
        <v>379</v>
      </c>
      <c r="I2" s="504" t="s">
        <v>394</v>
      </c>
      <c r="J2" s="504" t="s">
        <v>409</v>
      </c>
      <c r="K2" s="504" t="s">
        <v>425</v>
      </c>
      <c r="L2" s="504" t="s">
        <v>437</v>
      </c>
      <c r="M2" s="504" t="s">
        <v>450</v>
      </c>
      <c r="N2" s="504" t="s">
        <v>395</v>
      </c>
      <c r="O2" s="504" t="s">
        <v>397</v>
      </c>
      <c r="P2" s="504" t="s">
        <v>492</v>
      </c>
      <c r="Q2" s="504" t="s">
        <v>505</v>
      </c>
      <c r="R2" s="0" t="s">
        <v>517</v>
      </c>
      <c r="S2" s="0" t="s">
        <v>529</v>
      </c>
      <c r="T2" s="0" t="s">
        <v>541</v>
      </c>
      <c r="U2" s="0" t="s">
        <v>553</v>
      </c>
      <c r="V2" s="0" t="s">
        <v>565</v>
      </c>
      <c r="W2" s="0" t="s">
        <v>576</v>
      </c>
      <c r="X2" s="0" t="s">
        <v>587</v>
      </c>
      <c r="Y2" s="0" t="s">
        <v>597</v>
      </c>
      <c r="Z2" s="0" t="s">
        <v>607</v>
      </c>
      <c r="AA2" s="0" t="s">
        <v>617</v>
      </c>
      <c r="AB2" s="0" t="s">
        <v>410</v>
      </c>
      <c r="AC2" s="0" t="s">
        <v>382</v>
      </c>
      <c r="AD2" s="0" t="s">
        <v>643</v>
      </c>
      <c r="AE2" s="0" t="s">
        <v>651</v>
      </c>
      <c r="AF2" s="0" t="s">
        <v>659</v>
      </c>
      <c r="AG2" s="0" t="s">
        <v>667</v>
      </c>
      <c r="AH2" s="0" t="s">
        <v>675</v>
      </c>
      <c r="AI2" s="0" t="s">
        <v>2318</v>
      </c>
    </row>
    <row customHeight="1" ht="10.5">
      <c r="C3" s="504" t="s">
        <v>1067</v>
      </c>
      <c r="D3" s="504" t="s">
        <v>299</v>
      </c>
      <c r="E3" s="504" t="s">
        <v>1280</v>
      </c>
      <c r="G3" s="504" t="s">
        <v>1282</v>
      </c>
      <c r="H3" s="504" t="s">
        <v>1283</v>
      </c>
      <c r="I3" s="504" t="s">
        <v>1284</v>
      </c>
      <c r="J3" s="504" t="s">
        <v>1285</v>
      </c>
      <c r="L3" s="504" t="s">
        <v>1286</v>
      </c>
      <c r="M3" s="504" t="s">
        <v>1287</v>
      </c>
      <c r="U3" s="0" t="s">
        <v>1282</v>
      </c>
      <c r="V3" s="0" t="s">
        <v>1283</v>
      </c>
      <c r="W3" s="0" t="s">
        <v>1284</v>
      </c>
      <c r="X3" s="0" t="s">
        <v>1290</v>
      </c>
      <c r="Z3" s="0" t="s">
        <v>1286</v>
      </c>
      <c r="AA3" s="0" t="s">
        <v>1291</v>
      </c>
      <c r="AI3" s="0" t="s">
        <v>2319</v>
      </c>
    </row>
    <row customHeight="1" ht="10.5">
      <c r="C4" s="504" t="s">
        <v>1067</v>
      </c>
      <c r="D4" s="504" t="s">
        <v>304</v>
      </c>
      <c r="E4" s="504" t="s">
        <v>1318</v>
      </c>
      <c r="G4" s="504" t="s">
        <v>1282</v>
      </c>
      <c r="H4" s="504" t="s">
        <v>1283</v>
      </c>
      <c r="I4" s="504" t="s">
        <v>1284</v>
      </c>
      <c r="J4" s="504" t="s">
        <v>1285</v>
      </c>
      <c r="L4" s="504" t="s">
        <v>1319</v>
      </c>
      <c r="M4" s="504" t="s">
        <v>1320</v>
      </c>
      <c r="U4" s="0" t="s">
        <v>1282</v>
      </c>
      <c r="V4" s="0" t="s">
        <v>1283</v>
      </c>
      <c r="W4" s="0" t="s">
        <v>1284</v>
      </c>
      <c r="X4" s="0" t="s">
        <v>1290</v>
      </c>
      <c r="Z4" s="0" t="s">
        <v>1319</v>
      </c>
      <c r="AA4" s="0" t="s">
        <v>1322</v>
      </c>
      <c r="AI4" s="0" t="s">
        <v>2320</v>
      </c>
    </row>
    <row customHeight="1" ht="10.5">
      <c r="C5" s="504" t="s">
        <v>1067</v>
      </c>
      <c r="D5" s="504" t="s">
        <v>305</v>
      </c>
      <c r="E5" s="504" t="s">
        <v>1331</v>
      </c>
      <c r="G5" s="504" t="s">
        <v>1282</v>
      </c>
      <c r="H5" s="504" t="s">
        <v>1283</v>
      </c>
      <c r="I5" s="504" t="s">
        <v>1284</v>
      </c>
      <c r="J5" s="504" t="s">
        <v>1285</v>
      </c>
      <c r="O5" s="504" t="s">
        <v>2321</v>
      </c>
      <c r="Q5" s="504" t="s">
        <v>2322</v>
      </c>
      <c r="R5" s="0" t="s">
        <v>2323</v>
      </c>
      <c r="S5" s="0" t="s">
        <v>2324</v>
      </c>
      <c r="U5" s="0" t="s">
        <v>1282</v>
      </c>
      <c r="V5" s="0" t="s">
        <v>1283</v>
      </c>
      <c r="W5" s="0" t="s">
        <v>1284</v>
      </c>
      <c r="X5" s="0" t="s">
        <v>1290</v>
      </c>
      <c r="AC5" s="0" t="s">
        <v>2321</v>
      </c>
      <c r="AE5" s="0" t="s">
        <v>2322</v>
      </c>
      <c r="AF5" s="0" t="s">
        <v>2323</v>
      </c>
      <c r="AG5" s="0" t="s">
        <v>2324</v>
      </c>
      <c r="AI5" s="0" t="s">
        <v>1331</v>
      </c>
    </row>
    <row customHeight="1" ht="10.5">
      <c r="C6" s="504" t="s">
        <v>1067</v>
      </c>
      <c r="D6" s="504" t="s">
        <v>2040</v>
      </c>
      <c r="E6" s="504" t="s">
        <v>1355</v>
      </c>
      <c r="G6" s="504" t="s">
        <v>1282</v>
      </c>
      <c r="H6" s="504" t="s">
        <v>1283</v>
      </c>
      <c r="I6" s="504" t="s">
        <v>1284</v>
      </c>
      <c r="J6" s="504" t="s">
        <v>1285</v>
      </c>
      <c r="N6" s="504" t="s">
        <v>1356</v>
      </c>
      <c r="P6" s="504" t="s">
        <v>1357</v>
      </c>
      <c r="U6" s="0" t="s">
        <v>1282</v>
      </c>
      <c r="V6" s="0" t="s">
        <v>1283</v>
      </c>
      <c r="W6" s="0" t="s">
        <v>1284</v>
      </c>
      <c r="X6" s="0" t="s">
        <v>1290</v>
      </c>
      <c r="AB6" s="0" t="s">
        <v>1356</v>
      </c>
      <c r="AD6" s="0" t="s">
        <v>1357</v>
      </c>
      <c r="AI6" s="0" t="s">
        <v>2325</v>
      </c>
    </row>
    <row customHeight="1" ht="10.5">
      <c r="C7" s="504" t="s">
        <v>1067</v>
      </c>
      <c r="D7" s="504" t="s">
        <v>2040</v>
      </c>
      <c r="E7" s="504" t="s">
        <v>1364</v>
      </c>
      <c r="G7" s="504" t="s">
        <v>1282</v>
      </c>
      <c r="H7" s="504" t="s">
        <v>1283</v>
      </c>
      <c r="I7" s="504" t="s">
        <v>1284</v>
      </c>
      <c r="J7" s="504" t="s">
        <v>1285</v>
      </c>
      <c r="N7" s="504" t="s">
        <v>1365</v>
      </c>
      <c r="P7" s="504" t="s">
        <v>2041</v>
      </c>
      <c r="U7" s="0" t="s">
        <v>1282</v>
      </c>
      <c r="V7" s="0" t="s">
        <v>1283</v>
      </c>
      <c r="W7" s="0" t="s">
        <v>1284</v>
      </c>
      <c r="X7" s="0" t="s">
        <v>1290</v>
      </c>
      <c r="AB7" s="0" t="s">
        <v>1365</v>
      </c>
      <c r="AD7" s="0" t="s">
        <v>2041</v>
      </c>
      <c r="AI7" s="0" t="s">
        <v>2326</v>
      </c>
    </row>
    <row customHeight="1" ht="10.5">
      <c r="C8" s="504" t="s">
        <v>1067</v>
      </c>
      <c r="D8" s="504" t="s">
        <v>2040</v>
      </c>
      <c r="E8" s="504" t="s">
        <v>1367</v>
      </c>
      <c r="G8" s="504" t="s">
        <v>1282</v>
      </c>
      <c r="H8" s="504" t="s">
        <v>1283</v>
      </c>
      <c r="I8" s="504" t="s">
        <v>1284</v>
      </c>
      <c r="J8" s="504" t="s">
        <v>1285</v>
      </c>
      <c r="N8" s="504" t="s">
        <v>1368</v>
      </c>
      <c r="P8" s="504" t="s">
        <v>1369</v>
      </c>
      <c r="U8" s="0" t="s">
        <v>1282</v>
      </c>
      <c r="V8" s="0" t="s">
        <v>1283</v>
      </c>
      <c r="W8" s="0" t="s">
        <v>1284</v>
      </c>
      <c r="X8" s="0" t="s">
        <v>1290</v>
      </c>
      <c r="AB8" s="0" t="s">
        <v>1368</v>
      </c>
      <c r="AD8" s="0" t="s">
        <v>1369</v>
      </c>
      <c r="AI8" s="0" t="s">
        <v>2327</v>
      </c>
    </row>
    <row customHeight="1" ht="10.5">
      <c r="C9" s="504" t="s">
        <v>1067</v>
      </c>
      <c r="D9" s="504" t="s">
        <v>308</v>
      </c>
      <c r="E9" s="504" t="s">
        <v>1372</v>
      </c>
      <c r="G9" s="504" t="s">
        <v>1282</v>
      </c>
      <c r="H9" s="504" t="s">
        <v>1283</v>
      </c>
      <c r="I9" s="504" t="s">
        <v>1284</v>
      </c>
      <c r="J9" s="504" t="s">
        <v>34</v>
      </c>
      <c r="L9" s="504" t="s">
        <v>1373</v>
      </c>
      <c r="M9" s="504" t="s">
        <v>1374</v>
      </c>
      <c r="P9" s="504" t="s">
        <v>2041</v>
      </c>
      <c r="U9" s="0" t="s">
        <v>1282</v>
      </c>
      <c r="V9" s="0" t="s">
        <v>1283</v>
      </c>
      <c r="W9" s="0" t="s">
        <v>1284</v>
      </c>
      <c r="X9" s="0" t="s">
        <v>34</v>
      </c>
      <c r="Z9" s="0" t="s">
        <v>1373</v>
      </c>
      <c r="AA9" s="0" t="s">
        <v>1374</v>
      </c>
      <c r="AD9" s="0" t="s">
        <v>2041</v>
      </c>
      <c r="AI9" s="0" t="s">
        <v>2328</v>
      </c>
    </row>
    <row customHeight="1" ht="10.5">
      <c r="C10" s="504" t="s">
        <v>1077</v>
      </c>
      <c r="D10" s="504" t="s">
        <v>299</v>
      </c>
      <c r="E10" s="504" t="s">
        <v>1280</v>
      </c>
      <c r="G10" s="504" t="s">
        <v>1282</v>
      </c>
      <c r="H10" s="504" t="s">
        <v>1283</v>
      </c>
      <c r="I10" s="504" t="s">
        <v>1284</v>
      </c>
      <c r="J10" s="504" t="s">
        <v>1285</v>
      </c>
      <c r="L10" s="504" t="s">
        <v>1286</v>
      </c>
      <c r="M10" s="504" t="s">
        <v>1641</v>
      </c>
      <c r="U10" s="0" t="s">
        <v>1282</v>
      </c>
      <c r="V10" s="0" t="s">
        <v>1283</v>
      </c>
      <c r="W10" s="0" t="s">
        <v>1284</v>
      </c>
      <c r="X10" s="0" t="s">
        <v>1290</v>
      </c>
      <c r="Z10" s="0" t="s">
        <v>1286</v>
      </c>
      <c r="AA10" s="0" t="s">
        <v>1642</v>
      </c>
      <c r="AI10" s="0" t="s">
        <v>2319</v>
      </c>
    </row>
    <row customHeight="1" ht="10.5">
      <c r="C11" s="504" t="s">
        <v>1077</v>
      </c>
      <c r="D11" s="504" t="s">
        <v>305</v>
      </c>
      <c r="E11" s="504" t="s">
        <v>1331</v>
      </c>
      <c r="G11" s="504" t="s">
        <v>1282</v>
      </c>
      <c r="H11" s="504" t="s">
        <v>1283</v>
      </c>
      <c r="I11" s="504" t="s">
        <v>1284</v>
      </c>
      <c r="J11" s="504" t="s">
        <v>1285</v>
      </c>
      <c r="O11" s="504" t="s">
        <v>2321</v>
      </c>
      <c r="Q11" s="504" t="s">
        <v>2322</v>
      </c>
      <c r="R11" s="0" t="s">
        <v>2323</v>
      </c>
      <c r="S11" s="0" t="s">
        <v>2324</v>
      </c>
      <c r="U11" s="0" t="s">
        <v>1282</v>
      </c>
      <c r="V11" s="0" t="s">
        <v>1283</v>
      </c>
      <c r="W11" s="0" t="s">
        <v>1284</v>
      </c>
      <c r="X11" s="0" t="s">
        <v>1290</v>
      </c>
      <c r="AC11" s="0" t="s">
        <v>2321</v>
      </c>
      <c r="AE11" s="0" t="s">
        <v>2322</v>
      </c>
      <c r="AF11" s="0" t="s">
        <v>2323</v>
      </c>
      <c r="AG11" s="0" t="s">
        <v>2324</v>
      </c>
      <c r="AI11" s="0" t="s">
        <v>1331</v>
      </c>
    </row>
    <row customHeight="1" ht="10.5">
      <c r="C12" s="504" t="s">
        <v>1077</v>
      </c>
      <c r="D12" s="504" t="s">
        <v>2040</v>
      </c>
      <c r="E12" s="504" t="s">
        <v>1355</v>
      </c>
      <c r="G12" s="504" t="s">
        <v>1282</v>
      </c>
      <c r="H12" s="504" t="s">
        <v>1283</v>
      </c>
      <c r="I12" s="504" t="s">
        <v>1284</v>
      </c>
      <c r="J12" s="504" t="s">
        <v>1285</v>
      </c>
      <c r="N12" s="504" t="s">
        <v>1356</v>
      </c>
      <c r="P12" s="504" t="s">
        <v>1357</v>
      </c>
      <c r="U12" s="0" t="s">
        <v>1282</v>
      </c>
      <c r="V12" s="0" t="s">
        <v>1283</v>
      </c>
      <c r="W12" s="0" t="s">
        <v>1284</v>
      </c>
      <c r="X12" s="0" t="s">
        <v>1290</v>
      </c>
      <c r="AB12" s="0" t="s">
        <v>1356</v>
      </c>
      <c r="AD12" s="0" t="s">
        <v>1357</v>
      </c>
      <c r="AI12" s="0" t="s">
        <v>2325</v>
      </c>
    </row>
    <row customHeight="1" ht="10.5">
      <c r="C13" s="504" t="s">
        <v>1077</v>
      </c>
      <c r="D13" s="504" t="s">
        <v>2040</v>
      </c>
      <c r="E13" s="504" t="s">
        <v>1364</v>
      </c>
      <c r="G13" s="504" t="s">
        <v>1282</v>
      </c>
      <c r="H13" s="504" t="s">
        <v>1283</v>
      </c>
      <c r="I13" s="504" t="s">
        <v>1284</v>
      </c>
      <c r="J13" s="504" t="s">
        <v>1285</v>
      </c>
      <c r="N13" s="504" t="s">
        <v>1365</v>
      </c>
      <c r="P13" s="504" t="s">
        <v>2041</v>
      </c>
      <c r="U13" s="0" t="s">
        <v>1282</v>
      </c>
      <c r="V13" s="0" t="s">
        <v>1283</v>
      </c>
      <c r="W13" s="0" t="s">
        <v>1284</v>
      </c>
      <c r="X13" s="0" t="s">
        <v>1290</v>
      </c>
      <c r="AB13" s="0" t="s">
        <v>1365</v>
      </c>
      <c r="AD13" s="0" t="s">
        <v>2041</v>
      </c>
      <c r="AI13" s="0" t="s">
        <v>2326</v>
      </c>
    </row>
    <row customHeight="1" ht="10.5">
      <c r="C14" s="504" t="s">
        <v>1077</v>
      </c>
      <c r="D14" s="504" t="s">
        <v>2040</v>
      </c>
      <c r="E14" s="504" t="s">
        <v>1367</v>
      </c>
      <c r="G14" s="504" t="s">
        <v>1282</v>
      </c>
      <c r="H14" s="504" t="s">
        <v>1283</v>
      </c>
      <c r="I14" s="504" t="s">
        <v>1284</v>
      </c>
      <c r="J14" s="504" t="s">
        <v>1285</v>
      </c>
      <c r="N14" s="504" t="s">
        <v>1368</v>
      </c>
      <c r="P14" s="504" t="s">
        <v>1369</v>
      </c>
      <c r="U14" s="0" t="s">
        <v>1282</v>
      </c>
      <c r="V14" s="0" t="s">
        <v>1283</v>
      </c>
      <c r="W14" s="0" t="s">
        <v>1284</v>
      </c>
      <c r="X14" s="0" t="s">
        <v>1290</v>
      </c>
      <c r="AB14" s="0" t="s">
        <v>1368</v>
      </c>
      <c r="AD14" s="0" t="s">
        <v>1369</v>
      </c>
      <c r="AI14" s="0" t="s">
        <v>2327</v>
      </c>
    </row>
    <row customHeight="1" ht="10.5">
      <c r="C15" s="504" t="s">
        <v>1077</v>
      </c>
      <c r="D15" s="504" t="s">
        <v>308</v>
      </c>
      <c r="E15" s="504" t="s">
        <v>1372</v>
      </c>
      <c r="G15" s="504" t="s">
        <v>1282</v>
      </c>
      <c r="H15" s="504" t="s">
        <v>1283</v>
      </c>
      <c r="I15" s="504" t="s">
        <v>1284</v>
      </c>
      <c r="J15" s="504" t="s">
        <v>34</v>
      </c>
      <c r="L15" s="504" t="s">
        <v>1373</v>
      </c>
      <c r="M15" s="504" t="s">
        <v>1374</v>
      </c>
      <c r="P15" s="504" t="s">
        <v>2041</v>
      </c>
      <c r="U15" s="0" t="s">
        <v>1282</v>
      </c>
      <c r="V15" s="0" t="s">
        <v>1283</v>
      </c>
      <c r="W15" s="0" t="s">
        <v>1284</v>
      </c>
      <c r="X15" s="0" t="s">
        <v>34</v>
      </c>
      <c r="Z15" s="0" t="s">
        <v>1373</v>
      </c>
      <c r="AA15" s="0" t="s">
        <v>1374</v>
      </c>
      <c r="AD15" s="0" t="s">
        <v>2041</v>
      </c>
      <c r="AI15" s="0" t="s">
        <v>2328</v>
      </c>
    </row>
    <row customHeight="1" ht="10.5">
      <c r="C16" s="504" t="s">
        <v>1080</v>
      </c>
      <c r="D16" s="504" t="s">
        <v>299</v>
      </c>
      <c r="E16" s="504" t="s">
        <v>1280</v>
      </c>
      <c r="G16" s="504" t="s">
        <v>1282</v>
      </c>
      <c r="H16" s="504" t="s">
        <v>1283</v>
      </c>
      <c r="I16" s="504" t="s">
        <v>1284</v>
      </c>
      <c r="J16" s="504" t="s">
        <v>1285</v>
      </c>
      <c r="L16" s="504" t="s">
        <v>1286</v>
      </c>
      <c r="M16" s="504" t="s">
        <v>1287</v>
      </c>
      <c r="U16" s="0" t="s">
        <v>1282</v>
      </c>
      <c r="V16" s="0" t="s">
        <v>1283</v>
      </c>
      <c r="W16" s="0" t="s">
        <v>1284</v>
      </c>
      <c r="X16" s="0" t="s">
        <v>1290</v>
      </c>
      <c r="Z16" s="0" t="s">
        <v>1286</v>
      </c>
      <c r="AA16" s="0" t="s">
        <v>1291</v>
      </c>
      <c r="AI16" s="0" t="s">
        <v>2319</v>
      </c>
    </row>
    <row customHeight="1" ht="10.5">
      <c r="C17" s="504" t="s">
        <v>1080</v>
      </c>
      <c r="D17" s="504" t="s">
        <v>305</v>
      </c>
      <c r="E17" s="504" t="s">
        <v>1331</v>
      </c>
      <c r="G17" s="504" t="s">
        <v>1282</v>
      </c>
      <c r="H17" s="504" t="s">
        <v>1283</v>
      </c>
      <c r="I17" s="504" t="s">
        <v>1284</v>
      </c>
      <c r="J17" s="504" t="s">
        <v>1285</v>
      </c>
      <c r="O17" s="504" t="s">
        <v>2321</v>
      </c>
      <c r="Q17" s="504" t="s">
        <v>2322</v>
      </c>
      <c r="R17" s="0" t="s">
        <v>2323</v>
      </c>
      <c r="S17" s="0" t="s">
        <v>2324</v>
      </c>
      <c r="U17" s="0" t="s">
        <v>1282</v>
      </c>
      <c r="V17" s="0" t="s">
        <v>1283</v>
      </c>
      <c r="W17" s="0" t="s">
        <v>1284</v>
      </c>
      <c r="X17" s="0" t="s">
        <v>1290</v>
      </c>
      <c r="AC17" s="0" t="s">
        <v>2321</v>
      </c>
      <c r="AE17" s="0" t="s">
        <v>2322</v>
      </c>
      <c r="AF17" s="0" t="s">
        <v>2323</v>
      </c>
      <c r="AG17" s="0" t="s">
        <v>2324</v>
      </c>
      <c r="AI17" s="0" t="s">
        <v>1331</v>
      </c>
    </row>
    <row customHeight="1" ht="10.5">
      <c r="C18" s="504" t="s">
        <v>1080</v>
      </c>
      <c r="D18" s="504" t="s">
        <v>2040</v>
      </c>
      <c r="E18" s="504" t="s">
        <v>1355</v>
      </c>
      <c r="G18" s="504" t="s">
        <v>1282</v>
      </c>
      <c r="H18" s="504" t="s">
        <v>1283</v>
      </c>
      <c r="I18" s="504" t="s">
        <v>1284</v>
      </c>
      <c r="J18" s="504" t="s">
        <v>1285</v>
      </c>
      <c r="N18" s="504" t="s">
        <v>1356</v>
      </c>
      <c r="P18" s="504" t="s">
        <v>1357</v>
      </c>
      <c r="U18" s="0" t="s">
        <v>1282</v>
      </c>
      <c r="V18" s="0" t="s">
        <v>1283</v>
      </c>
      <c r="W18" s="0" t="s">
        <v>1284</v>
      </c>
      <c r="X18" s="0" t="s">
        <v>1290</v>
      </c>
      <c r="AB18" s="0" t="s">
        <v>1356</v>
      </c>
      <c r="AD18" s="0" t="s">
        <v>1357</v>
      </c>
      <c r="AI18" s="0" t="s">
        <v>2325</v>
      </c>
    </row>
    <row customHeight="1" ht="10.5">
      <c r="C19" s="504" t="s">
        <v>1080</v>
      </c>
      <c r="D19" s="504" t="s">
        <v>2040</v>
      </c>
      <c r="E19" s="504" t="s">
        <v>1364</v>
      </c>
      <c r="G19" s="504" t="s">
        <v>1282</v>
      </c>
      <c r="H19" s="504" t="s">
        <v>1283</v>
      </c>
      <c r="I19" s="504" t="s">
        <v>1284</v>
      </c>
      <c r="J19" s="504" t="s">
        <v>1285</v>
      </c>
      <c r="N19" s="504" t="s">
        <v>1365</v>
      </c>
      <c r="P19" s="504" t="s">
        <v>2041</v>
      </c>
      <c r="U19" s="0" t="s">
        <v>1282</v>
      </c>
      <c r="V19" s="0" t="s">
        <v>1283</v>
      </c>
      <c r="W19" s="0" t="s">
        <v>1284</v>
      </c>
      <c r="X19" s="0" t="s">
        <v>1290</v>
      </c>
      <c r="AB19" s="0" t="s">
        <v>1365</v>
      </c>
      <c r="AD19" s="0" t="s">
        <v>2041</v>
      </c>
      <c r="AI19" s="0" t="s">
        <v>2326</v>
      </c>
    </row>
    <row customHeight="1" ht="10.5">
      <c r="C20" s="504" t="s">
        <v>1080</v>
      </c>
      <c r="D20" s="504" t="s">
        <v>2040</v>
      </c>
      <c r="E20" s="504" t="s">
        <v>1367</v>
      </c>
      <c r="G20" s="504" t="s">
        <v>1282</v>
      </c>
      <c r="H20" s="504" t="s">
        <v>1283</v>
      </c>
      <c r="I20" s="504" t="s">
        <v>1284</v>
      </c>
      <c r="J20" s="504" t="s">
        <v>1285</v>
      </c>
      <c r="N20" s="504" t="s">
        <v>1368</v>
      </c>
      <c r="P20" s="504" t="s">
        <v>1369</v>
      </c>
      <c r="U20" s="0" t="s">
        <v>1282</v>
      </c>
      <c r="V20" s="0" t="s">
        <v>1283</v>
      </c>
      <c r="W20" s="0" t="s">
        <v>1284</v>
      </c>
      <c r="X20" s="0" t="s">
        <v>1290</v>
      </c>
      <c r="AB20" s="0" t="s">
        <v>1368</v>
      </c>
      <c r="AD20" s="0" t="s">
        <v>1369</v>
      </c>
      <c r="AI20" s="0" t="s">
        <v>2327</v>
      </c>
    </row>
    <row customHeight="1" ht="10.5">
      <c r="C21" s="504" t="s">
        <v>1080</v>
      </c>
      <c r="D21" s="504" t="s">
        <v>308</v>
      </c>
      <c r="E21" s="504" t="s">
        <v>1372</v>
      </c>
      <c r="G21" s="504" t="s">
        <v>1282</v>
      </c>
      <c r="H21" s="504" t="s">
        <v>1283</v>
      </c>
      <c r="I21" s="504" t="s">
        <v>1284</v>
      </c>
      <c r="J21" s="504" t="s">
        <v>34</v>
      </c>
      <c r="L21" s="504" t="s">
        <v>1373</v>
      </c>
      <c r="M21" s="504" t="s">
        <v>1374</v>
      </c>
      <c r="P21" s="504" t="s">
        <v>2041</v>
      </c>
      <c r="U21" s="0" t="s">
        <v>1282</v>
      </c>
      <c r="V21" s="0" t="s">
        <v>1283</v>
      </c>
      <c r="W21" s="0" t="s">
        <v>1284</v>
      </c>
      <c r="X21" s="0" t="s">
        <v>34</v>
      </c>
      <c r="Z21" s="0" t="s">
        <v>1373</v>
      </c>
      <c r="AA21" s="0" t="s">
        <v>1374</v>
      </c>
      <c r="AD21" s="0" t="s">
        <v>2041</v>
      </c>
      <c r="AI21" s="0" t="s">
        <v>2328</v>
      </c>
    </row>
    <row customHeight="1" ht="10.5">
      <c r="C22" s="504" t="s">
        <v>1083</v>
      </c>
      <c r="D22" s="504" t="s">
        <v>299</v>
      </c>
      <c r="E22" s="504" t="s">
        <v>1280</v>
      </c>
      <c r="G22" s="504" t="s">
        <v>1282</v>
      </c>
      <c r="H22" s="504" t="s">
        <v>1283</v>
      </c>
      <c r="I22" s="504" t="s">
        <v>1284</v>
      </c>
      <c r="J22" s="504" t="s">
        <v>1285</v>
      </c>
      <c r="L22" s="504" t="s">
        <v>1286</v>
      </c>
      <c r="M22" s="504" t="s">
        <v>1644</v>
      </c>
      <c r="U22" s="0" t="s">
        <v>1282</v>
      </c>
      <c r="V22" s="0" t="s">
        <v>1283</v>
      </c>
      <c r="W22" s="0" t="s">
        <v>1284</v>
      </c>
      <c r="X22" s="0" t="s">
        <v>1290</v>
      </c>
      <c r="Z22" s="0" t="s">
        <v>1286</v>
      </c>
      <c r="AA22" s="0" t="s">
        <v>1645</v>
      </c>
      <c r="AI22" s="0" t="s">
        <v>2319</v>
      </c>
    </row>
    <row customHeight="1" ht="10.5">
      <c r="C23" s="504" t="s">
        <v>1083</v>
      </c>
      <c r="D23" s="504" t="s">
        <v>304</v>
      </c>
      <c r="E23" s="504" t="s">
        <v>1318</v>
      </c>
      <c r="G23" s="504" t="s">
        <v>1282</v>
      </c>
      <c r="H23" s="504" t="s">
        <v>1283</v>
      </c>
      <c r="I23" s="504" t="s">
        <v>1284</v>
      </c>
      <c r="J23" s="504" t="s">
        <v>1285</v>
      </c>
      <c r="L23" s="504" t="s">
        <v>1319</v>
      </c>
      <c r="M23" s="504" t="s">
        <v>1320</v>
      </c>
      <c r="U23" s="0" t="s">
        <v>1282</v>
      </c>
      <c r="V23" s="0" t="s">
        <v>1283</v>
      </c>
      <c r="W23" s="0" t="s">
        <v>1284</v>
      </c>
      <c r="X23" s="0" t="s">
        <v>1290</v>
      </c>
      <c r="Z23" s="0" t="s">
        <v>1319</v>
      </c>
      <c r="AA23" s="0" t="s">
        <v>1322</v>
      </c>
      <c r="AI23" s="0" t="s">
        <v>2320</v>
      </c>
    </row>
    <row customHeight="1" ht="10.5">
      <c r="C24" s="504" t="s">
        <v>1083</v>
      </c>
      <c r="D24" s="504" t="s">
        <v>305</v>
      </c>
      <c r="E24" s="504" t="s">
        <v>1331</v>
      </c>
      <c r="G24" s="504" t="s">
        <v>1282</v>
      </c>
      <c r="H24" s="504" t="s">
        <v>1283</v>
      </c>
      <c r="I24" s="504" t="s">
        <v>1284</v>
      </c>
      <c r="J24" s="504" t="s">
        <v>1285</v>
      </c>
      <c r="O24" s="504" t="s">
        <v>2321</v>
      </c>
      <c r="Q24" s="504" t="s">
        <v>2322</v>
      </c>
      <c r="R24" s="0" t="s">
        <v>2323</v>
      </c>
      <c r="S24" s="0" t="s">
        <v>2324</v>
      </c>
      <c r="U24" s="0" t="s">
        <v>1282</v>
      </c>
      <c r="V24" s="0" t="s">
        <v>1283</v>
      </c>
      <c r="W24" s="0" t="s">
        <v>1284</v>
      </c>
      <c r="X24" s="0" t="s">
        <v>1290</v>
      </c>
      <c r="AC24" s="0" t="s">
        <v>2321</v>
      </c>
      <c r="AE24" s="0" t="s">
        <v>2322</v>
      </c>
      <c r="AF24" s="0" t="s">
        <v>2323</v>
      </c>
      <c r="AG24" s="0" t="s">
        <v>2324</v>
      </c>
      <c r="AI24" s="0" t="s">
        <v>1331</v>
      </c>
    </row>
    <row customHeight="1" ht="10.5">
      <c r="C25" s="504" t="s">
        <v>1083</v>
      </c>
      <c r="D25" s="504" t="s">
        <v>2040</v>
      </c>
      <c r="E25" s="504" t="s">
        <v>1355</v>
      </c>
      <c r="G25" s="504" t="s">
        <v>1282</v>
      </c>
      <c r="H25" s="504" t="s">
        <v>1283</v>
      </c>
      <c r="I25" s="504" t="s">
        <v>1284</v>
      </c>
      <c r="J25" s="504" t="s">
        <v>1285</v>
      </c>
      <c r="N25" s="504" t="s">
        <v>1356</v>
      </c>
      <c r="P25" s="504" t="s">
        <v>1357</v>
      </c>
      <c r="U25" s="0" t="s">
        <v>1282</v>
      </c>
      <c r="V25" s="0" t="s">
        <v>1283</v>
      </c>
      <c r="W25" s="0" t="s">
        <v>1284</v>
      </c>
      <c r="X25" s="0" t="s">
        <v>1290</v>
      </c>
      <c r="AB25" s="0" t="s">
        <v>1356</v>
      </c>
      <c r="AD25" s="0" t="s">
        <v>1357</v>
      </c>
      <c r="AI25" s="0" t="s">
        <v>2325</v>
      </c>
    </row>
    <row customHeight="1" ht="10.5">
      <c r="C26" s="504" t="s">
        <v>1083</v>
      </c>
      <c r="D26" s="504" t="s">
        <v>2040</v>
      </c>
      <c r="E26" s="504" t="s">
        <v>1364</v>
      </c>
      <c r="G26" s="504" t="s">
        <v>1282</v>
      </c>
      <c r="H26" s="504" t="s">
        <v>1283</v>
      </c>
      <c r="I26" s="504" t="s">
        <v>1284</v>
      </c>
      <c r="J26" s="504" t="s">
        <v>1285</v>
      </c>
      <c r="N26" s="504" t="s">
        <v>1365</v>
      </c>
      <c r="P26" s="504" t="s">
        <v>2041</v>
      </c>
      <c r="U26" s="0" t="s">
        <v>1282</v>
      </c>
      <c r="V26" s="0" t="s">
        <v>1283</v>
      </c>
      <c r="W26" s="0" t="s">
        <v>1284</v>
      </c>
      <c r="X26" s="0" t="s">
        <v>1290</v>
      </c>
      <c r="AB26" s="0" t="s">
        <v>1365</v>
      </c>
      <c r="AD26" s="0" t="s">
        <v>2041</v>
      </c>
      <c r="AI26" s="0" t="s">
        <v>2326</v>
      </c>
    </row>
    <row customHeight="1" ht="10.5">
      <c r="C27" s="504" t="s">
        <v>1083</v>
      </c>
      <c r="D27" s="504" t="s">
        <v>2040</v>
      </c>
      <c r="E27" s="504" t="s">
        <v>1367</v>
      </c>
      <c r="G27" s="504" t="s">
        <v>1282</v>
      </c>
      <c r="H27" s="504" t="s">
        <v>1283</v>
      </c>
      <c r="I27" s="504" t="s">
        <v>1284</v>
      </c>
      <c r="J27" s="504" t="s">
        <v>1285</v>
      </c>
      <c r="N27" s="504" t="s">
        <v>1368</v>
      </c>
      <c r="P27" s="504" t="s">
        <v>1369</v>
      </c>
      <c r="U27" s="0" t="s">
        <v>1282</v>
      </c>
      <c r="V27" s="0" t="s">
        <v>1283</v>
      </c>
      <c r="W27" s="0" t="s">
        <v>1284</v>
      </c>
      <c r="X27" s="0" t="s">
        <v>1290</v>
      </c>
      <c r="AB27" s="0" t="s">
        <v>1368</v>
      </c>
      <c r="AD27" s="0" t="s">
        <v>1369</v>
      </c>
      <c r="AI27" s="0" t="s">
        <v>2327</v>
      </c>
    </row>
    <row customHeight="1" ht="10.5">
      <c r="C28" s="504" t="s">
        <v>1083</v>
      </c>
      <c r="D28" s="504" t="s">
        <v>308</v>
      </c>
      <c r="E28" s="504" t="s">
        <v>1372</v>
      </c>
      <c r="G28" s="504" t="s">
        <v>1282</v>
      </c>
      <c r="H28" s="504" t="s">
        <v>1283</v>
      </c>
      <c r="I28" s="504" t="s">
        <v>1284</v>
      </c>
      <c r="J28" s="504" t="s">
        <v>34</v>
      </c>
      <c r="L28" s="504" t="s">
        <v>1373</v>
      </c>
      <c r="M28" s="504" t="s">
        <v>1374</v>
      </c>
      <c r="P28" s="504" t="s">
        <v>2041</v>
      </c>
      <c r="U28" s="0" t="s">
        <v>1282</v>
      </c>
      <c r="V28" s="0" t="s">
        <v>1283</v>
      </c>
      <c r="W28" s="0" t="s">
        <v>1284</v>
      </c>
      <c r="X28" s="0" t="s">
        <v>34</v>
      </c>
      <c r="Z28" s="0" t="s">
        <v>1373</v>
      </c>
      <c r="AA28" s="0" t="s">
        <v>1374</v>
      </c>
      <c r="AD28" s="0" t="s">
        <v>2041</v>
      </c>
      <c r="AI28" s="0" t="s">
        <v>2328</v>
      </c>
    </row>
    <row customHeight="1" ht="10.5">
      <c r="C29" s="504" t="s">
        <v>1086</v>
      </c>
      <c r="D29" s="504" t="s">
        <v>299</v>
      </c>
      <c r="E29" s="504" t="s">
        <v>1280</v>
      </c>
      <c r="G29" s="504" t="s">
        <v>1649</v>
      </c>
      <c r="H29" s="504" t="s">
        <v>1650</v>
      </c>
      <c r="I29" s="504" t="s">
        <v>1651</v>
      </c>
      <c r="J29" s="504" t="s">
        <v>1285</v>
      </c>
      <c r="L29" s="504" t="s">
        <v>1652</v>
      </c>
      <c r="M29" s="504" t="s">
        <v>1653</v>
      </c>
      <c r="U29" s="0" t="s">
        <v>1649</v>
      </c>
      <c r="V29" s="0" t="s">
        <v>1650</v>
      </c>
      <c r="W29" s="0" t="s">
        <v>1651</v>
      </c>
      <c r="X29" s="0" t="s">
        <v>1290</v>
      </c>
      <c r="Z29" s="0" t="s">
        <v>1652</v>
      </c>
      <c r="AA29" s="0" t="s">
        <v>1654</v>
      </c>
      <c r="AI29" s="0" t="s">
        <v>2319</v>
      </c>
    </row>
    <row customHeight="1" ht="10.5">
      <c r="C30" s="504" t="s">
        <v>1086</v>
      </c>
      <c r="D30" s="504" t="s">
        <v>299</v>
      </c>
      <c r="E30" s="504" t="s">
        <v>1660</v>
      </c>
      <c r="G30" s="504" t="s">
        <v>1282</v>
      </c>
      <c r="H30" s="504" t="s">
        <v>1283</v>
      </c>
      <c r="I30" s="504" t="s">
        <v>1284</v>
      </c>
      <c r="J30" s="504" t="s">
        <v>1285</v>
      </c>
      <c r="L30" s="504" t="s">
        <v>1286</v>
      </c>
      <c r="M30" s="504" t="s">
        <v>1661</v>
      </c>
      <c r="U30" s="0" t="s">
        <v>1282</v>
      </c>
      <c r="V30" s="0" t="s">
        <v>1283</v>
      </c>
      <c r="W30" s="0" t="s">
        <v>1284</v>
      </c>
      <c r="X30" s="0" t="s">
        <v>1290</v>
      </c>
      <c r="Z30" s="0" t="s">
        <v>1286</v>
      </c>
      <c r="AA30" s="0" t="s">
        <v>1662</v>
      </c>
      <c r="AI30" s="0" t="s">
        <v>2329</v>
      </c>
    </row>
    <row customHeight="1" ht="10.5">
      <c r="C31" s="504" t="s">
        <v>1086</v>
      </c>
      <c r="D31" s="504" t="s">
        <v>304</v>
      </c>
      <c r="E31" s="504" t="s">
        <v>1318</v>
      </c>
      <c r="G31" s="504" t="s">
        <v>1649</v>
      </c>
      <c r="H31" s="504" t="s">
        <v>1650</v>
      </c>
      <c r="I31" s="504" t="s">
        <v>1651</v>
      </c>
      <c r="J31" s="504" t="s">
        <v>1285</v>
      </c>
      <c r="L31" s="504" t="s">
        <v>1319</v>
      </c>
      <c r="M31" s="504" t="s">
        <v>1667</v>
      </c>
      <c r="U31" s="0" t="s">
        <v>1649</v>
      </c>
      <c r="V31" s="0" t="s">
        <v>1650</v>
      </c>
      <c r="W31" s="0" t="s">
        <v>1651</v>
      </c>
      <c r="X31" s="0" t="s">
        <v>1290</v>
      </c>
      <c r="Z31" s="0" t="s">
        <v>1319</v>
      </c>
      <c r="AA31" s="0" t="s">
        <v>1668</v>
      </c>
      <c r="AI31" s="0" t="s">
        <v>2320</v>
      </c>
    </row>
    <row customHeight="1" ht="10.5">
      <c r="C32" s="504" t="s">
        <v>1086</v>
      </c>
      <c r="D32" s="504" t="s">
        <v>304</v>
      </c>
      <c r="E32" s="504" t="s">
        <v>1673</v>
      </c>
      <c r="G32" s="504" t="s">
        <v>1282</v>
      </c>
      <c r="H32" s="504" t="s">
        <v>1283</v>
      </c>
      <c r="I32" s="504" t="s">
        <v>1284</v>
      </c>
      <c r="J32" s="504" t="s">
        <v>1285</v>
      </c>
      <c r="L32" s="504" t="s">
        <v>1319</v>
      </c>
      <c r="M32" s="504" t="s">
        <v>1320</v>
      </c>
      <c r="U32" s="0" t="s">
        <v>1282</v>
      </c>
      <c r="V32" s="0" t="s">
        <v>1283</v>
      </c>
      <c r="W32" s="0" t="s">
        <v>1284</v>
      </c>
      <c r="X32" s="0" t="s">
        <v>1290</v>
      </c>
      <c r="Z32" s="0" t="s">
        <v>1319</v>
      </c>
      <c r="AA32" s="0" t="s">
        <v>1322</v>
      </c>
      <c r="AI32" s="0" t="s">
        <v>2330</v>
      </c>
    </row>
    <row customHeight="1" ht="10.5">
      <c r="C33" s="504" t="s">
        <v>1086</v>
      </c>
      <c r="D33" s="504" t="s">
        <v>305</v>
      </c>
      <c r="E33" s="504" t="s">
        <v>1331</v>
      </c>
      <c r="G33" s="504" t="s">
        <v>1282</v>
      </c>
      <c r="H33" s="504" t="s">
        <v>1283</v>
      </c>
      <c r="I33" s="504" t="s">
        <v>1284</v>
      </c>
      <c r="J33" s="504" t="s">
        <v>1285</v>
      </c>
      <c r="O33" s="504" t="s">
        <v>2321</v>
      </c>
      <c r="Q33" s="504" t="s">
        <v>2322</v>
      </c>
      <c r="R33" s="0" t="s">
        <v>2323</v>
      </c>
      <c r="S33" s="0" t="s">
        <v>2324</v>
      </c>
      <c r="U33" s="0" t="s">
        <v>1282</v>
      </c>
      <c r="V33" s="0" t="s">
        <v>1283</v>
      </c>
      <c r="W33" s="0" t="s">
        <v>1284</v>
      </c>
      <c r="X33" s="0" t="s">
        <v>1290</v>
      </c>
      <c r="AC33" s="0" t="s">
        <v>2321</v>
      </c>
      <c r="AE33" s="0" t="s">
        <v>2322</v>
      </c>
      <c r="AF33" s="0" t="s">
        <v>2323</v>
      </c>
      <c r="AG33" s="0" t="s">
        <v>2324</v>
      </c>
      <c r="AI33" s="0" t="s">
        <v>1331</v>
      </c>
    </row>
    <row customHeight="1" ht="10.5">
      <c r="C34" s="504" t="s">
        <v>1086</v>
      </c>
      <c r="D34" s="504" t="s">
        <v>2040</v>
      </c>
      <c r="E34" s="504" t="s">
        <v>1355</v>
      </c>
      <c r="G34" s="504" t="s">
        <v>1282</v>
      </c>
      <c r="H34" s="504" t="s">
        <v>1283</v>
      </c>
      <c r="I34" s="504" t="s">
        <v>1284</v>
      </c>
      <c r="J34" s="504" t="s">
        <v>1285</v>
      </c>
      <c r="N34" s="504" t="s">
        <v>1356</v>
      </c>
      <c r="P34" s="504" t="s">
        <v>1357</v>
      </c>
      <c r="U34" s="0" t="s">
        <v>1282</v>
      </c>
      <c r="V34" s="0" t="s">
        <v>1283</v>
      </c>
      <c r="W34" s="0" t="s">
        <v>1284</v>
      </c>
      <c r="X34" s="0" t="s">
        <v>1290</v>
      </c>
      <c r="AB34" s="0" t="s">
        <v>1356</v>
      </c>
      <c r="AD34" s="0" t="s">
        <v>1357</v>
      </c>
      <c r="AI34" s="0" t="s">
        <v>2325</v>
      </c>
    </row>
    <row customHeight="1" ht="10.5">
      <c r="C35" s="504" t="s">
        <v>1086</v>
      </c>
      <c r="D35" s="504" t="s">
        <v>2040</v>
      </c>
      <c r="E35" s="504" t="s">
        <v>1364</v>
      </c>
      <c r="G35" s="504" t="s">
        <v>1282</v>
      </c>
      <c r="H35" s="504" t="s">
        <v>1283</v>
      </c>
      <c r="I35" s="504" t="s">
        <v>1284</v>
      </c>
      <c r="J35" s="504" t="s">
        <v>1285</v>
      </c>
      <c r="N35" s="504" t="s">
        <v>1365</v>
      </c>
      <c r="P35" s="504" t="s">
        <v>2041</v>
      </c>
      <c r="U35" s="0" t="s">
        <v>1282</v>
      </c>
      <c r="V35" s="0" t="s">
        <v>1283</v>
      </c>
      <c r="W35" s="0" t="s">
        <v>1284</v>
      </c>
      <c r="X35" s="0" t="s">
        <v>1290</v>
      </c>
      <c r="AB35" s="0" t="s">
        <v>1365</v>
      </c>
      <c r="AD35" s="0" t="s">
        <v>2041</v>
      </c>
      <c r="AI35" s="0" t="s">
        <v>2326</v>
      </c>
    </row>
    <row customHeight="1" ht="10.5">
      <c r="C36" s="504" t="s">
        <v>1086</v>
      </c>
      <c r="D36" s="504" t="s">
        <v>2040</v>
      </c>
      <c r="E36" s="504" t="s">
        <v>1367</v>
      </c>
      <c r="G36" s="504" t="s">
        <v>1282</v>
      </c>
      <c r="H36" s="504" t="s">
        <v>1283</v>
      </c>
      <c r="I36" s="504" t="s">
        <v>1284</v>
      </c>
      <c r="J36" s="504" t="s">
        <v>1285</v>
      </c>
      <c r="N36" s="504" t="s">
        <v>1368</v>
      </c>
      <c r="P36" s="504" t="s">
        <v>1369</v>
      </c>
      <c r="U36" s="0" t="s">
        <v>1282</v>
      </c>
      <c r="V36" s="0" t="s">
        <v>1283</v>
      </c>
      <c r="W36" s="0" t="s">
        <v>1284</v>
      </c>
      <c r="X36" s="0" t="s">
        <v>1290</v>
      </c>
      <c r="AB36" s="0" t="s">
        <v>1368</v>
      </c>
      <c r="AD36" s="0" t="s">
        <v>1369</v>
      </c>
      <c r="AI36" s="0" t="s">
        <v>2327</v>
      </c>
    </row>
    <row customHeight="1" ht="10.5">
      <c r="C37" s="504" t="s">
        <v>1086</v>
      </c>
      <c r="D37" s="504" t="s">
        <v>308</v>
      </c>
      <c r="E37" s="504" t="s">
        <v>1372</v>
      </c>
      <c r="G37" s="504" t="s">
        <v>1282</v>
      </c>
      <c r="H37" s="504" t="s">
        <v>1283</v>
      </c>
      <c r="I37" s="504" t="s">
        <v>1284</v>
      </c>
      <c r="J37" s="504" t="s">
        <v>34</v>
      </c>
      <c r="L37" s="504" t="s">
        <v>1373</v>
      </c>
      <c r="M37" s="504" t="s">
        <v>1374</v>
      </c>
      <c r="P37" s="504" t="s">
        <v>2041</v>
      </c>
      <c r="U37" s="0" t="s">
        <v>1282</v>
      </c>
      <c r="V37" s="0" t="s">
        <v>1283</v>
      </c>
      <c r="W37" s="0" t="s">
        <v>1284</v>
      </c>
      <c r="X37" s="0" t="s">
        <v>34</v>
      </c>
      <c r="Z37" s="0" t="s">
        <v>1373</v>
      </c>
      <c r="AA37" s="0" t="s">
        <v>1374</v>
      </c>
      <c r="AD37" s="0" t="s">
        <v>2041</v>
      </c>
      <c r="AI37" s="0" t="s">
        <v>2328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966D9C36-9A29-8A59-2F78-99FF10BA8A68}" mc:Ignorable="x14ac xr xr2 xr3">
  <sheetPr>
    <tabColor rgb="FFFFCC99"/>
  </sheetPr>
  <dimension ref="A1:BG38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313</v>
      </c>
      <c r="C2" s="0" t="s">
        <v>321</v>
      </c>
      <c r="D2" s="0" t="s">
        <v>269</v>
      </c>
      <c r="E2" s="0" t="s">
        <v>343</v>
      </c>
      <c r="F2" s="0" t="s">
        <v>353</v>
      </c>
      <c r="G2" s="0" t="s">
        <v>364</v>
      </c>
      <c r="H2" s="0" t="s">
        <v>379</v>
      </c>
      <c r="I2" s="0" t="s">
        <v>394</v>
      </c>
      <c r="J2" s="0" t="s">
        <v>409</v>
      </c>
      <c r="K2" s="0" t="s">
        <v>425</v>
      </c>
      <c r="L2" s="0" t="s">
        <v>437</v>
      </c>
      <c r="M2" s="0" t="s">
        <v>450</v>
      </c>
      <c r="N2" s="0" t="s">
        <v>395</v>
      </c>
      <c r="O2" s="0" t="s">
        <v>397</v>
      </c>
      <c r="P2" s="0" t="s">
        <v>492</v>
      </c>
      <c r="Q2" s="0" t="s">
        <v>505</v>
      </c>
      <c r="R2" s="0" t="s">
        <v>517</v>
      </c>
      <c r="S2" s="0" t="s">
        <v>529</v>
      </c>
      <c r="T2" s="0" t="s">
        <v>541</v>
      </c>
      <c r="U2" s="0" t="s">
        <v>553</v>
      </c>
      <c r="V2" s="0" t="s">
        <v>565</v>
      </c>
      <c r="W2" s="0" t="s">
        <v>576</v>
      </c>
      <c r="X2" s="0" t="s">
        <v>587</v>
      </c>
      <c r="Y2" s="0" t="s">
        <v>597</v>
      </c>
      <c r="Z2" s="0" t="s">
        <v>607</v>
      </c>
      <c r="AA2" s="0" t="s">
        <v>617</v>
      </c>
      <c r="AB2" s="0" t="s">
        <v>410</v>
      </c>
      <c r="AC2" s="0" t="s">
        <v>382</v>
      </c>
      <c r="AD2" s="0" t="s">
        <v>643</v>
      </c>
      <c r="AE2" s="0" t="s">
        <v>651</v>
      </c>
      <c r="AF2" s="0" t="s">
        <v>659</v>
      </c>
      <c r="AG2" s="0" t="s">
        <v>667</v>
      </c>
      <c r="AH2" s="0" t="s">
        <v>675</v>
      </c>
      <c r="AI2" s="0" t="s">
        <v>683</v>
      </c>
      <c r="AJ2" s="0" t="s">
        <v>697</v>
      </c>
      <c r="AK2" s="0" t="s">
        <v>690</v>
      </c>
      <c r="AL2" s="0" t="s">
        <v>703</v>
      </c>
      <c r="AM2" s="0" t="s">
        <v>710</v>
      </c>
      <c r="AN2" s="0" t="s">
        <v>724</v>
      </c>
      <c r="AO2" s="0" t="s">
        <v>717</v>
      </c>
      <c r="AP2" s="0" t="s">
        <v>731</v>
      </c>
      <c r="AQ2" s="0" t="s">
        <v>738</v>
      </c>
      <c r="AR2" s="0" t="s">
        <v>745</v>
      </c>
      <c r="AS2" s="0" t="s">
        <v>750</v>
      </c>
      <c r="AT2" s="0" t="s">
        <v>755</v>
      </c>
      <c r="AU2" s="0" t="s">
        <v>760</v>
      </c>
      <c r="AV2" s="0" t="s">
        <v>765</v>
      </c>
      <c r="AW2" s="0" t="s">
        <v>770</v>
      </c>
      <c r="AX2" s="0" t="s">
        <v>775</v>
      </c>
      <c r="AY2" s="0" t="s">
        <v>780</v>
      </c>
      <c r="AZ2" s="0" t="s">
        <v>785</v>
      </c>
      <c r="BA2" s="0" t="s">
        <v>790</v>
      </c>
      <c r="BB2" s="0" t="s">
        <v>795</v>
      </c>
      <c r="BC2" s="0" t="s">
        <v>800</v>
      </c>
      <c r="BD2" s="0" t="s">
        <v>805</v>
      </c>
      <c r="BE2" s="0" t="s">
        <v>2311</v>
      </c>
    </row>
    <row customHeight="1" ht="10.5">
      <c r="C3" s="0" t="s">
        <v>1067</v>
      </c>
      <c r="D3" s="0" t="s">
        <v>299</v>
      </c>
      <c r="E3" s="0" t="s">
        <v>1280</v>
      </c>
      <c r="G3" s="0" t="s">
        <v>1282</v>
      </c>
      <c r="H3" s="0" t="s">
        <v>1283</v>
      </c>
      <c r="I3" s="0" t="s">
        <v>1284</v>
      </c>
      <c r="J3" s="0" t="s">
        <v>1285</v>
      </c>
      <c r="L3" s="0" t="s">
        <v>1286</v>
      </c>
      <c r="M3" s="0" t="s">
        <v>1287</v>
      </c>
      <c r="U3" s="0" t="s">
        <v>1282</v>
      </c>
      <c r="V3" s="0" t="s">
        <v>1283</v>
      </c>
      <c r="W3" s="0" t="s">
        <v>1284</v>
      </c>
      <c r="X3" s="0" t="s">
        <v>1290</v>
      </c>
      <c r="Z3" s="0" t="s">
        <v>1286</v>
      </c>
      <c r="AA3" s="0" t="s">
        <v>1291</v>
      </c>
      <c r="AI3" s="0">
        <v>7505.15</v>
      </c>
      <c r="AJ3" s="0">
        <v>7313.95</v>
      </c>
      <c r="AK3" s="0">
        <v>126.24</v>
      </c>
      <c r="AL3" s="0">
        <v>128.34</v>
      </c>
      <c r="AM3" s="0">
        <v>7505.15</v>
      </c>
      <c r="AN3" s="0">
        <v>7313.95</v>
      </c>
      <c r="AO3" s="0">
        <v>126.24</v>
      </c>
      <c r="AP3" s="0">
        <v>128.34</v>
      </c>
      <c r="AQ3" s="0" t="s">
        <v>1294</v>
      </c>
      <c r="AT3" s="0">
        <v>5789.9525036066</v>
      </c>
      <c r="AU3" s="0" t="s">
        <v>1295</v>
      </c>
      <c r="AV3" s="0" t="s">
        <v>1296</v>
      </c>
      <c r="AW3" s="0" t="s">
        <v>1297</v>
      </c>
      <c r="AX3" s="0" t="s">
        <v>1298</v>
      </c>
      <c r="AY3" s="0" t="s">
        <v>1299</v>
      </c>
      <c r="AZ3" s="0" t="s">
        <v>1300</v>
      </c>
      <c r="BA3" s="0" t="s">
        <v>1296</v>
      </c>
      <c r="BB3" s="0" t="s">
        <v>1297</v>
      </c>
      <c r="BC3" s="0" t="s">
        <v>1301</v>
      </c>
      <c r="BD3" s="0" t="s">
        <v>1302</v>
      </c>
      <c r="BE3" s="0" t="s">
        <v>2331</v>
      </c>
    </row>
    <row customHeight="1" ht="10.5">
      <c r="C4" s="0" t="s">
        <v>1067</v>
      </c>
      <c r="D4" s="0" t="s">
        <v>304</v>
      </c>
      <c r="E4" s="0" t="s">
        <v>1318</v>
      </c>
      <c r="G4" s="0" t="s">
        <v>1282</v>
      </c>
      <c r="H4" s="0" t="s">
        <v>1283</v>
      </c>
      <c r="I4" s="0" t="s">
        <v>1284</v>
      </c>
      <c r="J4" s="0" t="s">
        <v>1285</v>
      </c>
      <c r="L4" s="0" t="s">
        <v>1319</v>
      </c>
      <c r="M4" s="0" t="s">
        <v>1320</v>
      </c>
      <c r="U4" s="0" t="s">
        <v>1282</v>
      </c>
      <c r="V4" s="0" t="s">
        <v>1283</v>
      </c>
      <c r="W4" s="0" t="s">
        <v>1284</v>
      </c>
      <c r="X4" s="0" t="s">
        <v>1290</v>
      </c>
      <c r="Z4" s="0" t="s">
        <v>1319</v>
      </c>
      <c r="AA4" s="0" t="s">
        <v>1322</v>
      </c>
      <c r="AI4" s="0">
        <v>25393.13</v>
      </c>
      <c r="AJ4" s="0">
        <v>25816.35</v>
      </c>
      <c r="AK4" s="0">
        <v>1838.62</v>
      </c>
      <c r="AL4" s="0">
        <v>1869.26</v>
      </c>
      <c r="AM4" s="0">
        <v>25393.13</v>
      </c>
      <c r="AN4" s="0">
        <v>25816.35</v>
      </c>
      <c r="AO4" s="0">
        <v>1838.62</v>
      </c>
      <c r="AP4" s="0">
        <v>1869.26</v>
      </c>
      <c r="AQ4" s="0" t="s">
        <v>1294</v>
      </c>
      <c r="AT4" s="0">
        <v>21417.9220154026</v>
      </c>
      <c r="AU4" s="0" t="s">
        <v>1323</v>
      </c>
      <c r="AV4" s="0" t="s">
        <v>1296</v>
      </c>
      <c r="AW4" s="0" t="s">
        <v>1297</v>
      </c>
      <c r="AX4" s="0" t="s">
        <v>1324</v>
      </c>
      <c r="AY4" s="0" t="s">
        <v>1299</v>
      </c>
      <c r="AZ4" s="0" t="s">
        <v>1325</v>
      </c>
      <c r="BA4" s="0" t="s">
        <v>1296</v>
      </c>
      <c r="BB4" s="0" t="s">
        <v>1297</v>
      </c>
      <c r="BC4" s="0" t="s">
        <v>1326</v>
      </c>
      <c r="BD4" s="0" t="s">
        <v>1302</v>
      </c>
      <c r="BE4" s="0" t="s">
        <v>2143</v>
      </c>
    </row>
    <row customHeight="1" ht="10.5">
      <c r="C5" s="0" t="s">
        <v>1067</v>
      </c>
      <c r="D5" s="0" t="s">
        <v>305</v>
      </c>
      <c r="E5" s="0" t="s">
        <v>1331</v>
      </c>
      <c r="G5" s="0" t="s">
        <v>1282</v>
      </c>
      <c r="H5" s="0" t="s">
        <v>1283</v>
      </c>
      <c r="I5" s="0" t="s">
        <v>1284</v>
      </c>
      <c r="J5" s="0" t="s">
        <v>1285</v>
      </c>
      <c r="O5" s="0" t="s">
        <v>2321</v>
      </c>
      <c r="Q5" s="0" t="s">
        <v>2322</v>
      </c>
      <c r="R5" s="0" t="s">
        <v>2323</v>
      </c>
      <c r="S5" s="0" t="s">
        <v>2324</v>
      </c>
      <c r="U5" s="0" t="s">
        <v>1282</v>
      </c>
      <c r="V5" s="0" t="s">
        <v>1283</v>
      </c>
      <c r="W5" s="0" t="s">
        <v>1284</v>
      </c>
      <c r="X5" s="0" t="s">
        <v>1290</v>
      </c>
      <c r="AC5" s="0" t="s">
        <v>2321</v>
      </c>
      <c r="AE5" s="0" t="s">
        <v>2322</v>
      </c>
      <c r="AF5" s="0" t="s">
        <v>2323</v>
      </c>
      <c r="AG5" s="0" t="s">
        <v>2324</v>
      </c>
      <c r="AI5" s="0">
        <v>89.09</v>
      </c>
      <c r="AJ5" s="0">
        <v>90.57</v>
      </c>
      <c r="AK5" s="0">
        <v>5.43</v>
      </c>
      <c r="AL5" s="0">
        <v>5.52</v>
      </c>
      <c r="AM5" s="0">
        <v>89.09</v>
      </c>
      <c r="AN5" s="0">
        <v>90.57</v>
      </c>
      <c r="AO5" s="0">
        <v>5.43</v>
      </c>
      <c r="AP5" s="0">
        <v>5.52</v>
      </c>
      <c r="AQ5" s="0" t="s">
        <v>1294</v>
      </c>
      <c r="AT5" s="0">
        <v>28504.1589344263</v>
      </c>
      <c r="AU5" s="0" t="s">
        <v>1334</v>
      </c>
      <c r="AV5" s="0" t="s">
        <v>1335</v>
      </c>
      <c r="AW5" s="0" t="s">
        <v>1297</v>
      </c>
      <c r="AX5" s="0" t="s">
        <v>1336</v>
      </c>
      <c r="AY5" s="0" t="s">
        <v>1337</v>
      </c>
      <c r="AZ5" s="0" t="s">
        <v>1338</v>
      </c>
      <c r="BA5" s="0" t="s">
        <v>1335</v>
      </c>
      <c r="BB5" s="0" t="s">
        <v>1297</v>
      </c>
      <c r="BC5" s="0" t="s">
        <v>1339</v>
      </c>
      <c r="BD5" s="0" t="s">
        <v>1340</v>
      </c>
      <c r="BE5" s="0" t="s">
        <v>2100</v>
      </c>
    </row>
    <row customHeight="1" ht="10.5">
      <c r="C6" s="0" t="s">
        <v>1067</v>
      </c>
      <c r="D6" s="0" t="s">
        <v>2040</v>
      </c>
      <c r="E6" s="0" t="s">
        <v>1355</v>
      </c>
      <c r="G6" s="0" t="s">
        <v>1282</v>
      </c>
      <c r="H6" s="0" t="s">
        <v>1283</v>
      </c>
      <c r="I6" s="0" t="s">
        <v>1284</v>
      </c>
      <c r="J6" s="0" t="s">
        <v>1285</v>
      </c>
      <c r="N6" s="0" t="s">
        <v>1356</v>
      </c>
      <c r="P6" s="0" t="s">
        <v>1357</v>
      </c>
      <c r="U6" s="0" t="s">
        <v>1282</v>
      </c>
      <c r="V6" s="0" t="s">
        <v>1283</v>
      </c>
      <c r="W6" s="0" t="s">
        <v>1284</v>
      </c>
      <c r="X6" s="0" t="s">
        <v>1290</v>
      </c>
      <c r="AB6" s="0" t="s">
        <v>1356</v>
      </c>
      <c r="AD6" s="0" t="s">
        <v>1357</v>
      </c>
      <c r="AI6" s="0">
        <v>41638.67</v>
      </c>
      <c r="AJ6" s="0">
        <v>42332.65</v>
      </c>
      <c r="AK6" s="0">
        <v>3627.99</v>
      </c>
      <c r="AL6" s="0">
        <v>3688.46</v>
      </c>
      <c r="AM6" s="0">
        <v>41638.67</v>
      </c>
      <c r="AN6" s="0">
        <v>42332.65</v>
      </c>
      <c r="AO6" s="0">
        <v>3627.99</v>
      </c>
      <c r="AP6" s="0">
        <v>3688.46</v>
      </c>
      <c r="AQ6" s="0" t="s">
        <v>1294</v>
      </c>
      <c r="AT6" s="0">
        <v>20657.6001957214</v>
      </c>
      <c r="AU6" s="0" t="s">
        <v>1358</v>
      </c>
      <c r="AV6" s="0" t="s">
        <v>1335</v>
      </c>
      <c r="AW6" s="0" t="s">
        <v>1297</v>
      </c>
      <c r="AX6" s="0" t="s">
        <v>1359</v>
      </c>
      <c r="AY6" s="0" t="s">
        <v>1360</v>
      </c>
      <c r="AZ6" s="0" t="s">
        <v>1361</v>
      </c>
      <c r="BA6" s="0" t="s">
        <v>1335</v>
      </c>
      <c r="BB6" s="0" t="s">
        <v>1297</v>
      </c>
      <c r="BC6" s="0" t="s">
        <v>1362</v>
      </c>
      <c r="BD6" s="0" t="s">
        <v>1363</v>
      </c>
      <c r="BE6" s="0" t="s">
        <v>1339</v>
      </c>
    </row>
    <row customHeight="1" ht="10.5">
      <c r="C7" s="0" t="s">
        <v>1067</v>
      </c>
      <c r="D7" s="0" t="s">
        <v>2040</v>
      </c>
      <c r="E7" s="0" t="s">
        <v>1364</v>
      </c>
      <c r="G7" s="0" t="s">
        <v>1282</v>
      </c>
      <c r="H7" s="0" t="s">
        <v>1283</v>
      </c>
      <c r="I7" s="0" t="s">
        <v>1284</v>
      </c>
      <c r="J7" s="0" t="s">
        <v>1285</v>
      </c>
      <c r="N7" s="0" t="s">
        <v>1365</v>
      </c>
      <c r="P7" s="0" t="s">
        <v>2041</v>
      </c>
      <c r="U7" s="0" t="s">
        <v>1282</v>
      </c>
      <c r="V7" s="0" t="s">
        <v>1283</v>
      </c>
      <c r="W7" s="0" t="s">
        <v>1284</v>
      </c>
      <c r="X7" s="0" t="s">
        <v>1290</v>
      </c>
      <c r="AB7" s="0" t="s">
        <v>1365</v>
      </c>
      <c r="AD7" s="0" t="s">
        <v>2041</v>
      </c>
      <c r="AI7" s="0">
        <v>30318.17</v>
      </c>
      <c r="AJ7" s="0">
        <v>30823.47</v>
      </c>
      <c r="AK7" s="0">
        <v>2123.19</v>
      </c>
      <c r="AL7" s="0">
        <v>2158.58</v>
      </c>
      <c r="AM7" s="0">
        <v>30318.17</v>
      </c>
      <c r="AN7" s="0">
        <v>30823.47</v>
      </c>
      <c r="AO7" s="0">
        <v>2123.19</v>
      </c>
      <c r="AP7" s="0">
        <v>2158.58</v>
      </c>
      <c r="AQ7" s="0" t="s">
        <v>1294</v>
      </c>
      <c r="AT7" s="0">
        <v>9968.8968760328</v>
      </c>
      <c r="AU7" s="0" t="s">
        <v>1358</v>
      </c>
      <c r="AV7" s="0" t="s">
        <v>1335</v>
      </c>
      <c r="AW7" s="0" t="s">
        <v>1297</v>
      </c>
      <c r="AX7" s="0" t="s">
        <v>1359</v>
      </c>
      <c r="AY7" s="0" t="s">
        <v>1360</v>
      </c>
      <c r="AZ7" s="0" t="s">
        <v>1361</v>
      </c>
      <c r="BA7" s="0" t="s">
        <v>1335</v>
      </c>
      <c r="BB7" s="0" t="s">
        <v>1297</v>
      </c>
      <c r="BC7" s="0" t="s">
        <v>1362</v>
      </c>
      <c r="BD7" s="0" t="s">
        <v>1363</v>
      </c>
      <c r="BE7" s="0" t="s">
        <v>2332</v>
      </c>
    </row>
    <row customHeight="1" ht="10.5">
      <c r="C8" s="0" t="s">
        <v>1067</v>
      </c>
      <c r="D8" s="0" t="s">
        <v>2040</v>
      </c>
      <c r="E8" s="0" t="s">
        <v>1367</v>
      </c>
      <c r="G8" s="0" t="s">
        <v>1282</v>
      </c>
      <c r="H8" s="0" t="s">
        <v>1283</v>
      </c>
      <c r="I8" s="0" t="s">
        <v>1284</v>
      </c>
      <c r="J8" s="0" t="s">
        <v>1285</v>
      </c>
      <c r="N8" s="0" t="s">
        <v>1368</v>
      </c>
      <c r="P8" s="0" t="s">
        <v>1369</v>
      </c>
      <c r="U8" s="0" t="s">
        <v>1282</v>
      </c>
      <c r="V8" s="0" t="s">
        <v>1283</v>
      </c>
      <c r="W8" s="0" t="s">
        <v>1284</v>
      </c>
      <c r="X8" s="0" t="s">
        <v>1290</v>
      </c>
      <c r="AB8" s="0" t="s">
        <v>1368</v>
      </c>
      <c r="AD8" s="0" t="s">
        <v>1369</v>
      </c>
      <c r="AI8" s="0">
        <v>41.39</v>
      </c>
      <c r="AJ8" s="0">
        <v>42.08</v>
      </c>
      <c r="AK8" s="0">
        <v>5.45</v>
      </c>
      <c r="AL8" s="0">
        <v>5.54</v>
      </c>
      <c r="AM8" s="0">
        <v>41.39</v>
      </c>
      <c r="AN8" s="0">
        <v>42.08</v>
      </c>
      <c r="AO8" s="0">
        <v>5.45</v>
      </c>
      <c r="AP8" s="0">
        <v>5.54</v>
      </c>
      <c r="AQ8" s="0" t="s">
        <v>1294</v>
      </c>
      <c r="AT8" s="0">
        <v>1599.3737704918</v>
      </c>
      <c r="AU8" s="0" t="s">
        <v>1358</v>
      </c>
      <c r="AV8" s="0" t="s">
        <v>1335</v>
      </c>
      <c r="AW8" s="0" t="s">
        <v>1297</v>
      </c>
      <c r="AX8" s="0" t="s">
        <v>1359</v>
      </c>
      <c r="AY8" s="0" t="s">
        <v>1360</v>
      </c>
      <c r="AZ8" s="0" t="s">
        <v>1361</v>
      </c>
      <c r="BA8" s="0" t="s">
        <v>1335</v>
      </c>
      <c r="BB8" s="0" t="s">
        <v>1297</v>
      </c>
      <c r="BC8" s="0" t="s">
        <v>1362</v>
      </c>
      <c r="BD8" s="0" t="s">
        <v>1363</v>
      </c>
      <c r="BE8" s="0" t="s">
        <v>1324</v>
      </c>
    </row>
    <row customHeight="1" ht="10.5">
      <c r="C9" s="0" t="s">
        <v>1067</v>
      </c>
      <c r="D9" s="0" t="s">
        <v>308</v>
      </c>
      <c r="E9" s="0" t="s">
        <v>1372</v>
      </c>
      <c r="G9" s="0" t="s">
        <v>1282</v>
      </c>
      <c r="H9" s="0" t="s">
        <v>1283</v>
      </c>
      <c r="I9" s="0" t="s">
        <v>1284</v>
      </c>
      <c r="J9" s="0" t="s">
        <v>34</v>
      </c>
      <c r="L9" s="0" t="s">
        <v>1373</v>
      </c>
      <c r="M9" s="0" t="s">
        <v>1374</v>
      </c>
      <c r="P9" s="0" t="s">
        <v>2041</v>
      </c>
      <c r="U9" s="0" t="s">
        <v>1282</v>
      </c>
      <c r="V9" s="0" t="s">
        <v>1283</v>
      </c>
      <c r="W9" s="0" t="s">
        <v>1284</v>
      </c>
      <c r="X9" s="0" t="s">
        <v>34</v>
      </c>
      <c r="Z9" s="0" t="s">
        <v>1373</v>
      </c>
      <c r="AA9" s="0" t="s">
        <v>1374</v>
      </c>
      <c r="AD9" s="0" t="s">
        <v>2041</v>
      </c>
      <c r="AI9" s="0">
        <v>15441.36</v>
      </c>
      <c r="AJ9" s="0">
        <v>15698.72</v>
      </c>
      <c r="AK9" s="0">
        <v>711.28</v>
      </c>
      <c r="AL9" s="0">
        <v>723.13</v>
      </c>
      <c r="AM9" s="0">
        <v>15441.36</v>
      </c>
      <c r="AN9" s="0">
        <v>15698.72</v>
      </c>
      <c r="AO9" s="0">
        <v>711.28</v>
      </c>
      <c r="AP9" s="0">
        <v>723.13</v>
      </c>
      <c r="AQ9" s="0" t="s">
        <v>1294</v>
      </c>
      <c r="AT9" s="0">
        <v>6023.133199782</v>
      </c>
      <c r="AU9" s="0" t="s">
        <v>1375</v>
      </c>
      <c r="AV9" s="0" t="s">
        <v>1376</v>
      </c>
      <c r="AW9" s="0" t="s">
        <v>1297</v>
      </c>
      <c r="AX9" s="0" t="s">
        <v>1377</v>
      </c>
      <c r="AY9" s="0" t="s">
        <v>1378</v>
      </c>
      <c r="AZ9" s="0" t="s">
        <v>1379</v>
      </c>
      <c r="BA9" s="0" t="s">
        <v>1376</v>
      </c>
      <c r="BB9" s="0" t="s">
        <v>1297</v>
      </c>
      <c r="BC9" s="0" t="s">
        <v>1380</v>
      </c>
      <c r="BD9" s="0" t="s">
        <v>1381</v>
      </c>
      <c r="BE9" s="0" t="s">
        <v>2316</v>
      </c>
    </row>
    <row customHeight="1" ht="10.5">
      <c r="C10" s="0" t="s">
        <v>1077</v>
      </c>
      <c r="D10" s="0" t="s">
        <v>299</v>
      </c>
      <c r="E10" s="0" t="s">
        <v>1280</v>
      </c>
      <c r="G10" s="0" t="s">
        <v>1282</v>
      </c>
      <c r="H10" s="0" t="s">
        <v>1283</v>
      </c>
      <c r="I10" s="0" t="s">
        <v>1284</v>
      </c>
      <c r="J10" s="0" t="s">
        <v>1285</v>
      </c>
      <c r="L10" s="0" t="s">
        <v>1286</v>
      </c>
      <c r="M10" s="0" t="s">
        <v>1641</v>
      </c>
      <c r="U10" s="0" t="s">
        <v>1282</v>
      </c>
      <c r="V10" s="0" t="s">
        <v>1283</v>
      </c>
      <c r="W10" s="0" t="s">
        <v>1284</v>
      </c>
      <c r="X10" s="0" t="s">
        <v>1290</v>
      </c>
      <c r="Z10" s="0" t="s">
        <v>1286</v>
      </c>
      <c r="AA10" s="0" t="s">
        <v>1642</v>
      </c>
      <c r="AI10" s="0">
        <v>7505.15</v>
      </c>
      <c r="AJ10" s="0">
        <v>7313.95</v>
      </c>
      <c r="AK10" s="0">
        <v>126.24</v>
      </c>
      <c r="AL10" s="0">
        <v>128.34</v>
      </c>
      <c r="AM10" s="0">
        <v>7505.15</v>
      </c>
      <c r="AN10" s="0">
        <v>7313.95</v>
      </c>
      <c r="AO10" s="0">
        <v>126.24</v>
      </c>
      <c r="AP10" s="0">
        <v>128.34</v>
      </c>
      <c r="AQ10" s="0" t="s">
        <v>1294</v>
      </c>
      <c r="AT10" s="0">
        <v>1893.3342163934</v>
      </c>
      <c r="AU10" s="0" t="s">
        <v>1295</v>
      </c>
      <c r="AV10" s="0" t="s">
        <v>1296</v>
      </c>
      <c r="AW10" s="0" t="s">
        <v>1297</v>
      </c>
      <c r="AX10" s="0" t="s">
        <v>1298</v>
      </c>
      <c r="AY10" s="0" t="s">
        <v>1299</v>
      </c>
      <c r="AZ10" s="0" t="s">
        <v>1300</v>
      </c>
      <c r="BA10" s="0" t="s">
        <v>1296</v>
      </c>
      <c r="BB10" s="0" t="s">
        <v>1297</v>
      </c>
      <c r="BC10" s="0" t="s">
        <v>1301</v>
      </c>
      <c r="BD10" s="0" t="s">
        <v>1302</v>
      </c>
      <c r="BE10" s="0" t="s">
        <v>2331</v>
      </c>
    </row>
    <row customHeight="1" ht="10.5">
      <c r="C11" s="0" t="s">
        <v>1077</v>
      </c>
      <c r="D11" s="0" t="s">
        <v>305</v>
      </c>
      <c r="E11" s="0" t="s">
        <v>1331</v>
      </c>
      <c r="G11" s="0" t="s">
        <v>1282</v>
      </c>
      <c r="H11" s="0" t="s">
        <v>1283</v>
      </c>
      <c r="I11" s="0" t="s">
        <v>1284</v>
      </c>
      <c r="J11" s="0" t="s">
        <v>1285</v>
      </c>
      <c r="O11" s="0" t="s">
        <v>2321</v>
      </c>
      <c r="Q11" s="0" t="s">
        <v>2322</v>
      </c>
      <c r="R11" s="0" t="s">
        <v>2323</v>
      </c>
      <c r="S11" s="0" t="s">
        <v>2324</v>
      </c>
      <c r="U11" s="0" t="s">
        <v>1282</v>
      </c>
      <c r="V11" s="0" t="s">
        <v>1283</v>
      </c>
      <c r="W11" s="0" t="s">
        <v>1284</v>
      </c>
      <c r="X11" s="0" t="s">
        <v>1290</v>
      </c>
      <c r="AC11" s="0" t="s">
        <v>2321</v>
      </c>
      <c r="AE11" s="0" t="s">
        <v>2322</v>
      </c>
      <c r="AF11" s="0" t="s">
        <v>2323</v>
      </c>
      <c r="AG11" s="0" t="s">
        <v>2324</v>
      </c>
      <c r="AI11" s="0">
        <v>89.09</v>
      </c>
      <c r="AJ11" s="0">
        <v>90.57</v>
      </c>
      <c r="AK11" s="0">
        <v>5.43</v>
      </c>
      <c r="AL11" s="0">
        <v>5.52</v>
      </c>
      <c r="AM11" s="0">
        <v>89.09</v>
      </c>
      <c r="AN11" s="0">
        <v>90.57</v>
      </c>
      <c r="AO11" s="0">
        <v>5.43</v>
      </c>
      <c r="AP11" s="0">
        <v>5.52</v>
      </c>
      <c r="AQ11" s="0" t="s">
        <v>1294</v>
      </c>
      <c r="AT11" s="0">
        <v>11297.4886229507</v>
      </c>
      <c r="AU11" s="0" t="s">
        <v>1334</v>
      </c>
      <c r="AV11" s="0" t="s">
        <v>1335</v>
      </c>
      <c r="AW11" s="0" t="s">
        <v>1297</v>
      </c>
      <c r="AX11" s="0" t="s">
        <v>1336</v>
      </c>
      <c r="AY11" s="0" t="s">
        <v>1337</v>
      </c>
      <c r="AZ11" s="0" t="s">
        <v>1338</v>
      </c>
      <c r="BA11" s="0" t="s">
        <v>1335</v>
      </c>
      <c r="BB11" s="0" t="s">
        <v>1297</v>
      </c>
      <c r="BC11" s="0" t="s">
        <v>1339</v>
      </c>
      <c r="BD11" s="0" t="s">
        <v>1340</v>
      </c>
      <c r="BE11" s="0" t="s">
        <v>2333</v>
      </c>
    </row>
    <row customHeight="1" ht="10.5">
      <c r="C12" s="0" t="s">
        <v>1077</v>
      </c>
      <c r="D12" s="0" t="s">
        <v>2040</v>
      </c>
      <c r="E12" s="0" t="s">
        <v>1355</v>
      </c>
      <c r="G12" s="0" t="s">
        <v>1282</v>
      </c>
      <c r="H12" s="0" t="s">
        <v>1283</v>
      </c>
      <c r="I12" s="0" t="s">
        <v>1284</v>
      </c>
      <c r="J12" s="0" t="s">
        <v>1285</v>
      </c>
      <c r="N12" s="0" t="s">
        <v>1356</v>
      </c>
      <c r="P12" s="0" t="s">
        <v>1357</v>
      </c>
      <c r="U12" s="0" t="s">
        <v>1282</v>
      </c>
      <c r="V12" s="0" t="s">
        <v>1283</v>
      </c>
      <c r="W12" s="0" t="s">
        <v>1284</v>
      </c>
      <c r="X12" s="0" t="s">
        <v>1290</v>
      </c>
      <c r="AB12" s="0" t="s">
        <v>1356</v>
      </c>
      <c r="AD12" s="0" t="s">
        <v>1357</v>
      </c>
      <c r="AI12" s="0">
        <v>41638.67</v>
      </c>
      <c r="AJ12" s="0">
        <v>42332.65</v>
      </c>
      <c r="AK12" s="0">
        <v>3627.99</v>
      </c>
      <c r="AL12" s="0">
        <v>3688.46</v>
      </c>
      <c r="AM12" s="0">
        <v>41638.67</v>
      </c>
      <c r="AN12" s="0">
        <v>42332.65</v>
      </c>
      <c r="AO12" s="0">
        <v>3627.99</v>
      </c>
      <c r="AP12" s="0">
        <v>3688.46</v>
      </c>
      <c r="AQ12" s="0" t="s">
        <v>1294</v>
      </c>
      <c r="AT12" s="0">
        <v>13369.8432704919</v>
      </c>
      <c r="AU12" s="0" t="s">
        <v>1358</v>
      </c>
      <c r="AV12" s="0" t="s">
        <v>1335</v>
      </c>
      <c r="AW12" s="0" t="s">
        <v>1297</v>
      </c>
      <c r="AX12" s="0" t="s">
        <v>1359</v>
      </c>
      <c r="AY12" s="0" t="s">
        <v>1360</v>
      </c>
      <c r="AZ12" s="0" t="s">
        <v>1361</v>
      </c>
      <c r="BA12" s="0" t="s">
        <v>1335</v>
      </c>
      <c r="BB12" s="0" t="s">
        <v>1297</v>
      </c>
      <c r="BC12" s="0" t="s">
        <v>1362</v>
      </c>
      <c r="BD12" s="0" t="s">
        <v>1363</v>
      </c>
      <c r="BE12" s="0" t="s">
        <v>2334</v>
      </c>
    </row>
    <row customHeight="1" ht="10.5">
      <c r="C13" s="0" t="s">
        <v>1077</v>
      </c>
      <c r="D13" s="0" t="s">
        <v>2040</v>
      </c>
      <c r="E13" s="0" t="s">
        <v>1364</v>
      </c>
      <c r="G13" s="0" t="s">
        <v>1282</v>
      </c>
      <c r="H13" s="0" t="s">
        <v>1283</v>
      </c>
      <c r="I13" s="0" t="s">
        <v>1284</v>
      </c>
      <c r="J13" s="0" t="s">
        <v>1285</v>
      </c>
      <c r="N13" s="0" t="s">
        <v>1365</v>
      </c>
      <c r="P13" s="0" t="s">
        <v>2041</v>
      </c>
      <c r="U13" s="0" t="s">
        <v>1282</v>
      </c>
      <c r="V13" s="0" t="s">
        <v>1283</v>
      </c>
      <c r="W13" s="0" t="s">
        <v>1284</v>
      </c>
      <c r="X13" s="0" t="s">
        <v>1290</v>
      </c>
      <c r="AB13" s="0" t="s">
        <v>1365</v>
      </c>
      <c r="AD13" s="0" t="s">
        <v>2041</v>
      </c>
      <c r="AI13" s="0">
        <v>30318.17</v>
      </c>
      <c r="AJ13" s="0">
        <v>30823.47</v>
      </c>
      <c r="AK13" s="0">
        <v>2123.19</v>
      </c>
      <c r="AL13" s="0">
        <v>2158.58</v>
      </c>
      <c r="AM13" s="0">
        <v>30318.17</v>
      </c>
      <c r="AN13" s="0">
        <v>30823.47</v>
      </c>
      <c r="AO13" s="0">
        <v>2123.19</v>
      </c>
      <c r="AP13" s="0">
        <v>2158.58</v>
      </c>
      <c r="AQ13" s="0" t="s">
        <v>1294</v>
      </c>
      <c r="AT13" s="0">
        <v>873.9634016393</v>
      </c>
      <c r="AU13" s="0" t="s">
        <v>1358</v>
      </c>
      <c r="AV13" s="0" t="s">
        <v>1335</v>
      </c>
      <c r="AW13" s="0" t="s">
        <v>1297</v>
      </c>
      <c r="AX13" s="0" t="s">
        <v>1359</v>
      </c>
      <c r="AY13" s="0" t="s">
        <v>1360</v>
      </c>
      <c r="AZ13" s="0" t="s">
        <v>1361</v>
      </c>
      <c r="BA13" s="0" t="s">
        <v>1335</v>
      </c>
      <c r="BB13" s="0" t="s">
        <v>1297</v>
      </c>
      <c r="BC13" s="0" t="s">
        <v>1362</v>
      </c>
      <c r="BD13" s="0" t="s">
        <v>1363</v>
      </c>
      <c r="BE13" s="0" t="s">
        <v>1339</v>
      </c>
    </row>
    <row customHeight="1" ht="10.5">
      <c r="C14" s="0" t="s">
        <v>1077</v>
      </c>
      <c r="D14" s="0" t="s">
        <v>2040</v>
      </c>
      <c r="E14" s="0" t="s">
        <v>1367</v>
      </c>
      <c r="G14" s="0" t="s">
        <v>1282</v>
      </c>
      <c r="H14" s="0" t="s">
        <v>1283</v>
      </c>
      <c r="I14" s="0" t="s">
        <v>1284</v>
      </c>
      <c r="J14" s="0" t="s">
        <v>1285</v>
      </c>
      <c r="N14" s="0" t="s">
        <v>1368</v>
      </c>
      <c r="P14" s="0" t="s">
        <v>1369</v>
      </c>
      <c r="U14" s="0" t="s">
        <v>1282</v>
      </c>
      <c r="V14" s="0" t="s">
        <v>1283</v>
      </c>
      <c r="W14" s="0" t="s">
        <v>1284</v>
      </c>
      <c r="X14" s="0" t="s">
        <v>1290</v>
      </c>
      <c r="AB14" s="0" t="s">
        <v>1368</v>
      </c>
      <c r="AD14" s="0" t="s">
        <v>1369</v>
      </c>
      <c r="AI14" s="0">
        <v>41.39</v>
      </c>
      <c r="AJ14" s="0">
        <v>42.08</v>
      </c>
      <c r="AK14" s="0">
        <v>5.45</v>
      </c>
      <c r="AL14" s="0">
        <v>5.54</v>
      </c>
      <c r="AM14" s="0">
        <v>41.39</v>
      </c>
      <c r="AN14" s="0">
        <v>42.08</v>
      </c>
      <c r="AO14" s="0">
        <v>5.45</v>
      </c>
      <c r="AP14" s="0">
        <v>5.54</v>
      </c>
      <c r="AQ14" s="0" t="s">
        <v>1294</v>
      </c>
      <c r="AT14" s="0">
        <v>910.1308196721</v>
      </c>
      <c r="AU14" s="0" t="s">
        <v>1358</v>
      </c>
      <c r="AV14" s="0" t="s">
        <v>1335</v>
      </c>
      <c r="AW14" s="0" t="s">
        <v>1297</v>
      </c>
      <c r="AX14" s="0" t="s">
        <v>1359</v>
      </c>
      <c r="AY14" s="0" t="s">
        <v>1360</v>
      </c>
      <c r="AZ14" s="0" t="s">
        <v>1361</v>
      </c>
      <c r="BA14" s="0" t="s">
        <v>1335</v>
      </c>
      <c r="BB14" s="0" t="s">
        <v>1297</v>
      </c>
      <c r="BC14" s="0" t="s">
        <v>1362</v>
      </c>
      <c r="BD14" s="0" t="s">
        <v>1363</v>
      </c>
      <c r="BE14" s="0" t="s">
        <v>2332</v>
      </c>
    </row>
    <row customHeight="1" ht="10.5">
      <c r="C15" s="0" t="s">
        <v>1077</v>
      </c>
      <c r="D15" s="0" t="s">
        <v>308</v>
      </c>
      <c r="E15" s="0" t="s">
        <v>1372</v>
      </c>
      <c r="G15" s="0" t="s">
        <v>1282</v>
      </c>
      <c r="H15" s="0" t="s">
        <v>1283</v>
      </c>
      <c r="I15" s="0" t="s">
        <v>1284</v>
      </c>
      <c r="J15" s="0" t="s">
        <v>34</v>
      </c>
      <c r="L15" s="0" t="s">
        <v>1373</v>
      </c>
      <c r="M15" s="0" t="s">
        <v>1374</v>
      </c>
      <c r="P15" s="0" t="s">
        <v>2041</v>
      </c>
      <c r="U15" s="0" t="s">
        <v>1282</v>
      </c>
      <c r="V15" s="0" t="s">
        <v>1283</v>
      </c>
      <c r="W15" s="0" t="s">
        <v>1284</v>
      </c>
      <c r="X15" s="0" t="s">
        <v>34</v>
      </c>
      <c r="Z15" s="0" t="s">
        <v>1373</v>
      </c>
      <c r="AA15" s="0" t="s">
        <v>1374</v>
      </c>
      <c r="AD15" s="0" t="s">
        <v>2041</v>
      </c>
      <c r="AI15" s="0">
        <v>15441.36</v>
      </c>
      <c r="AJ15" s="0">
        <v>15698.72</v>
      </c>
      <c r="AK15" s="0">
        <v>711.28</v>
      </c>
      <c r="AL15" s="0">
        <v>723.13</v>
      </c>
      <c r="AM15" s="0">
        <v>15441.36</v>
      </c>
      <c r="AN15" s="0">
        <v>15698.72</v>
      </c>
      <c r="AO15" s="0">
        <v>711.28</v>
      </c>
      <c r="AP15" s="0">
        <v>723.13</v>
      </c>
      <c r="AQ15" s="0" t="s">
        <v>1294</v>
      </c>
      <c r="AT15" s="0">
        <v>2843.7661548604</v>
      </c>
      <c r="AU15" s="0" t="s">
        <v>1375</v>
      </c>
      <c r="AV15" s="0" t="s">
        <v>1376</v>
      </c>
      <c r="AW15" s="0" t="s">
        <v>1297</v>
      </c>
      <c r="AX15" s="0" t="s">
        <v>1377</v>
      </c>
      <c r="AY15" s="0" t="s">
        <v>1378</v>
      </c>
      <c r="AZ15" s="0" t="s">
        <v>1379</v>
      </c>
      <c r="BA15" s="0" t="s">
        <v>1376</v>
      </c>
      <c r="BB15" s="0" t="s">
        <v>1297</v>
      </c>
      <c r="BC15" s="0" t="s">
        <v>1380</v>
      </c>
      <c r="BD15" s="0" t="s">
        <v>1381</v>
      </c>
      <c r="BE15" s="0" t="s">
        <v>2084</v>
      </c>
    </row>
    <row customHeight="1" ht="10.5">
      <c r="C16" s="0" t="s">
        <v>1080</v>
      </c>
      <c r="D16" s="0" t="s">
        <v>299</v>
      </c>
      <c r="E16" s="0" t="s">
        <v>1280</v>
      </c>
      <c r="G16" s="0" t="s">
        <v>1282</v>
      </c>
      <c r="H16" s="0" t="s">
        <v>1283</v>
      </c>
      <c r="I16" s="0" t="s">
        <v>1284</v>
      </c>
      <c r="J16" s="0" t="s">
        <v>1285</v>
      </c>
      <c r="L16" s="0" t="s">
        <v>1286</v>
      </c>
      <c r="M16" s="0" t="s">
        <v>1287</v>
      </c>
      <c r="U16" s="0" t="s">
        <v>1282</v>
      </c>
      <c r="V16" s="0" t="s">
        <v>1283</v>
      </c>
      <c r="W16" s="0" t="s">
        <v>1284</v>
      </c>
      <c r="X16" s="0" t="s">
        <v>1290</v>
      </c>
      <c r="Z16" s="0" t="s">
        <v>1286</v>
      </c>
      <c r="AA16" s="0" t="s">
        <v>1291</v>
      </c>
      <c r="AI16" s="0">
        <v>7505.15</v>
      </c>
      <c r="AJ16" s="0">
        <v>7313.95</v>
      </c>
      <c r="AK16" s="0">
        <v>126.24</v>
      </c>
      <c r="AL16" s="0">
        <v>128.34</v>
      </c>
      <c r="AM16" s="0">
        <v>7505.15</v>
      </c>
      <c r="AN16" s="0">
        <v>7313.95</v>
      </c>
      <c r="AO16" s="0">
        <v>126.24</v>
      </c>
      <c r="AP16" s="0">
        <v>128.34</v>
      </c>
      <c r="AQ16" s="0" t="s">
        <v>1294</v>
      </c>
      <c r="AT16" s="0">
        <v>1191.1621036064</v>
      </c>
      <c r="AU16" s="0" t="s">
        <v>1295</v>
      </c>
      <c r="AV16" s="0" t="s">
        <v>1296</v>
      </c>
      <c r="AW16" s="0" t="s">
        <v>1297</v>
      </c>
      <c r="AX16" s="0" t="s">
        <v>1298</v>
      </c>
      <c r="AY16" s="0" t="s">
        <v>1299</v>
      </c>
      <c r="AZ16" s="0" t="s">
        <v>1300</v>
      </c>
      <c r="BA16" s="0" t="s">
        <v>1296</v>
      </c>
      <c r="BB16" s="0" t="s">
        <v>1297</v>
      </c>
      <c r="BC16" s="0" t="s">
        <v>1301</v>
      </c>
      <c r="BD16" s="0" t="s">
        <v>1302</v>
      </c>
      <c r="BE16" s="0" t="s">
        <v>2331</v>
      </c>
    </row>
    <row customHeight="1" ht="10.5">
      <c r="C17" s="0" t="s">
        <v>1080</v>
      </c>
      <c r="D17" s="0" t="s">
        <v>305</v>
      </c>
      <c r="E17" s="0" t="s">
        <v>1331</v>
      </c>
      <c r="G17" s="0" t="s">
        <v>1282</v>
      </c>
      <c r="H17" s="0" t="s">
        <v>1283</v>
      </c>
      <c r="I17" s="0" t="s">
        <v>1284</v>
      </c>
      <c r="J17" s="0" t="s">
        <v>1285</v>
      </c>
      <c r="O17" s="0" t="s">
        <v>2321</v>
      </c>
      <c r="Q17" s="0" t="s">
        <v>2322</v>
      </c>
      <c r="R17" s="0" t="s">
        <v>2323</v>
      </c>
      <c r="S17" s="0" t="s">
        <v>2324</v>
      </c>
      <c r="U17" s="0" t="s">
        <v>1282</v>
      </c>
      <c r="V17" s="0" t="s">
        <v>1283</v>
      </c>
      <c r="W17" s="0" t="s">
        <v>1284</v>
      </c>
      <c r="X17" s="0" t="s">
        <v>1290</v>
      </c>
      <c r="AC17" s="0" t="s">
        <v>2321</v>
      </c>
      <c r="AE17" s="0" t="s">
        <v>2322</v>
      </c>
      <c r="AF17" s="0" t="s">
        <v>2323</v>
      </c>
      <c r="AG17" s="0" t="s">
        <v>2324</v>
      </c>
      <c r="AI17" s="0">
        <v>89.09</v>
      </c>
      <c r="AJ17" s="0">
        <v>90.57</v>
      </c>
      <c r="AK17" s="0">
        <v>5.43</v>
      </c>
      <c r="AL17" s="0">
        <v>5.52</v>
      </c>
      <c r="AM17" s="0">
        <v>89.09</v>
      </c>
      <c r="AN17" s="0">
        <v>90.57</v>
      </c>
      <c r="AO17" s="0">
        <v>5.43</v>
      </c>
      <c r="AP17" s="0">
        <v>5.52</v>
      </c>
      <c r="AQ17" s="0" t="s">
        <v>1294</v>
      </c>
      <c r="AT17" s="0">
        <v>17240.8201229508</v>
      </c>
      <c r="AU17" s="0" t="s">
        <v>1334</v>
      </c>
      <c r="AV17" s="0" t="s">
        <v>1335</v>
      </c>
      <c r="AW17" s="0" t="s">
        <v>1297</v>
      </c>
      <c r="AX17" s="0" t="s">
        <v>1336</v>
      </c>
      <c r="AY17" s="0" t="s">
        <v>1337</v>
      </c>
      <c r="AZ17" s="0" t="s">
        <v>1338</v>
      </c>
      <c r="BA17" s="0" t="s">
        <v>1335</v>
      </c>
      <c r="BB17" s="0" t="s">
        <v>1297</v>
      </c>
      <c r="BC17" s="0" t="s">
        <v>1339</v>
      </c>
      <c r="BD17" s="0" t="s">
        <v>1340</v>
      </c>
      <c r="BE17" s="0" t="s">
        <v>2333</v>
      </c>
    </row>
    <row customHeight="1" ht="10.5">
      <c r="C18" s="0" t="s">
        <v>1080</v>
      </c>
      <c r="D18" s="0" t="s">
        <v>2040</v>
      </c>
      <c r="E18" s="0" t="s">
        <v>1355</v>
      </c>
      <c r="G18" s="0" t="s">
        <v>1282</v>
      </c>
      <c r="H18" s="0" t="s">
        <v>1283</v>
      </c>
      <c r="I18" s="0" t="s">
        <v>1284</v>
      </c>
      <c r="J18" s="0" t="s">
        <v>1285</v>
      </c>
      <c r="N18" s="0" t="s">
        <v>1356</v>
      </c>
      <c r="P18" s="0" t="s">
        <v>1357</v>
      </c>
      <c r="U18" s="0" t="s">
        <v>1282</v>
      </c>
      <c r="V18" s="0" t="s">
        <v>1283</v>
      </c>
      <c r="W18" s="0" t="s">
        <v>1284</v>
      </c>
      <c r="X18" s="0" t="s">
        <v>1290</v>
      </c>
      <c r="AB18" s="0" t="s">
        <v>1356</v>
      </c>
      <c r="AD18" s="0" t="s">
        <v>1357</v>
      </c>
      <c r="AI18" s="0">
        <v>41638.67</v>
      </c>
      <c r="AJ18" s="0">
        <v>42332.65</v>
      </c>
      <c r="AK18" s="0">
        <v>3627.99</v>
      </c>
      <c r="AL18" s="0">
        <v>3688.46</v>
      </c>
      <c r="AM18" s="0">
        <v>41638.67</v>
      </c>
      <c r="AN18" s="0">
        <v>42332.65</v>
      </c>
      <c r="AO18" s="0">
        <v>3627.99</v>
      </c>
      <c r="AP18" s="0">
        <v>3688.46</v>
      </c>
      <c r="AQ18" s="0" t="s">
        <v>1294</v>
      </c>
      <c r="AT18" s="0">
        <v>4040.5351445902</v>
      </c>
      <c r="AU18" s="0" t="s">
        <v>1358</v>
      </c>
      <c r="AV18" s="0" t="s">
        <v>1335</v>
      </c>
      <c r="AW18" s="0" t="s">
        <v>1297</v>
      </c>
      <c r="AX18" s="0" t="s">
        <v>1359</v>
      </c>
      <c r="AY18" s="0" t="s">
        <v>1360</v>
      </c>
      <c r="AZ18" s="0" t="s">
        <v>1361</v>
      </c>
      <c r="BA18" s="0" t="s">
        <v>1335</v>
      </c>
      <c r="BB18" s="0" t="s">
        <v>1297</v>
      </c>
      <c r="BC18" s="0" t="s">
        <v>1362</v>
      </c>
      <c r="BD18" s="0" t="s">
        <v>1363</v>
      </c>
      <c r="BE18" s="0" t="s">
        <v>2334</v>
      </c>
    </row>
    <row customHeight="1" ht="10.5">
      <c r="C19" s="0" t="s">
        <v>1080</v>
      </c>
      <c r="D19" s="0" t="s">
        <v>2040</v>
      </c>
      <c r="E19" s="0" t="s">
        <v>1364</v>
      </c>
      <c r="G19" s="0" t="s">
        <v>1282</v>
      </c>
      <c r="H19" s="0" t="s">
        <v>1283</v>
      </c>
      <c r="I19" s="0" t="s">
        <v>1284</v>
      </c>
      <c r="J19" s="0" t="s">
        <v>1285</v>
      </c>
      <c r="N19" s="0" t="s">
        <v>1365</v>
      </c>
      <c r="P19" s="0" t="s">
        <v>2041</v>
      </c>
      <c r="U19" s="0" t="s">
        <v>1282</v>
      </c>
      <c r="V19" s="0" t="s">
        <v>1283</v>
      </c>
      <c r="W19" s="0" t="s">
        <v>1284</v>
      </c>
      <c r="X19" s="0" t="s">
        <v>1290</v>
      </c>
      <c r="AB19" s="0" t="s">
        <v>1365</v>
      </c>
      <c r="AD19" s="0" t="s">
        <v>2041</v>
      </c>
      <c r="AI19" s="0">
        <v>30318.17</v>
      </c>
      <c r="AJ19" s="0">
        <v>30823.47</v>
      </c>
      <c r="AK19" s="0">
        <v>2123.19</v>
      </c>
      <c r="AL19" s="0">
        <v>2158.58</v>
      </c>
      <c r="AM19" s="0">
        <v>30318.17</v>
      </c>
      <c r="AN19" s="0">
        <v>30823.47</v>
      </c>
      <c r="AO19" s="0">
        <v>2123.19</v>
      </c>
      <c r="AP19" s="0">
        <v>2158.58</v>
      </c>
      <c r="AQ19" s="0" t="s">
        <v>1294</v>
      </c>
      <c r="AT19" s="0">
        <v>1677.6009393444</v>
      </c>
      <c r="AU19" s="0" t="s">
        <v>1358</v>
      </c>
      <c r="AV19" s="0" t="s">
        <v>1335</v>
      </c>
      <c r="AW19" s="0" t="s">
        <v>1297</v>
      </c>
      <c r="AX19" s="0" t="s">
        <v>1359</v>
      </c>
      <c r="AY19" s="0" t="s">
        <v>1360</v>
      </c>
      <c r="AZ19" s="0" t="s">
        <v>1361</v>
      </c>
      <c r="BA19" s="0" t="s">
        <v>1335</v>
      </c>
      <c r="BB19" s="0" t="s">
        <v>1297</v>
      </c>
      <c r="BC19" s="0" t="s">
        <v>1362</v>
      </c>
      <c r="BD19" s="0" t="s">
        <v>1363</v>
      </c>
      <c r="BE19" s="0" t="s">
        <v>1339</v>
      </c>
    </row>
    <row customHeight="1" ht="10.5">
      <c r="C20" s="0" t="s">
        <v>1080</v>
      </c>
      <c r="D20" s="0" t="s">
        <v>2040</v>
      </c>
      <c r="E20" s="0" t="s">
        <v>1367</v>
      </c>
      <c r="G20" s="0" t="s">
        <v>1282</v>
      </c>
      <c r="H20" s="0" t="s">
        <v>1283</v>
      </c>
      <c r="I20" s="0" t="s">
        <v>1284</v>
      </c>
      <c r="J20" s="0" t="s">
        <v>1285</v>
      </c>
      <c r="N20" s="0" t="s">
        <v>1368</v>
      </c>
      <c r="P20" s="0" t="s">
        <v>1369</v>
      </c>
      <c r="U20" s="0" t="s">
        <v>1282</v>
      </c>
      <c r="V20" s="0" t="s">
        <v>1283</v>
      </c>
      <c r="W20" s="0" t="s">
        <v>1284</v>
      </c>
      <c r="X20" s="0" t="s">
        <v>1290</v>
      </c>
      <c r="AB20" s="0" t="s">
        <v>1368</v>
      </c>
      <c r="AD20" s="0" t="s">
        <v>1369</v>
      </c>
      <c r="AI20" s="0">
        <v>41.39</v>
      </c>
      <c r="AJ20" s="0">
        <v>42.08</v>
      </c>
      <c r="AK20" s="0">
        <v>5.45</v>
      </c>
      <c r="AL20" s="0">
        <v>5.54</v>
      </c>
      <c r="AM20" s="0">
        <v>41.39</v>
      </c>
      <c r="AN20" s="0">
        <v>42.08</v>
      </c>
      <c r="AO20" s="0">
        <v>5.45</v>
      </c>
      <c r="AP20" s="0">
        <v>5.54</v>
      </c>
      <c r="AQ20" s="0" t="s">
        <v>1294</v>
      </c>
      <c r="AT20" s="0">
        <v>203.3061639344</v>
      </c>
      <c r="AU20" s="0" t="s">
        <v>1358</v>
      </c>
      <c r="AV20" s="0" t="s">
        <v>1335</v>
      </c>
      <c r="AW20" s="0" t="s">
        <v>1297</v>
      </c>
      <c r="AX20" s="0" t="s">
        <v>1359</v>
      </c>
      <c r="AY20" s="0" t="s">
        <v>1360</v>
      </c>
      <c r="AZ20" s="0" t="s">
        <v>1361</v>
      </c>
      <c r="BA20" s="0" t="s">
        <v>1335</v>
      </c>
      <c r="BB20" s="0" t="s">
        <v>1297</v>
      </c>
      <c r="BC20" s="0" t="s">
        <v>1362</v>
      </c>
      <c r="BD20" s="0" t="s">
        <v>1363</v>
      </c>
      <c r="BE20" s="0" t="s">
        <v>2332</v>
      </c>
    </row>
    <row customHeight="1" ht="10.5">
      <c r="C21" s="0" t="s">
        <v>1080</v>
      </c>
      <c r="D21" s="0" t="s">
        <v>308</v>
      </c>
      <c r="E21" s="0" t="s">
        <v>1372</v>
      </c>
      <c r="G21" s="0" t="s">
        <v>1282</v>
      </c>
      <c r="H21" s="0" t="s">
        <v>1283</v>
      </c>
      <c r="I21" s="0" t="s">
        <v>1284</v>
      </c>
      <c r="J21" s="0" t="s">
        <v>34</v>
      </c>
      <c r="L21" s="0" t="s">
        <v>1373</v>
      </c>
      <c r="M21" s="0" t="s">
        <v>1374</v>
      </c>
      <c r="P21" s="0" t="s">
        <v>2041</v>
      </c>
      <c r="U21" s="0" t="s">
        <v>1282</v>
      </c>
      <c r="V21" s="0" t="s">
        <v>1283</v>
      </c>
      <c r="W21" s="0" t="s">
        <v>1284</v>
      </c>
      <c r="X21" s="0" t="s">
        <v>34</v>
      </c>
      <c r="Z21" s="0" t="s">
        <v>1373</v>
      </c>
      <c r="AA21" s="0" t="s">
        <v>1374</v>
      </c>
      <c r="AD21" s="0" t="s">
        <v>2041</v>
      </c>
      <c r="AI21" s="0">
        <v>15441.36</v>
      </c>
      <c r="AJ21" s="0">
        <v>15698.72</v>
      </c>
      <c r="AK21" s="0">
        <v>711.28</v>
      </c>
      <c r="AL21" s="0">
        <v>723.13</v>
      </c>
      <c r="AM21" s="0">
        <v>15441.36</v>
      </c>
      <c r="AN21" s="0">
        <v>15698.72</v>
      </c>
      <c r="AO21" s="0">
        <v>711.28</v>
      </c>
      <c r="AP21" s="0">
        <v>723.13</v>
      </c>
      <c r="AQ21" s="0" t="s">
        <v>1294</v>
      </c>
      <c r="AT21" s="0">
        <v>1751.4075261776</v>
      </c>
      <c r="AU21" s="0" t="s">
        <v>1375</v>
      </c>
      <c r="AV21" s="0" t="s">
        <v>1376</v>
      </c>
      <c r="AW21" s="0" t="s">
        <v>1297</v>
      </c>
      <c r="AX21" s="0" t="s">
        <v>1377</v>
      </c>
      <c r="AY21" s="0" t="s">
        <v>1378</v>
      </c>
      <c r="AZ21" s="0" t="s">
        <v>1379</v>
      </c>
      <c r="BA21" s="0" t="s">
        <v>1376</v>
      </c>
      <c r="BB21" s="0" t="s">
        <v>1297</v>
      </c>
      <c r="BC21" s="0" t="s">
        <v>1380</v>
      </c>
      <c r="BD21" s="0" t="s">
        <v>1381</v>
      </c>
      <c r="BE21" s="0" t="s">
        <v>2084</v>
      </c>
    </row>
    <row customHeight="1" ht="10.5">
      <c r="C22" s="0" t="s">
        <v>1083</v>
      </c>
      <c r="D22" s="0" t="s">
        <v>299</v>
      </c>
      <c r="E22" s="0" t="s">
        <v>1280</v>
      </c>
      <c r="G22" s="0" t="s">
        <v>1282</v>
      </c>
      <c r="H22" s="0" t="s">
        <v>1283</v>
      </c>
      <c r="I22" s="0" t="s">
        <v>1284</v>
      </c>
      <c r="J22" s="0" t="s">
        <v>1285</v>
      </c>
      <c r="L22" s="0" t="s">
        <v>1286</v>
      </c>
      <c r="M22" s="0" t="s">
        <v>1644</v>
      </c>
      <c r="U22" s="0" t="s">
        <v>1282</v>
      </c>
      <c r="V22" s="0" t="s">
        <v>1283</v>
      </c>
      <c r="W22" s="0" t="s">
        <v>1284</v>
      </c>
      <c r="X22" s="0" t="s">
        <v>1290</v>
      </c>
      <c r="Z22" s="0" t="s">
        <v>1286</v>
      </c>
      <c r="AA22" s="0" t="s">
        <v>1645</v>
      </c>
      <c r="AI22" s="0">
        <v>7505.15</v>
      </c>
      <c r="AJ22" s="0">
        <v>7313.95</v>
      </c>
      <c r="AK22" s="0">
        <v>300.65</v>
      </c>
      <c r="AL22" s="0">
        <v>305.66</v>
      </c>
      <c r="AM22" s="0">
        <v>7505.15</v>
      </c>
      <c r="AN22" s="0">
        <v>7313.95</v>
      </c>
      <c r="AO22" s="0">
        <v>300.65</v>
      </c>
      <c r="AP22" s="0">
        <v>305.66</v>
      </c>
      <c r="AQ22" s="0" t="s">
        <v>1294</v>
      </c>
      <c r="AT22" s="0">
        <v>7390.092448</v>
      </c>
      <c r="AU22" s="0" t="s">
        <v>1295</v>
      </c>
      <c r="AV22" s="0" t="s">
        <v>1296</v>
      </c>
      <c r="AW22" s="0" t="s">
        <v>1297</v>
      </c>
      <c r="AX22" s="0" t="s">
        <v>1298</v>
      </c>
      <c r="AY22" s="0" t="s">
        <v>1299</v>
      </c>
      <c r="AZ22" s="0" t="s">
        <v>1300</v>
      </c>
      <c r="BA22" s="0" t="s">
        <v>1296</v>
      </c>
      <c r="BB22" s="0" t="s">
        <v>1297</v>
      </c>
      <c r="BC22" s="0" t="s">
        <v>1301</v>
      </c>
      <c r="BD22" s="0" t="s">
        <v>1302</v>
      </c>
      <c r="BE22" s="0" t="s">
        <v>2331</v>
      </c>
    </row>
    <row customHeight="1" ht="10.5">
      <c r="C23" s="0" t="s">
        <v>1083</v>
      </c>
      <c r="D23" s="0" t="s">
        <v>304</v>
      </c>
      <c r="E23" s="0" t="s">
        <v>1318</v>
      </c>
      <c r="G23" s="0" t="s">
        <v>1282</v>
      </c>
      <c r="H23" s="0" t="s">
        <v>1283</v>
      </c>
      <c r="I23" s="0" t="s">
        <v>1284</v>
      </c>
      <c r="J23" s="0" t="s">
        <v>1285</v>
      </c>
      <c r="L23" s="0" t="s">
        <v>1319</v>
      </c>
      <c r="M23" s="0" t="s">
        <v>1320</v>
      </c>
      <c r="U23" s="0" t="s">
        <v>1282</v>
      </c>
      <c r="V23" s="0" t="s">
        <v>1283</v>
      </c>
      <c r="W23" s="0" t="s">
        <v>1284</v>
      </c>
      <c r="X23" s="0" t="s">
        <v>1290</v>
      </c>
      <c r="Z23" s="0" t="s">
        <v>1319</v>
      </c>
      <c r="AA23" s="0" t="s">
        <v>1322</v>
      </c>
      <c r="AI23" s="0">
        <v>25393.13</v>
      </c>
      <c r="AJ23" s="0">
        <v>25816.35</v>
      </c>
      <c r="AK23" s="0">
        <v>1948.93</v>
      </c>
      <c r="AL23" s="0">
        <v>1981.41</v>
      </c>
      <c r="AM23" s="0">
        <v>25393.13</v>
      </c>
      <c r="AN23" s="0">
        <v>25816.35</v>
      </c>
      <c r="AO23" s="0">
        <v>1948.93</v>
      </c>
      <c r="AP23" s="0">
        <v>1981.41</v>
      </c>
      <c r="AQ23" s="0" t="s">
        <v>1294</v>
      </c>
      <c r="AT23" s="0">
        <v>19722.7759491442</v>
      </c>
      <c r="AU23" s="0" t="s">
        <v>1323</v>
      </c>
      <c r="AV23" s="0" t="s">
        <v>1296</v>
      </c>
      <c r="AW23" s="0" t="s">
        <v>1297</v>
      </c>
      <c r="AX23" s="0" t="s">
        <v>1324</v>
      </c>
      <c r="AY23" s="0" t="s">
        <v>1299</v>
      </c>
      <c r="AZ23" s="0" t="s">
        <v>1325</v>
      </c>
      <c r="BA23" s="0" t="s">
        <v>1296</v>
      </c>
      <c r="BB23" s="0" t="s">
        <v>1297</v>
      </c>
      <c r="BC23" s="0" t="s">
        <v>1326</v>
      </c>
      <c r="BD23" s="0" t="s">
        <v>1302</v>
      </c>
      <c r="BE23" s="0" t="s">
        <v>2143</v>
      </c>
    </row>
    <row customHeight="1" ht="10.5">
      <c r="C24" s="0" t="s">
        <v>1083</v>
      </c>
      <c r="D24" s="0" t="s">
        <v>305</v>
      </c>
      <c r="E24" s="0" t="s">
        <v>1331</v>
      </c>
      <c r="G24" s="0" t="s">
        <v>1282</v>
      </c>
      <c r="H24" s="0" t="s">
        <v>1283</v>
      </c>
      <c r="I24" s="0" t="s">
        <v>1284</v>
      </c>
      <c r="J24" s="0" t="s">
        <v>1285</v>
      </c>
      <c r="O24" s="0" t="s">
        <v>2321</v>
      </c>
      <c r="Q24" s="0" t="s">
        <v>2322</v>
      </c>
      <c r="R24" s="0" t="s">
        <v>2323</v>
      </c>
      <c r="S24" s="0" t="s">
        <v>2324</v>
      </c>
      <c r="U24" s="0" t="s">
        <v>1282</v>
      </c>
      <c r="V24" s="0" t="s">
        <v>1283</v>
      </c>
      <c r="W24" s="0" t="s">
        <v>1284</v>
      </c>
      <c r="X24" s="0" t="s">
        <v>1290</v>
      </c>
      <c r="AC24" s="0" t="s">
        <v>2321</v>
      </c>
      <c r="AE24" s="0" t="s">
        <v>2322</v>
      </c>
      <c r="AF24" s="0" t="s">
        <v>2323</v>
      </c>
      <c r="AG24" s="0" t="s">
        <v>2324</v>
      </c>
      <c r="AI24" s="0">
        <v>89.09</v>
      </c>
      <c r="AJ24" s="0">
        <v>90.57</v>
      </c>
      <c r="AK24" s="0">
        <v>5.43</v>
      </c>
      <c r="AL24" s="0">
        <v>5.52</v>
      </c>
      <c r="AM24" s="0">
        <v>89.09</v>
      </c>
      <c r="AN24" s="0">
        <v>90.57</v>
      </c>
      <c r="AO24" s="0">
        <v>5.43</v>
      </c>
      <c r="AP24" s="0">
        <v>5.52</v>
      </c>
      <c r="AQ24" s="0" t="s">
        <v>1294</v>
      </c>
      <c r="AT24" s="0">
        <v>20200.0721311476</v>
      </c>
      <c r="AU24" s="0" t="s">
        <v>1334</v>
      </c>
      <c r="AV24" s="0" t="s">
        <v>1335</v>
      </c>
      <c r="AW24" s="0" t="s">
        <v>1297</v>
      </c>
      <c r="AX24" s="0" t="s">
        <v>1336</v>
      </c>
      <c r="AY24" s="0" t="s">
        <v>1337</v>
      </c>
      <c r="AZ24" s="0" t="s">
        <v>1338</v>
      </c>
      <c r="BA24" s="0" t="s">
        <v>1335</v>
      </c>
      <c r="BB24" s="0" t="s">
        <v>1297</v>
      </c>
      <c r="BC24" s="0" t="s">
        <v>1339</v>
      </c>
      <c r="BD24" s="0" t="s">
        <v>1340</v>
      </c>
      <c r="BE24" s="0" t="s">
        <v>2100</v>
      </c>
    </row>
    <row customHeight="1" ht="10.5">
      <c r="C25" s="0" t="s">
        <v>1083</v>
      </c>
      <c r="D25" s="0" t="s">
        <v>2040</v>
      </c>
      <c r="E25" s="0" t="s">
        <v>1355</v>
      </c>
      <c r="G25" s="0" t="s">
        <v>1282</v>
      </c>
      <c r="H25" s="0" t="s">
        <v>1283</v>
      </c>
      <c r="I25" s="0" t="s">
        <v>1284</v>
      </c>
      <c r="J25" s="0" t="s">
        <v>1285</v>
      </c>
      <c r="N25" s="0" t="s">
        <v>1356</v>
      </c>
      <c r="P25" s="0" t="s">
        <v>1357</v>
      </c>
      <c r="U25" s="0" t="s">
        <v>1282</v>
      </c>
      <c r="V25" s="0" t="s">
        <v>1283</v>
      </c>
      <c r="W25" s="0" t="s">
        <v>1284</v>
      </c>
      <c r="X25" s="0" t="s">
        <v>1290</v>
      </c>
      <c r="AB25" s="0" t="s">
        <v>1356</v>
      </c>
      <c r="AD25" s="0" t="s">
        <v>1357</v>
      </c>
      <c r="AI25" s="0">
        <v>41638.67</v>
      </c>
      <c r="AJ25" s="0">
        <v>42332.65</v>
      </c>
      <c r="AK25" s="0">
        <v>3627.99</v>
      </c>
      <c r="AL25" s="0">
        <v>3688.46</v>
      </c>
      <c r="AM25" s="0">
        <v>41638.67</v>
      </c>
      <c r="AN25" s="0">
        <v>42332.65</v>
      </c>
      <c r="AO25" s="0">
        <v>3627.99</v>
      </c>
      <c r="AP25" s="0">
        <v>3688.46</v>
      </c>
      <c r="AQ25" s="0" t="s">
        <v>1294</v>
      </c>
      <c r="AT25" s="0">
        <v>4968.1224068524</v>
      </c>
      <c r="AU25" s="0" t="s">
        <v>1358</v>
      </c>
      <c r="AV25" s="0" t="s">
        <v>1335</v>
      </c>
      <c r="AW25" s="0" t="s">
        <v>1297</v>
      </c>
      <c r="AX25" s="0" t="s">
        <v>1359</v>
      </c>
      <c r="AY25" s="0" t="s">
        <v>1360</v>
      </c>
      <c r="AZ25" s="0" t="s">
        <v>1361</v>
      </c>
      <c r="BA25" s="0" t="s">
        <v>1335</v>
      </c>
      <c r="BB25" s="0" t="s">
        <v>1297</v>
      </c>
      <c r="BC25" s="0" t="s">
        <v>1362</v>
      </c>
      <c r="BD25" s="0" t="s">
        <v>1363</v>
      </c>
      <c r="BE25" s="0" t="s">
        <v>1339</v>
      </c>
    </row>
    <row customHeight="1" ht="10.5">
      <c r="C26" s="0" t="s">
        <v>1083</v>
      </c>
      <c r="D26" s="0" t="s">
        <v>2040</v>
      </c>
      <c r="E26" s="0" t="s">
        <v>1364</v>
      </c>
      <c r="G26" s="0" t="s">
        <v>1282</v>
      </c>
      <c r="H26" s="0" t="s">
        <v>1283</v>
      </c>
      <c r="I26" s="0" t="s">
        <v>1284</v>
      </c>
      <c r="J26" s="0" t="s">
        <v>1285</v>
      </c>
      <c r="N26" s="0" t="s">
        <v>1365</v>
      </c>
      <c r="P26" s="0" t="s">
        <v>2041</v>
      </c>
      <c r="U26" s="0" t="s">
        <v>1282</v>
      </c>
      <c r="V26" s="0" t="s">
        <v>1283</v>
      </c>
      <c r="W26" s="0" t="s">
        <v>1284</v>
      </c>
      <c r="X26" s="0" t="s">
        <v>1290</v>
      </c>
      <c r="AB26" s="0" t="s">
        <v>1365</v>
      </c>
      <c r="AD26" s="0" t="s">
        <v>2041</v>
      </c>
      <c r="AI26" s="0">
        <v>30318.17</v>
      </c>
      <c r="AJ26" s="0">
        <v>30823.47</v>
      </c>
      <c r="AK26" s="0">
        <v>2123.19</v>
      </c>
      <c r="AL26" s="0">
        <v>2158.58</v>
      </c>
      <c r="AM26" s="0">
        <v>30318.17</v>
      </c>
      <c r="AN26" s="0">
        <v>30823.47</v>
      </c>
      <c r="AO26" s="0">
        <v>2123.19</v>
      </c>
      <c r="AP26" s="0">
        <v>2158.58</v>
      </c>
      <c r="AQ26" s="0" t="s">
        <v>1294</v>
      </c>
      <c r="AT26" s="0">
        <v>770.6626163934</v>
      </c>
      <c r="AU26" s="0" t="s">
        <v>1358</v>
      </c>
      <c r="AV26" s="0" t="s">
        <v>1335</v>
      </c>
      <c r="AW26" s="0" t="s">
        <v>1297</v>
      </c>
      <c r="AX26" s="0" t="s">
        <v>1359</v>
      </c>
      <c r="AY26" s="0" t="s">
        <v>1360</v>
      </c>
      <c r="AZ26" s="0" t="s">
        <v>1361</v>
      </c>
      <c r="BA26" s="0" t="s">
        <v>1335</v>
      </c>
      <c r="BB26" s="0" t="s">
        <v>1297</v>
      </c>
      <c r="BC26" s="0" t="s">
        <v>1362</v>
      </c>
      <c r="BD26" s="0" t="s">
        <v>1363</v>
      </c>
      <c r="BE26" s="0" t="s">
        <v>2332</v>
      </c>
    </row>
    <row customHeight="1" ht="10.5">
      <c r="C27" s="0" t="s">
        <v>1083</v>
      </c>
      <c r="D27" s="0" t="s">
        <v>2040</v>
      </c>
      <c r="E27" s="0" t="s">
        <v>1367</v>
      </c>
      <c r="G27" s="0" t="s">
        <v>1282</v>
      </c>
      <c r="H27" s="0" t="s">
        <v>1283</v>
      </c>
      <c r="I27" s="0" t="s">
        <v>1284</v>
      </c>
      <c r="J27" s="0" t="s">
        <v>1285</v>
      </c>
      <c r="N27" s="0" t="s">
        <v>1368</v>
      </c>
      <c r="P27" s="0" t="s">
        <v>1369</v>
      </c>
      <c r="U27" s="0" t="s">
        <v>1282</v>
      </c>
      <c r="V27" s="0" t="s">
        <v>1283</v>
      </c>
      <c r="W27" s="0" t="s">
        <v>1284</v>
      </c>
      <c r="X27" s="0" t="s">
        <v>1290</v>
      </c>
      <c r="AB27" s="0" t="s">
        <v>1368</v>
      </c>
      <c r="AD27" s="0" t="s">
        <v>1369</v>
      </c>
      <c r="AI27" s="0">
        <v>41.39</v>
      </c>
      <c r="AJ27" s="0">
        <v>42.08</v>
      </c>
      <c r="AK27" s="0">
        <v>5.45</v>
      </c>
      <c r="AL27" s="0">
        <v>5.54</v>
      </c>
      <c r="AM27" s="0">
        <v>41.39</v>
      </c>
      <c r="AN27" s="0">
        <v>42.08</v>
      </c>
      <c r="AO27" s="0">
        <v>5.45</v>
      </c>
      <c r="AP27" s="0">
        <v>5.54</v>
      </c>
      <c r="AQ27" s="0" t="s">
        <v>1294</v>
      </c>
      <c r="AT27" s="0">
        <v>133.7004590164</v>
      </c>
      <c r="AU27" s="0" t="s">
        <v>1358</v>
      </c>
      <c r="AV27" s="0" t="s">
        <v>1335</v>
      </c>
      <c r="AW27" s="0" t="s">
        <v>1297</v>
      </c>
      <c r="AX27" s="0" t="s">
        <v>1359</v>
      </c>
      <c r="AY27" s="0" t="s">
        <v>1360</v>
      </c>
      <c r="AZ27" s="0" t="s">
        <v>1361</v>
      </c>
      <c r="BA27" s="0" t="s">
        <v>1335</v>
      </c>
      <c r="BB27" s="0" t="s">
        <v>1297</v>
      </c>
      <c r="BC27" s="0" t="s">
        <v>1362</v>
      </c>
      <c r="BD27" s="0" t="s">
        <v>1363</v>
      </c>
      <c r="BE27" s="0" t="s">
        <v>1324</v>
      </c>
    </row>
    <row customHeight="1" ht="10.5">
      <c r="C28" s="0" t="s">
        <v>1083</v>
      </c>
      <c r="D28" s="0" t="s">
        <v>308</v>
      </c>
      <c r="E28" s="0" t="s">
        <v>1372</v>
      </c>
      <c r="G28" s="0" t="s">
        <v>1282</v>
      </c>
      <c r="H28" s="0" t="s">
        <v>1283</v>
      </c>
      <c r="I28" s="0" t="s">
        <v>1284</v>
      </c>
      <c r="J28" s="0" t="s">
        <v>34</v>
      </c>
      <c r="L28" s="0" t="s">
        <v>1373</v>
      </c>
      <c r="M28" s="0" t="s">
        <v>1374</v>
      </c>
      <c r="P28" s="0" t="s">
        <v>2041</v>
      </c>
      <c r="U28" s="0" t="s">
        <v>1282</v>
      </c>
      <c r="V28" s="0" t="s">
        <v>1283</v>
      </c>
      <c r="W28" s="0" t="s">
        <v>1284</v>
      </c>
      <c r="X28" s="0" t="s">
        <v>34</v>
      </c>
      <c r="Z28" s="0" t="s">
        <v>1373</v>
      </c>
      <c r="AA28" s="0" t="s">
        <v>1374</v>
      </c>
      <c r="AD28" s="0" t="s">
        <v>2041</v>
      </c>
      <c r="AI28" s="0">
        <v>15441.36</v>
      </c>
      <c r="AJ28" s="0">
        <v>15698.72</v>
      </c>
      <c r="AK28" s="0">
        <v>711.28</v>
      </c>
      <c r="AL28" s="0">
        <v>723.13</v>
      </c>
      <c r="AM28" s="0">
        <v>15441.36</v>
      </c>
      <c r="AN28" s="0">
        <v>15698.72</v>
      </c>
      <c r="AO28" s="0">
        <v>711.28</v>
      </c>
      <c r="AP28" s="0">
        <v>723.13</v>
      </c>
      <c r="AQ28" s="0" t="s">
        <v>1294</v>
      </c>
      <c r="AT28" s="0">
        <v>1680.2120982844</v>
      </c>
      <c r="AU28" s="0" t="s">
        <v>1375</v>
      </c>
      <c r="AV28" s="0" t="s">
        <v>1376</v>
      </c>
      <c r="AW28" s="0" t="s">
        <v>1297</v>
      </c>
      <c r="AX28" s="0" t="s">
        <v>1377</v>
      </c>
      <c r="AY28" s="0" t="s">
        <v>1378</v>
      </c>
      <c r="AZ28" s="0" t="s">
        <v>1379</v>
      </c>
      <c r="BA28" s="0" t="s">
        <v>1376</v>
      </c>
      <c r="BB28" s="0" t="s">
        <v>1297</v>
      </c>
      <c r="BC28" s="0" t="s">
        <v>1380</v>
      </c>
      <c r="BD28" s="0" t="s">
        <v>1381</v>
      </c>
      <c r="BE28" s="0" t="s">
        <v>2316</v>
      </c>
    </row>
    <row customHeight="1" ht="10.5">
      <c r="C29" s="0" t="s">
        <v>1086</v>
      </c>
      <c r="D29" s="0" t="s">
        <v>299</v>
      </c>
      <c r="E29" s="0" t="s">
        <v>1280</v>
      </c>
      <c r="G29" s="0" t="s">
        <v>1649</v>
      </c>
      <c r="H29" s="0" t="s">
        <v>1650</v>
      </c>
      <c r="I29" s="0" t="s">
        <v>1651</v>
      </c>
      <c r="J29" s="0" t="s">
        <v>1285</v>
      </c>
      <c r="L29" s="0" t="s">
        <v>1652</v>
      </c>
      <c r="M29" s="0" t="s">
        <v>1653</v>
      </c>
      <c r="U29" s="0" t="s">
        <v>1649</v>
      </c>
      <c r="V29" s="0" t="s">
        <v>1650</v>
      </c>
      <c r="W29" s="0" t="s">
        <v>1651</v>
      </c>
      <c r="X29" s="0" t="s">
        <v>1290</v>
      </c>
      <c r="Z29" s="0" t="s">
        <v>1652</v>
      </c>
      <c r="AA29" s="0" t="s">
        <v>1654</v>
      </c>
      <c r="AI29" s="0">
        <v>53.45</v>
      </c>
      <c r="AJ29" s="0">
        <v>54.34</v>
      </c>
      <c r="AK29" s="0">
        <v>14.62</v>
      </c>
      <c r="AL29" s="0">
        <v>14.86</v>
      </c>
      <c r="AM29" s="0">
        <v>53.45</v>
      </c>
      <c r="AN29" s="0">
        <v>54.34</v>
      </c>
      <c r="AO29" s="0">
        <v>14.62</v>
      </c>
      <c r="AP29" s="0">
        <v>14.86</v>
      </c>
      <c r="AQ29" s="0" t="s">
        <v>1294</v>
      </c>
      <c r="AT29" s="0">
        <v>16.5329231016</v>
      </c>
      <c r="AU29" s="0" t="s">
        <v>1655</v>
      </c>
      <c r="AV29" s="0" t="s">
        <v>1296</v>
      </c>
      <c r="AW29" s="0" t="s">
        <v>1297</v>
      </c>
      <c r="AX29" s="0" t="s">
        <v>1656</v>
      </c>
      <c r="AY29" s="0" t="s">
        <v>1657</v>
      </c>
      <c r="AZ29" s="0" t="s">
        <v>1658</v>
      </c>
      <c r="BA29" s="0" t="s">
        <v>1296</v>
      </c>
      <c r="BB29" s="0" t="s">
        <v>1297</v>
      </c>
      <c r="BC29" s="0" t="s">
        <v>1659</v>
      </c>
      <c r="BD29" s="0" t="s">
        <v>1302</v>
      </c>
      <c r="BE29" s="0" t="s">
        <v>2331</v>
      </c>
    </row>
    <row customHeight="1" ht="10.5">
      <c r="C30" s="0" t="s">
        <v>1086</v>
      </c>
      <c r="D30" s="0" t="s">
        <v>299</v>
      </c>
      <c r="E30" s="0" t="s">
        <v>1660</v>
      </c>
      <c r="G30" s="0" t="s">
        <v>1282</v>
      </c>
      <c r="H30" s="0" t="s">
        <v>1283</v>
      </c>
      <c r="I30" s="0" t="s">
        <v>1284</v>
      </c>
      <c r="J30" s="0" t="s">
        <v>1285</v>
      </c>
      <c r="L30" s="0" t="s">
        <v>1286</v>
      </c>
      <c r="M30" s="0" t="s">
        <v>1661</v>
      </c>
      <c r="U30" s="0" t="s">
        <v>1282</v>
      </c>
      <c r="V30" s="0" t="s">
        <v>1283</v>
      </c>
      <c r="W30" s="0" t="s">
        <v>1284</v>
      </c>
      <c r="X30" s="0" t="s">
        <v>1290</v>
      </c>
      <c r="Z30" s="0" t="s">
        <v>1286</v>
      </c>
      <c r="AA30" s="0" t="s">
        <v>1662</v>
      </c>
      <c r="AI30" s="0">
        <v>2704.34</v>
      </c>
      <c r="AJ30" s="0">
        <v>2159.4</v>
      </c>
      <c r="AK30" s="0">
        <v>126.24</v>
      </c>
      <c r="AL30" s="0">
        <v>128.34</v>
      </c>
      <c r="AM30" s="0">
        <v>2704.34</v>
      </c>
      <c r="AN30" s="0">
        <v>2159.4</v>
      </c>
      <c r="AO30" s="0">
        <v>126.24</v>
      </c>
      <c r="AP30" s="0">
        <v>128.34</v>
      </c>
      <c r="AQ30" s="0" t="s">
        <v>1294</v>
      </c>
      <c r="AT30" s="0">
        <v>612.9319549574</v>
      </c>
      <c r="AU30" s="0" t="s">
        <v>1663</v>
      </c>
      <c r="AV30" s="0" t="s">
        <v>1296</v>
      </c>
      <c r="AW30" s="0" t="s">
        <v>1297</v>
      </c>
      <c r="AX30" s="0" t="s">
        <v>1664</v>
      </c>
      <c r="AY30" s="0" t="s">
        <v>1299</v>
      </c>
      <c r="AZ30" s="0" t="s">
        <v>1665</v>
      </c>
      <c r="BA30" s="0" t="s">
        <v>1296</v>
      </c>
      <c r="BB30" s="0" t="s">
        <v>1297</v>
      </c>
      <c r="BC30" s="0" t="s">
        <v>1666</v>
      </c>
      <c r="BD30" s="0" t="s">
        <v>1302</v>
      </c>
      <c r="BE30" s="0" t="s">
        <v>2335</v>
      </c>
    </row>
    <row customHeight="1" ht="10.5">
      <c r="C31" s="0" t="s">
        <v>1086</v>
      </c>
      <c r="D31" s="0" t="s">
        <v>304</v>
      </c>
      <c r="E31" s="0" t="s">
        <v>1318</v>
      </c>
      <c r="G31" s="0" t="s">
        <v>1649</v>
      </c>
      <c r="H31" s="0" t="s">
        <v>1650</v>
      </c>
      <c r="I31" s="0" t="s">
        <v>1651</v>
      </c>
      <c r="J31" s="0" t="s">
        <v>1285</v>
      </c>
      <c r="L31" s="0" t="s">
        <v>1319</v>
      </c>
      <c r="M31" s="0" t="s">
        <v>1667</v>
      </c>
      <c r="U31" s="0" t="s">
        <v>1649</v>
      </c>
      <c r="V31" s="0" t="s">
        <v>1650</v>
      </c>
      <c r="W31" s="0" t="s">
        <v>1651</v>
      </c>
      <c r="X31" s="0" t="s">
        <v>1290</v>
      </c>
      <c r="Z31" s="0" t="s">
        <v>1319</v>
      </c>
      <c r="AA31" s="0" t="s">
        <v>1668</v>
      </c>
      <c r="AI31" s="0">
        <v>9278.35</v>
      </c>
      <c r="AJ31" s="0">
        <v>8943.36</v>
      </c>
      <c r="AK31" s="0">
        <v>2819.13</v>
      </c>
      <c r="AL31" s="0">
        <v>2866.12</v>
      </c>
      <c r="AM31" s="0">
        <v>9278.35</v>
      </c>
      <c r="AN31" s="0">
        <v>8943.36</v>
      </c>
      <c r="AO31" s="0">
        <v>2819.13</v>
      </c>
      <c r="AP31" s="0">
        <v>2866.12</v>
      </c>
      <c r="AQ31" s="0" t="s">
        <v>1294</v>
      </c>
      <c r="AT31" s="0">
        <v>668.260284282</v>
      </c>
      <c r="AU31" s="0" t="s">
        <v>1669</v>
      </c>
      <c r="AV31" s="0" t="s">
        <v>1296</v>
      </c>
      <c r="AW31" s="0" t="s">
        <v>1297</v>
      </c>
      <c r="AX31" s="0" t="s">
        <v>1670</v>
      </c>
      <c r="AY31" s="0" t="s">
        <v>1657</v>
      </c>
      <c r="AZ31" s="0" t="s">
        <v>1671</v>
      </c>
      <c r="BA31" s="0" t="s">
        <v>1296</v>
      </c>
      <c r="BB31" s="0" t="s">
        <v>1297</v>
      </c>
      <c r="BC31" s="0" t="s">
        <v>1336</v>
      </c>
      <c r="BD31" s="0" t="s">
        <v>1672</v>
      </c>
      <c r="BE31" s="0" t="s">
        <v>2132</v>
      </c>
    </row>
    <row customHeight="1" ht="10.5">
      <c r="C32" s="0" t="s">
        <v>1086</v>
      </c>
      <c r="D32" s="0" t="s">
        <v>304</v>
      </c>
      <c r="E32" s="0" t="s">
        <v>1673</v>
      </c>
      <c r="G32" s="0" t="s">
        <v>1282</v>
      </c>
      <c r="H32" s="0" t="s">
        <v>1283</v>
      </c>
      <c r="I32" s="0" t="s">
        <v>1284</v>
      </c>
      <c r="J32" s="0" t="s">
        <v>1285</v>
      </c>
      <c r="L32" s="0" t="s">
        <v>1319</v>
      </c>
      <c r="M32" s="0" t="s">
        <v>1320</v>
      </c>
      <c r="U32" s="0" t="s">
        <v>1282</v>
      </c>
      <c r="V32" s="0" t="s">
        <v>1283</v>
      </c>
      <c r="W32" s="0" t="s">
        <v>1284</v>
      </c>
      <c r="X32" s="0" t="s">
        <v>1290</v>
      </c>
      <c r="Z32" s="0" t="s">
        <v>1319</v>
      </c>
      <c r="AA32" s="0" t="s">
        <v>1322</v>
      </c>
      <c r="AI32" s="0">
        <v>25393.13</v>
      </c>
      <c r="AJ32" s="0">
        <v>25816.35</v>
      </c>
      <c r="AK32" s="0">
        <v>1838.62</v>
      </c>
      <c r="AL32" s="0">
        <v>1869.26</v>
      </c>
      <c r="AM32" s="0">
        <v>25393.13</v>
      </c>
      <c r="AN32" s="0">
        <v>25816.35</v>
      </c>
      <c r="AO32" s="0">
        <v>1838.62</v>
      </c>
      <c r="AP32" s="0">
        <v>1869.26</v>
      </c>
      <c r="AQ32" s="0" t="s">
        <v>1294</v>
      </c>
      <c r="AT32" s="0">
        <v>2724.4133202704</v>
      </c>
      <c r="AU32" s="0" t="s">
        <v>1323</v>
      </c>
      <c r="AV32" s="0" t="s">
        <v>1296</v>
      </c>
      <c r="AW32" s="0" t="s">
        <v>1297</v>
      </c>
      <c r="AX32" s="0" t="s">
        <v>1324</v>
      </c>
      <c r="AY32" s="0" t="s">
        <v>1299</v>
      </c>
      <c r="AZ32" s="0" t="s">
        <v>1325</v>
      </c>
      <c r="BA32" s="0" t="s">
        <v>1296</v>
      </c>
      <c r="BB32" s="0" t="s">
        <v>1297</v>
      </c>
      <c r="BC32" s="0" t="s">
        <v>1326</v>
      </c>
      <c r="BD32" s="0" t="s">
        <v>1302</v>
      </c>
      <c r="BE32" s="0" t="s">
        <v>2336</v>
      </c>
    </row>
    <row customHeight="1" ht="10.5">
      <c r="C33" s="0" t="s">
        <v>1086</v>
      </c>
      <c r="D33" s="0" t="s">
        <v>305</v>
      </c>
      <c r="E33" s="0" t="s">
        <v>1331</v>
      </c>
      <c r="G33" s="0" t="s">
        <v>1282</v>
      </c>
      <c r="H33" s="0" t="s">
        <v>1283</v>
      </c>
      <c r="I33" s="0" t="s">
        <v>1284</v>
      </c>
      <c r="J33" s="0" t="s">
        <v>1285</v>
      </c>
      <c r="O33" s="0" t="s">
        <v>2321</v>
      </c>
      <c r="Q33" s="0" t="s">
        <v>2322</v>
      </c>
      <c r="R33" s="0" t="s">
        <v>2323</v>
      </c>
      <c r="S33" s="0" t="s">
        <v>2324</v>
      </c>
      <c r="U33" s="0" t="s">
        <v>1282</v>
      </c>
      <c r="V33" s="0" t="s">
        <v>1283</v>
      </c>
      <c r="W33" s="0" t="s">
        <v>1284</v>
      </c>
      <c r="X33" s="0" t="s">
        <v>1290</v>
      </c>
      <c r="AC33" s="0" t="s">
        <v>2321</v>
      </c>
      <c r="AE33" s="0" t="s">
        <v>2322</v>
      </c>
      <c r="AF33" s="0" t="s">
        <v>2323</v>
      </c>
      <c r="AG33" s="0" t="s">
        <v>2324</v>
      </c>
      <c r="AI33" s="0">
        <v>89.09</v>
      </c>
      <c r="AJ33" s="0">
        <v>90.57</v>
      </c>
      <c r="AK33" s="0">
        <v>5.43</v>
      </c>
      <c r="AL33" s="0">
        <v>5.52</v>
      </c>
      <c r="AM33" s="0">
        <v>89.09</v>
      </c>
      <c r="AN33" s="0">
        <v>90.57</v>
      </c>
      <c r="AO33" s="0">
        <v>5.43</v>
      </c>
      <c r="AP33" s="0">
        <v>5.52</v>
      </c>
      <c r="AQ33" s="0" t="s">
        <v>1294</v>
      </c>
      <c r="AT33" s="0">
        <v>14973.1919262296</v>
      </c>
      <c r="AU33" s="0" t="s">
        <v>1334</v>
      </c>
      <c r="AV33" s="0" t="s">
        <v>1335</v>
      </c>
      <c r="AW33" s="0" t="s">
        <v>1297</v>
      </c>
      <c r="AX33" s="0" t="s">
        <v>1336</v>
      </c>
      <c r="AY33" s="0" t="s">
        <v>1337</v>
      </c>
      <c r="AZ33" s="0" t="s">
        <v>1338</v>
      </c>
      <c r="BA33" s="0" t="s">
        <v>1335</v>
      </c>
      <c r="BB33" s="0" t="s">
        <v>1297</v>
      </c>
      <c r="BC33" s="0" t="s">
        <v>1339</v>
      </c>
      <c r="BD33" s="0" t="s">
        <v>1340</v>
      </c>
      <c r="BE33" s="0" t="s">
        <v>1326</v>
      </c>
    </row>
    <row customHeight="1" ht="10.5">
      <c r="C34" s="0" t="s">
        <v>1086</v>
      </c>
      <c r="D34" s="0" t="s">
        <v>2040</v>
      </c>
      <c r="E34" s="0" t="s">
        <v>1355</v>
      </c>
      <c r="G34" s="0" t="s">
        <v>1282</v>
      </c>
      <c r="H34" s="0" t="s">
        <v>1283</v>
      </c>
      <c r="I34" s="0" t="s">
        <v>1284</v>
      </c>
      <c r="J34" s="0" t="s">
        <v>1285</v>
      </c>
      <c r="N34" s="0" t="s">
        <v>1356</v>
      </c>
      <c r="P34" s="0" t="s">
        <v>1357</v>
      </c>
      <c r="U34" s="0" t="s">
        <v>1282</v>
      </c>
      <c r="V34" s="0" t="s">
        <v>1283</v>
      </c>
      <c r="W34" s="0" t="s">
        <v>1284</v>
      </c>
      <c r="X34" s="0" t="s">
        <v>1290</v>
      </c>
      <c r="AB34" s="0" t="s">
        <v>1356</v>
      </c>
      <c r="AD34" s="0" t="s">
        <v>1357</v>
      </c>
      <c r="AI34" s="0">
        <v>41638.67</v>
      </c>
      <c r="AJ34" s="0">
        <v>42332.65</v>
      </c>
      <c r="AK34" s="0">
        <v>3627.99</v>
      </c>
      <c r="AL34" s="0">
        <v>3688.46</v>
      </c>
      <c r="AM34" s="0">
        <v>41638.67</v>
      </c>
      <c r="AN34" s="0">
        <v>42332.65</v>
      </c>
      <c r="AO34" s="0">
        <v>3627.99</v>
      </c>
      <c r="AP34" s="0">
        <v>3688.46</v>
      </c>
      <c r="AQ34" s="0" t="s">
        <v>1294</v>
      </c>
      <c r="AT34" s="0">
        <v>1162.9367144754</v>
      </c>
      <c r="AU34" s="0" t="s">
        <v>1358</v>
      </c>
      <c r="AV34" s="0" t="s">
        <v>1335</v>
      </c>
      <c r="AW34" s="0" t="s">
        <v>1297</v>
      </c>
      <c r="AX34" s="0" t="s">
        <v>1359</v>
      </c>
      <c r="AY34" s="0" t="s">
        <v>1360</v>
      </c>
      <c r="AZ34" s="0" t="s">
        <v>1361</v>
      </c>
      <c r="BA34" s="0" t="s">
        <v>1335</v>
      </c>
      <c r="BB34" s="0" t="s">
        <v>1297</v>
      </c>
      <c r="BC34" s="0" t="s">
        <v>1362</v>
      </c>
      <c r="BD34" s="0" t="s">
        <v>1363</v>
      </c>
      <c r="BE34" s="0" t="s">
        <v>1324</v>
      </c>
    </row>
    <row customHeight="1" ht="10.5">
      <c r="C35" s="0" t="s">
        <v>1086</v>
      </c>
      <c r="D35" s="0" t="s">
        <v>2040</v>
      </c>
      <c r="E35" s="0" t="s">
        <v>1364</v>
      </c>
      <c r="G35" s="0" t="s">
        <v>1282</v>
      </c>
      <c r="H35" s="0" t="s">
        <v>1283</v>
      </c>
      <c r="I35" s="0" t="s">
        <v>1284</v>
      </c>
      <c r="J35" s="0" t="s">
        <v>1285</v>
      </c>
      <c r="N35" s="0" t="s">
        <v>1365</v>
      </c>
      <c r="P35" s="0" t="s">
        <v>2041</v>
      </c>
      <c r="U35" s="0" t="s">
        <v>1282</v>
      </c>
      <c r="V35" s="0" t="s">
        <v>1283</v>
      </c>
      <c r="W35" s="0" t="s">
        <v>1284</v>
      </c>
      <c r="X35" s="0" t="s">
        <v>1290</v>
      </c>
      <c r="AB35" s="0" t="s">
        <v>1365</v>
      </c>
      <c r="AD35" s="0" t="s">
        <v>2041</v>
      </c>
      <c r="AI35" s="0">
        <v>30318.17</v>
      </c>
      <c r="AJ35" s="0">
        <v>30823.47</v>
      </c>
      <c r="AK35" s="0">
        <v>2123.19</v>
      </c>
      <c r="AL35" s="0">
        <v>2158.58</v>
      </c>
      <c r="AM35" s="0">
        <v>30318.17</v>
      </c>
      <c r="AN35" s="0">
        <v>30823.47</v>
      </c>
      <c r="AO35" s="0">
        <v>2123.19</v>
      </c>
      <c r="AP35" s="0">
        <v>2158.58</v>
      </c>
      <c r="AQ35" s="0" t="s">
        <v>1294</v>
      </c>
      <c r="AT35" s="0">
        <v>3218.9261721312</v>
      </c>
      <c r="AU35" s="0" t="s">
        <v>1358</v>
      </c>
      <c r="AV35" s="0" t="s">
        <v>1335</v>
      </c>
      <c r="AW35" s="0" t="s">
        <v>1297</v>
      </c>
      <c r="AX35" s="0" t="s">
        <v>1359</v>
      </c>
      <c r="AY35" s="0" t="s">
        <v>1360</v>
      </c>
      <c r="AZ35" s="0" t="s">
        <v>1361</v>
      </c>
      <c r="BA35" s="0" t="s">
        <v>1335</v>
      </c>
      <c r="BB35" s="0" t="s">
        <v>1297</v>
      </c>
      <c r="BC35" s="0" t="s">
        <v>1362</v>
      </c>
      <c r="BD35" s="0" t="s">
        <v>1363</v>
      </c>
      <c r="BE35" s="0" t="s">
        <v>2147</v>
      </c>
    </row>
    <row customHeight="1" ht="10.5">
      <c r="C36" s="0" t="s">
        <v>1086</v>
      </c>
      <c r="D36" s="0" t="s">
        <v>2040</v>
      </c>
      <c r="E36" s="0" t="s">
        <v>1367</v>
      </c>
      <c r="G36" s="0" t="s">
        <v>1282</v>
      </c>
      <c r="H36" s="0" t="s">
        <v>1283</v>
      </c>
      <c r="I36" s="0" t="s">
        <v>1284</v>
      </c>
      <c r="J36" s="0" t="s">
        <v>1285</v>
      </c>
      <c r="N36" s="0" t="s">
        <v>1368</v>
      </c>
      <c r="P36" s="0" t="s">
        <v>1369</v>
      </c>
      <c r="U36" s="0" t="s">
        <v>1282</v>
      </c>
      <c r="V36" s="0" t="s">
        <v>1283</v>
      </c>
      <c r="W36" s="0" t="s">
        <v>1284</v>
      </c>
      <c r="X36" s="0" t="s">
        <v>1290</v>
      </c>
      <c r="AB36" s="0" t="s">
        <v>1368</v>
      </c>
      <c r="AD36" s="0" t="s">
        <v>1369</v>
      </c>
      <c r="AI36" s="0">
        <v>41.39</v>
      </c>
      <c r="AJ36" s="0">
        <v>42.08</v>
      </c>
      <c r="AK36" s="0">
        <v>5.45</v>
      </c>
      <c r="AL36" s="0">
        <v>5.54</v>
      </c>
      <c r="AM36" s="0">
        <v>41.39</v>
      </c>
      <c r="AN36" s="0">
        <v>42.08</v>
      </c>
      <c r="AO36" s="0">
        <v>5.45</v>
      </c>
      <c r="AP36" s="0">
        <v>5.54</v>
      </c>
      <c r="AQ36" s="0" t="s">
        <v>1294</v>
      </c>
      <c r="AT36" s="0">
        <v>888.9403278688</v>
      </c>
      <c r="AU36" s="0" t="s">
        <v>1358</v>
      </c>
      <c r="AV36" s="0" t="s">
        <v>1335</v>
      </c>
      <c r="AW36" s="0" t="s">
        <v>1297</v>
      </c>
      <c r="AX36" s="0" t="s">
        <v>1359</v>
      </c>
      <c r="AY36" s="0" t="s">
        <v>1360</v>
      </c>
      <c r="AZ36" s="0" t="s">
        <v>1361</v>
      </c>
      <c r="BA36" s="0" t="s">
        <v>1335</v>
      </c>
      <c r="BB36" s="0" t="s">
        <v>1297</v>
      </c>
      <c r="BC36" s="0" t="s">
        <v>1362</v>
      </c>
      <c r="BD36" s="0" t="s">
        <v>1363</v>
      </c>
      <c r="BE36" s="0" t="s">
        <v>1298</v>
      </c>
    </row>
    <row customHeight="1" ht="10.5">
      <c r="C37" s="0" t="s">
        <v>1086</v>
      </c>
      <c r="D37" s="0" t="s">
        <v>308</v>
      </c>
      <c r="E37" s="0" t="s">
        <v>1372</v>
      </c>
      <c r="G37" s="0" t="s">
        <v>1282</v>
      </c>
      <c r="H37" s="0" t="s">
        <v>1283</v>
      </c>
      <c r="I37" s="0" t="s">
        <v>1284</v>
      </c>
      <c r="J37" s="0" t="s">
        <v>34</v>
      </c>
      <c r="L37" s="0" t="s">
        <v>1373</v>
      </c>
      <c r="M37" s="0" t="s">
        <v>1374</v>
      </c>
      <c r="P37" s="0" t="s">
        <v>2041</v>
      </c>
      <c r="U37" s="0" t="s">
        <v>1282</v>
      </c>
      <c r="V37" s="0" t="s">
        <v>1283</v>
      </c>
      <c r="W37" s="0" t="s">
        <v>1284</v>
      </c>
      <c r="X37" s="0" t="s">
        <v>34</v>
      </c>
      <c r="Z37" s="0" t="s">
        <v>1373</v>
      </c>
      <c r="AA37" s="0" t="s">
        <v>1374</v>
      </c>
      <c r="AD37" s="0" t="s">
        <v>2041</v>
      </c>
      <c r="AI37" s="0">
        <v>15441.36</v>
      </c>
      <c r="AJ37" s="0">
        <v>15698.72</v>
      </c>
      <c r="AK37" s="0">
        <v>711.28</v>
      </c>
      <c r="AL37" s="0">
        <v>723.13</v>
      </c>
      <c r="AM37" s="0">
        <v>15441.36</v>
      </c>
      <c r="AN37" s="0">
        <v>15698.72</v>
      </c>
      <c r="AO37" s="0">
        <v>711.28</v>
      </c>
      <c r="AP37" s="0">
        <v>723.13</v>
      </c>
      <c r="AQ37" s="0" t="s">
        <v>1294</v>
      </c>
      <c r="AT37" s="0">
        <v>1485.6112620424</v>
      </c>
      <c r="AU37" s="0" t="s">
        <v>1375</v>
      </c>
      <c r="AV37" s="0" t="s">
        <v>1376</v>
      </c>
      <c r="AW37" s="0" t="s">
        <v>1297</v>
      </c>
      <c r="AX37" s="0" t="s">
        <v>1377</v>
      </c>
      <c r="AY37" s="0" t="s">
        <v>1378</v>
      </c>
      <c r="AZ37" s="0" t="s">
        <v>1379</v>
      </c>
      <c r="BA37" s="0" t="s">
        <v>1376</v>
      </c>
      <c r="BB37" s="0" t="s">
        <v>1297</v>
      </c>
      <c r="BC37" s="0" t="s">
        <v>1380</v>
      </c>
      <c r="BD37" s="0" t="s">
        <v>1381</v>
      </c>
      <c r="BE37" s="0" t="s">
        <v>2337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r:uid="{B4576422-BA28-D488-D368-9956AAB0D738}" mc:Ignorable="x14ac xr xr2 xr3">
  <sheetPr>
    <tabColor rgb="FFFFCC99"/>
  </sheetPr>
  <dimension ref="A1:AM42"/>
  <sheetViews>
    <sheetView topLeftCell="A1" showGridLines="0" zoomScale="80" workbookViewId="0">
      <selection activeCell="A1" sqref="A1"/>
    </sheetView>
  </sheetViews>
  <sheetFormatPr customHeight="1" defaultRowHeight="10.5"/>
  <sheetData>
    <row r="2" customHeight="1" ht="10.5">
      <c r="B2" s="0" t="s">
        <v>313</v>
      </c>
      <c r="C2" s="0" t="s">
        <v>321</v>
      </c>
      <c r="D2" s="0" t="s">
        <v>269</v>
      </c>
      <c r="E2" s="0" t="s">
        <v>335</v>
      </c>
      <c r="F2" s="0" t="s">
        <v>353</v>
      </c>
      <c r="G2" s="0" t="s">
        <v>365</v>
      </c>
      <c r="H2" s="0" t="s">
        <v>380</v>
      </c>
      <c r="I2" s="0" t="s">
        <v>395</v>
      </c>
      <c r="J2" s="0" t="s">
        <v>410</v>
      </c>
      <c r="K2" s="0" t="s">
        <v>426</v>
      </c>
      <c r="L2" s="0" t="s">
        <v>438</v>
      </c>
      <c r="M2" s="0" t="s">
        <v>465</v>
      </c>
      <c r="N2" s="0" t="s">
        <v>451</v>
      </c>
      <c r="O2" s="0" t="s">
        <v>493</v>
      </c>
      <c r="P2" s="0" t="s">
        <v>479</v>
      </c>
      <c r="Q2" s="0" t="s">
        <v>518</v>
      </c>
      <c r="R2" s="0" t="s">
        <v>506</v>
      </c>
      <c r="S2" s="0" t="s">
        <v>530</v>
      </c>
      <c r="T2" s="0" t="s">
        <v>542</v>
      </c>
      <c r="U2" s="0" t="s">
        <v>554</v>
      </c>
      <c r="V2" s="0" t="s">
        <v>566</v>
      </c>
      <c r="W2" s="0" t="s">
        <v>577</v>
      </c>
      <c r="X2" s="0" t="s">
        <v>588</v>
      </c>
      <c r="Y2" s="0" t="s">
        <v>598</v>
      </c>
      <c r="Z2" s="0" t="s">
        <v>608</v>
      </c>
      <c r="AA2" s="0" t="s">
        <v>618</v>
      </c>
      <c r="AB2" s="0" t="s">
        <v>627</v>
      </c>
      <c r="AC2" s="0" t="s">
        <v>636</v>
      </c>
      <c r="AD2" s="0" t="s">
        <v>644</v>
      </c>
      <c r="AE2" s="0" t="s">
        <v>652</v>
      </c>
      <c r="AF2" s="0" t="s">
        <v>660</v>
      </c>
      <c r="AG2" s="0" t="s">
        <v>668</v>
      </c>
      <c r="AH2" s="0" t="s">
        <v>676</v>
      </c>
      <c r="AI2" s="0" t="s">
        <v>2311</v>
      </c>
      <c r="AJ2" s="0" t="s">
        <v>2338</v>
      </c>
      <c r="AK2" s="0" t="s">
        <v>2339</v>
      </c>
    </row>
    <row customHeight="1" ht="10.5">
      <c r="C3" s="0" t="s">
        <v>1067</v>
      </c>
      <c r="D3" s="0" t="s">
        <v>304</v>
      </c>
      <c r="E3" s="0" t="s">
        <v>1132</v>
      </c>
      <c r="G3" s="0" t="s">
        <v>1424</v>
      </c>
      <c r="H3" s="0" t="s">
        <v>1424</v>
      </c>
      <c r="I3" s="0" t="s">
        <v>1425</v>
      </c>
      <c r="J3" s="0" t="s">
        <v>1425</v>
      </c>
      <c r="K3" s="0" t="s">
        <v>1075</v>
      </c>
      <c r="L3" s="0" t="s">
        <v>1052</v>
      </c>
      <c r="M3" s="0" t="s">
        <v>2202</v>
      </c>
      <c r="N3" s="0" t="s">
        <v>2202</v>
      </c>
      <c r="O3" s="0">
        <v>10</v>
      </c>
      <c r="P3" s="0">
        <v>10</v>
      </c>
      <c r="Q3" s="0">
        <v>0.049</v>
      </c>
      <c r="R3" s="0">
        <v>0.049</v>
      </c>
      <c r="S3" s="0">
        <v>0.049</v>
      </c>
      <c r="T3" s="0">
        <v>0.049</v>
      </c>
      <c r="U3" s="0">
        <v>0.049</v>
      </c>
      <c r="V3" s="0">
        <v>0.049</v>
      </c>
      <c r="W3" s="0">
        <v>0.049</v>
      </c>
      <c r="X3" s="0">
        <v>0.049</v>
      </c>
      <c r="AA3" s="0">
        <v>0.049</v>
      </c>
      <c r="AB3" s="0">
        <v>0.049</v>
      </c>
      <c r="AC3" s="0">
        <v>0.049</v>
      </c>
      <c r="AD3" s="0">
        <v>0.049</v>
      </c>
      <c r="AE3" s="0" t="s">
        <v>1428</v>
      </c>
      <c r="AF3" s="0" t="s">
        <v>1428</v>
      </c>
      <c r="AG3" s="0" t="s">
        <v>1429</v>
      </c>
      <c r="AH3" s="0" t="s">
        <v>1429</v>
      </c>
      <c r="AI3" s="0" t="s">
        <v>1162</v>
      </c>
      <c r="AJ3" s="0">
        <v>1</v>
      </c>
      <c r="AK3" s="0">
        <v>1</v>
      </c>
    </row>
    <row customHeight="1" ht="10.5">
      <c r="C4" s="0" t="s">
        <v>1067</v>
      </c>
      <c r="D4" s="0" t="s">
        <v>304</v>
      </c>
      <c r="E4" s="0" t="s">
        <v>1150</v>
      </c>
      <c r="G4" s="0" t="s">
        <v>164</v>
      </c>
      <c r="H4" s="0" t="s">
        <v>164</v>
      </c>
      <c r="I4" s="0" t="s">
        <v>1430</v>
      </c>
      <c r="J4" s="0" t="s">
        <v>1430</v>
      </c>
      <c r="K4" s="0" t="s">
        <v>1075</v>
      </c>
      <c r="L4" s="0" t="s">
        <v>1052</v>
      </c>
      <c r="M4" s="0" t="s">
        <v>2202</v>
      </c>
      <c r="N4" s="0" t="s">
        <v>2202</v>
      </c>
      <c r="O4" s="0">
        <v>10</v>
      </c>
      <c r="P4" s="0">
        <v>10</v>
      </c>
      <c r="AI4" s="0" t="s">
        <v>1163</v>
      </c>
      <c r="AJ4" s="0">
        <v>1</v>
      </c>
      <c r="AK4" s="0">
        <v>1</v>
      </c>
    </row>
    <row customHeight="1" ht="10.5">
      <c r="C5" s="0" t="s">
        <v>1067</v>
      </c>
      <c r="D5" s="0" t="s">
        <v>304</v>
      </c>
      <c r="E5" s="0" t="s">
        <v>1151</v>
      </c>
      <c r="G5" s="0" t="s">
        <v>1431</v>
      </c>
      <c r="H5" s="0" t="s">
        <v>1431</v>
      </c>
      <c r="I5" s="0" t="s">
        <v>1425</v>
      </c>
      <c r="J5" s="0" t="s">
        <v>1425</v>
      </c>
      <c r="K5" s="0" t="s">
        <v>1075</v>
      </c>
      <c r="L5" s="0" t="s">
        <v>1052</v>
      </c>
      <c r="M5" s="0" t="s">
        <v>2202</v>
      </c>
      <c r="N5" s="0" t="s">
        <v>2202</v>
      </c>
      <c r="O5" s="0">
        <v>10</v>
      </c>
      <c r="P5" s="0">
        <v>10</v>
      </c>
      <c r="Q5" s="0">
        <v>0.017</v>
      </c>
      <c r="R5" s="0">
        <v>0.017</v>
      </c>
      <c r="S5" s="0">
        <v>0.017</v>
      </c>
      <c r="T5" s="0">
        <v>0.017</v>
      </c>
      <c r="U5" s="0">
        <v>0.017</v>
      </c>
      <c r="V5" s="0">
        <v>0.017</v>
      </c>
      <c r="W5" s="0">
        <v>0.017</v>
      </c>
      <c r="X5" s="0">
        <v>0.017</v>
      </c>
      <c r="AA5" s="0">
        <v>0.017</v>
      </c>
      <c r="AB5" s="0">
        <v>0.017</v>
      </c>
      <c r="AC5" s="0">
        <v>0.017</v>
      </c>
      <c r="AD5" s="0">
        <v>0.017</v>
      </c>
      <c r="AE5" s="0" t="s">
        <v>1428</v>
      </c>
      <c r="AF5" s="0" t="s">
        <v>1428</v>
      </c>
      <c r="AG5" s="0" t="s">
        <v>1429</v>
      </c>
      <c r="AH5" s="0" t="s">
        <v>1429</v>
      </c>
      <c r="AI5" s="0" t="s">
        <v>2331</v>
      </c>
      <c r="AJ5" s="0">
        <v>1</v>
      </c>
      <c r="AK5" s="0">
        <v>1</v>
      </c>
    </row>
    <row customHeight="1" ht="10.5">
      <c r="C6" s="0" t="s">
        <v>1067</v>
      </c>
      <c r="D6" s="0" t="s">
        <v>304</v>
      </c>
      <c r="E6" s="0" t="s">
        <v>1152</v>
      </c>
      <c r="F6" s="0" t="s">
        <v>34</v>
      </c>
      <c r="G6" s="0" t="s">
        <v>1432</v>
      </c>
      <c r="H6" s="0" t="s">
        <v>1432</v>
      </c>
      <c r="I6" s="0" t="s">
        <v>1430</v>
      </c>
      <c r="J6" s="0" t="s">
        <v>1430</v>
      </c>
      <c r="K6" s="0" t="s">
        <v>1075</v>
      </c>
      <c r="L6" s="0" t="s">
        <v>1052</v>
      </c>
      <c r="M6" s="0" t="s">
        <v>2202</v>
      </c>
      <c r="N6" s="0" t="s">
        <v>2202</v>
      </c>
      <c r="O6" s="0">
        <v>10</v>
      </c>
      <c r="AI6" s="0" t="s">
        <v>2335</v>
      </c>
      <c r="AJ6" s="0">
        <v>1</v>
      </c>
      <c r="AK6" s="0">
        <v>1</v>
      </c>
    </row>
    <row customHeight="1" ht="10.5">
      <c r="C7" s="0" t="s">
        <v>1067</v>
      </c>
      <c r="D7" s="0" t="s">
        <v>299</v>
      </c>
      <c r="E7" s="0" t="s">
        <v>1153</v>
      </c>
      <c r="G7" s="0" t="s">
        <v>1433</v>
      </c>
      <c r="H7" s="0" t="s">
        <v>1433</v>
      </c>
      <c r="I7" s="0" t="s">
        <v>1430</v>
      </c>
      <c r="J7" s="0" t="s">
        <v>1430</v>
      </c>
      <c r="K7" s="0" t="s">
        <v>1075</v>
      </c>
      <c r="L7" s="0" t="s">
        <v>1052</v>
      </c>
      <c r="M7" s="0" t="s">
        <v>1435</v>
      </c>
      <c r="N7" s="0" t="s">
        <v>1435</v>
      </c>
      <c r="O7" s="0">
        <v>12</v>
      </c>
      <c r="P7" s="0">
        <v>12</v>
      </c>
      <c r="Q7" s="0">
        <v>0.32</v>
      </c>
      <c r="R7" s="0">
        <v>0.32</v>
      </c>
      <c r="AE7" s="0" t="s">
        <v>1428</v>
      </c>
      <c r="AF7" s="0" t="s">
        <v>1428</v>
      </c>
      <c r="AG7" s="0" t="s">
        <v>1429</v>
      </c>
      <c r="AH7" s="0" t="s">
        <v>1429</v>
      </c>
      <c r="AI7" s="0" t="s">
        <v>2340</v>
      </c>
      <c r="AJ7" s="0">
        <v>4</v>
      </c>
      <c r="AK7" s="0">
        <v>1</v>
      </c>
    </row>
    <row customHeight="1" ht="10.5">
      <c r="C8" s="0" t="s">
        <v>1067</v>
      </c>
      <c r="D8" s="0" t="s">
        <v>305</v>
      </c>
      <c r="E8" s="0" t="s">
        <v>1154</v>
      </c>
      <c r="G8" s="0" t="s">
        <v>1328</v>
      </c>
      <c r="H8" s="0" t="s">
        <v>1328</v>
      </c>
      <c r="I8" s="0" t="s">
        <v>1430</v>
      </c>
      <c r="J8" s="0" t="s">
        <v>1430</v>
      </c>
      <c r="K8" s="0" t="s">
        <v>1075</v>
      </c>
      <c r="L8" s="0" t="s">
        <v>1052</v>
      </c>
      <c r="M8" s="0" t="s">
        <v>1435</v>
      </c>
      <c r="N8" s="0" t="s">
        <v>1435</v>
      </c>
      <c r="O8" s="0">
        <v>12</v>
      </c>
      <c r="P8" s="0">
        <v>12</v>
      </c>
      <c r="AI8" s="0" t="s">
        <v>2341</v>
      </c>
      <c r="AJ8" s="0">
        <v>8</v>
      </c>
      <c r="AK8" s="0">
        <v>1</v>
      </c>
    </row>
    <row customHeight="1" ht="10.5">
      <c r="C9" s="0" t="s">
        <v>1067</v>
      </c>
      <c r="D9" s="0" t="s">
        <v>2040</v>
      </c>
      <c r="E9" s="0" t="s">
        <v>1155</v>
      </c>
      <c r="G9" s="0" t="s">
        <v>183</v>
      </c>
      <c r="H9" s="0" t="s">
        <v>183</v>
      </c>
      <c r="I9" s="0" t="s">
        <v>1430</v>
      </c>
      <c r="J9" s="0" t="s">
        <v>1430</v>
      </c>
      <c r="K9" s="0" t="s">
        <v>1075</v>
      </c>
      <c r="L9" s="0" t="s">
        <v>1052</v>
      </c>
      <c r="AI9" s="0" t="s">
        <v>2342</v>
      </c>
      <c r="AJ9" s="0">
        <v>12</v>
      </c>
      <c r="AK9" s="0">
        <v>1</v>
      </c>
    </row>
    <row customHeight="1" ht="10.5">
      <c r="C10" s="0" t="s">
        <v>1067</v>
      </c>
      <c r="D10" s="0" t="s">
        <v>308</v>
      </c>
      <c r="E10" s="0" t="s">
        <v>1156</v>
      </c>
      <c r="G10" s="0" t="s">
        <v>189</v>
      </c>
      <c r="H10" s="0" t="s">
        <v>189</v>
      </c>
      <c r="I10" s="0" t="s">
        <v>1437</v>
      </c>
      <c r="J10" s="0" t="s">
        <v>1437</v>
      </c>
      <c r="K10" s="0" t="s">
        <v>1075</v>
      </c>
      <c r="L10" s="0" t="s">
        <v>1052</v>
      </c>
      <c r="M10" s="0" t="s">
        <v>1435</v>
      </c>
      <c r="N10" s="0" t="s">
        <v>1435</v>
      </c>
      <c r="O10" s="0">
        <v>12</v>
      </c>
      <c r="P10" s="0">
        <v>12</v>
      </c>
      <c r="Q10" s="0">
        <v>0.0966666667</v>
      </c>
      <c r="R10" s="0">
        <v>0.0966666667</v>
      </c>
      <c r="AE10" s="0" t="s">
        <v>1439</v>
      </c>
      <c r="AF10" s="0" t="s">
        <v>1439</v>
      </c>
      <c r="AG10" s="0" t="s">
        <v>1440</v>
      </c>
      <c r="AH10" s="0" t="s">
        <v>1440</v>
      </c>
      <c r="AI10" s="0" t="s">
        <v>2343</v>
      </c>
      <c r="AJ10" s="0">
        <v>13</v>
      </c>
      <c r="AK10" s="0">
        <v>1</v>
      </c>
    </row>
    <row customHeight="1" ht="10.5">
      <c r="C11" s="0" t="s">
        <v>1077</v>
      </c>
      <c r="D11" s="0" t="s">
        <v>299</v>
      </c>
      <c r="E11" s="0" t="s">
        <v>1132</v>
      </c>
      <c r="G11" s="0" t="s">
        <v>1433</v>
      </c>
      <c r="H11" s="0" t="s">
        <v>1433</v>
      </c>
      <c r="I11" s="0" t="s">
        <v>1430</v>
      </c>
      <c r="J11" s="0" t="s">
        <v>1430</v>
      </c>
      <c r="K11" s="0" t="s">
        <v>1075</v>
      </c>
      <c r="L11" s="0" t="s">
        <v>1052</v>
      </c>
      <c r="M11" s="0" t="s">
        <v>1435</v>
      </c>
      <c r="N11" s="0" t="s">
        <v>1435</v>
      </c>
      <c r="O11" s="0">
        <v>12</v>
      </c>
      <c r="P11" s="0">
        <v>12</v>
      </c>
      <c r="Q11" s="0">
        <v>0.32</v>
      </c>
      <c r="R11" s="0">
        <v>0.32</v>
      </c>
      <c r="AE11" s="0" t="s">
        <v>1428</v>
      </c>
      <c r="AF11" s="0" t="s">
        <v>1428</v>
      </c>
      <c r="AG11" s="0" t="s">
        <v>1429</v>
      </c>
      <c r="AH11" s="0" t="s">
        <v>1429</v>
      </c>
      <c r="AI11" s="0" t="s">
        <v>1162</v>
      </c>
      <c r="AJ11" s="0">
        <v>4</v>
      </c>
      <c r="AK11" s="0">
        <v>1</v>
      </c>
    </row>
    <row customHeight="1" ht="10.5">
      <c r="C12" s="0" t="s">
        <v>1077</v>
      </c>
      <c r="D12" s="0" t="s">
        <v>305</v>
      </c>
      <c r="E12" s="0" t="s">
        <v>1150</v>
      </c>
      <c r="G12" s="0" t="s">
        <v>1328</v>
      </c>
      <c r="H12" s="0" t="s">
        <v>1328</v>
      </c>
      <c r="I12" s="0" t="s">
        <v>1430</v>
      </c>
      <c r="J12" s="0" t="s">
        <v>1430</v>
      </c>
      <c r="K12" s="0" t="s">
        <v>1075</v>
      </c>
      <c r="L12" s="0" t="s">
        <v>1052</v>
      </c>
      <c r="M12" s="0" t="s">
        <v>1435</v>
      </c>
      <c r="N12" s="0" t="s">
        <v>1435</v>
      </c>
      <c r="O12" s="0">
        <v>12</v>
      </c>
      <c r="P12" s="0">
        <v>12</v>
      </c>
      <c r="AI12" s="0" t="s">
        <v>1163</v>
      </c>
      <c r="AJ12" s="0">
        <v>8</v>
      </c>
      <c r="AK12" s="0">
        <v>1</v>
      </c>
    </row>
    <row customHeight="1" ht="10.5">
      <c r="C13" s="0" t="s">
        <v>1077</v>
      </c>
      <c r="D13" s="0" t="s">
        <v>2040</v>
      </c>
      <c r="E13" s="0" t="s">
        <v>1151</v>
      </c>
      <c r="G13" s="0" t="s">
        <v>183</v>
      </c>
      <c r="H13" s="0" t="s">
        <v>183</v>
      </c>
      <c r="I13" s="0" t="s">
        <v>1430</v>
      </c>
      <c r="J13" s="0" t="s">
        <v>1430</v>
      </c>
      <c r="K13" s="0" t="s">
        <v>1075</v>
      </c>
      <c r="L13" s="0" t="s">
        <v>1052</v>
      </c>
      <c r="AI13" s="0" t="s">
        <v>2331</v>
      </c>
      <c r="AJ13" s="0">
        <v>12</v>
      </c>
      <c r="AK13" s="0">
        <v>1</v>
      </c>
    </row>
    <row customHeight="1" ht="10.5">
      <c r="C14" s="0" t="s">
        <v>1077</v>
      </c>
      <c r="D14" s="0" t="s">
        <v>2040</v>
      </c>
      <c r="E14" s="0" t="s">
        <v>1152</v>
      </c>
      <c r="F14" s="0" t="s">
        <v>34</v>
      </c>
      <c r="G14" s="0" t="s">
        <v>183</v>
      </c>
      <c r="H14" s="0" t="s">
        <v>183</v>
      </c>
      <c r="I14" s="0" t="s">
        <v>1430</v>
      </c>
      <c r="J14" s="0" t="s">
        <v>1430</v>
      </c>
      <c r="K14" s="0" t="s">
        <v>1643</v>
      </c>
      <c r="L14" s="0" t="s">
        <v>1052</v>
      </c>
      <c r="AI14" s="0" t="s">
        <v>2335</v>
      </c>
      <c r="AJ14" s="0">
        <v>12</v>
      </c>
      <c r="AK14" s="0">
        <v>1</v>
      </c>
    </row>
    <row customHeight="1" ht="10.5">
      <c r="C15" s="0" t="s">
        <v>1077</v>
      </c>
      <c r="D15" s="0" t="s">
        <v>308</v>
      </c>
      <c r="E15" s="0" t="s">
        <v>1153</v>
      </c>
      <c r="G15" s="0" t="s">
        <v>189</v>
      </c>
      <c r="H15" s="0" t="s">
        <v>189</v>
      </c>
      <c r="I15" s="0" t="s">
        <v>1437</v>
      </c>
      <c r="J15" s="0" t="s">
        <v>1437</v>
      </c>
      <c r="K15" s="0" t="s">
        <v>1075</v>
      </c>
      <c r="L15" s="0" t="s">
        <v>1052</v>
      </c>
      <c r="M15" s="0" t="s">
        <v>1435</v>
      </c>
      <c r="N15" s="0" t="s">
        <v>1435</v>
      </c>
      <c r="O15" s="0">
        <v>12</v>
      </c>
      <c r="P15" s="0">
        <v>12</v>
      </c>
      <c r="Q15" s="0">
        <v>0.0966666667</v>
      </c>
      <c r="R15" s="0">
        <v>0.0966666667</v>
      </c>
      <c r="AE15" s="0" t="s">
        <v>1439</v>
      </c>
      <c r="AF15" s="0" t="s">
        <v>1439</v>
      </c>
      <c r="AG15" s="0" t="s">
        <v>1440</v>
      </c>
      <c r="AH15" s="0" t="s">
        <v>1440</v>
      </c>
      <c r="AI15" s="0" t="s">
        <v>2340</v>
      </c>
      <c r="AJ15" s="0">
        <v>13</v>
      </c>
      <c r="AK15" s="0">
        <v>1</v>
      </c>
    </row>
    <row customHeight="1" ht="10.5">
      <c r="C16" s="0" t="s">
        <v>1080</v>
      </c>
      <c r="D16" s="0" t="s">
        <v>299</v>
      </c>
      <c r="E16" s="0" t="s">
        <v>1132</v>
      </c>
      <c r="G16" s="0" t="s">
        <v>1433</v>
      </c>
      <c r="H16" s="0" t="s">
        <v>1433</v>
      </c>
      <c r="I16" s="0" t="s">
        <v>1430</v>
      </c>
      <c r="J16" s="0" t="s">
        <v>1430</v>
      </c>
      <c r="K16" s="0" t="s">
        <v>1075</v>
      </c>
      <c r="L16" s="0" t="s">
        <v>1052</v>
      </c>
      <c r="M16" s="0" t="s">
        <v>1435</v>
      </c>
      <c r="N16" s="0" t="s">
        <v>1435</v>
      </c>
      <c r="O16" s="0">
        <v>12</v>
      </c>
      <c r="P16" s="0">
        <v>12</v>
      </c>
      <c r="Q16" s="0">
        <v>0.32</v>
      </c>
      <c r="R16" s="0">
        <v>0.32</v>
      </c>
      <c r="AE16" s="0" t="s">
        <v>1428</v>
      </c>
      <c r="AF16" s="0" t="s">
        <v>1428</v>
      </c>
      <c r="AG16" s="0" t="s">
        <v>1429</v>
      </c>
      <c r="AH16" s="0" t="s">
        <v>1429</v>
      </c>
      <c r="AI16" s="0" t="s">
        <v>1162</v>
      </c>
      <c r="AJ16" s="0">
        <v>4</v>
      </c>
      <c r="AK16" s="0">
        <v>1</v>
      </c>
    </row>
    <row customHeight="1" ht="10.5">
      <c r="C17" s="0" t="s">
        <v>1080</v>
      </c>
      <c r="D17" s="0" t="s">
        <v>305</v>
      </c>
      <c r="E17" s="0" t="s">
        <v>1150</v>
      </c>
      <c r="G17" s="0" t="s">
        <v>1328</v>
      </c>
      <c r="H17" s="0" t="s">
        <v>1328</v>
      </c>
      <c r="I17" s="0" t="s">
        <v>1430</v>
      </c>
      <c r="J17" s="0" t="s">
        <v>1430</v>
      </c>
      <c r="K17" s="0" t="s">
        <v>1075</v>
      </c>
      <c r="L17" s="0" t="s">
        <v>1052</v>
      </c>
      <c r="M17" s="0" t="s">
        <v>1435</v>
      </c>
      <c r="N17" s="0" t="s">
        <v>1435</v>
      </c>
      <c r="O17" s="0">
        <v>12</v>
      </c>
      <c r="P17" s="0">
        <v>12</v>
      </c>
      <c r="AI17" s="0" t="s">
        <v>1163</v>
      </c>
      <c r="AJ17" s="0">
        <v>8</v>
      </c>
      <c r="AK17" s="0">
        <v>1</v>
      </c>
    </row>
    <row customHeight="1" ht="10.5">
      <c r="C18" s="0" t="s">
        <v>1080</v>
      </c>
      <c r="D18" s="0" t="s">
        <v>2040</v>
      </c>
      <c r="E18" s="0" t="s">
        <v>1151</v>
      </c>
      <c r="G18" s="0" t="s">
        <v>183</v>
      </c>
      <c r="H18" s="0" t="s">
        <v>183</v>
      </c>
      <c r="I18" s="0" t="s">
        <v>1430</v>
      </c>
      <c r="J18" s="0" t="s">
        <v>1430</v>
      </c>
      <c r="K18" s="0" t="s">
        <v>1075</v>
      </c>
      <c r="L18" s="0" t="s">
        <v>1052</v>
      </c>
      <c r="AI18" s="0" t="s">
        <v>2331</v>
      </c>
      <c r="AJ18" s="0">
        <v>12</v>
      </c>
      <c r="AK18" s="0">
        <v>1</v>
      </c>
    </row>
    <row customHeight="1" ht="10.5">
      <c r="C19" s="0" t="s">
        <v>1080</v>
      </c>
      <c r="D19" s="0" t="s">
        <v>308</v>
      </c>
      <c r="E19" s="0" t="s">
        <v>1152</v>
      </c>
      <c r="G19" s="0" t="s">
        <v>189</v>
      </c>
      <c r="H19" s="0" t="s">
        <v>189</v>
      </c>
      <c r="I19" s="0" t="s">
        <v>1437</v>
      </c>
      <c r="J19" s="0" t="s">
        <v>1437</v>
      </c>
      <c r="K19" s="0" t="s">
        <v>1075</v>
      </c>
      <c r="L19" s="0" t="s">
        <v>1052</v>
      </c>
      <c r="M19" s="0" t="s">
        <v>1435</v>
      </c>
      <c r="N19" s="0" t="s">
        <v>1435</v>
      </c>
      <c r="O19" s="0">
        <v>12</v>
      </c>
      <c r="P19" s="0">
        <v>12</v>
      </c>
      <c r="Q19" s="0">
        <v>0.0966666667</v>
      </c>
      <c r="R19" s="0">
        <v>0.0966666667</v>
      </c>
      <c r="AE19" s="0" t="s">
        <v>1439</v>
      </c>
      <c r="AF19" s="0" t="s">
        <v>1439</v>
      </c>
      <c r="AG19" s="0" t="s">
        <v>1440</v>
      </c>
      <c r="AH19" s="0" t="s">
        <v>1440</v>
      </c>
      <c r="AI19" s="0" t="s">
        <v>2335</v>
      </c>
      <c r="AJ19" s="0">
        <v>13</v>
      </c>
      <c r="AK19" s="0">
        <v>1</v>
      </c>
    </row>
    <row customHeight="1" ht="10.5">
      <c r="C20" s="0" t="s">
        <v>1083</v>
      </c>
      <c r="D20" s="0" t="s">
        <v>304</v>
      </c>
      <c r="E20" s="0" t="s">
        <v>1132</v>
      </c>
      <c r="G20" s="0" t="s">
        <v>1646</v>
      </c>
      <c r="H20" s="0" t="s">
        <v>1646</v>
      </c>
      <c r="I20" s="0" t="s">
        <v>1425</v>
      </c>
      <c r="J20" s="0" t="s">
        <v>1425</v>
      </c>
      <c r="K20" s="0" t="s">
        <v>1075</v>
      </c>
      <c r="L20" s="0" t="s">
        <v>1052</v>
      </c>
      <c r="M20" s="0" t="s">
        <v>2202</v>
      </c>
      <c r="N20" s="0" t="s">
        <v>2202</v>
      </c>
      <c r="O20" s="0">
        <v>10</v>
      </c>
      <c r="P20" s="0">
        <v>10</v>
      </c>
      <c r="Q20" s="0">
        <v>0.021</v>
      </c>
      <c r="R20" s="0">
        <v>0.021</v>
      </c>
      <c r="S20" s="0">
        <v>0.021</v>
      </c>
      <c r="T20" s="0">
        <v>0.021</v>
      </c>
      <c r="U20" s="0">
        <v>0.021</v>
      </c>
      <c r="V20" s="0">
        <v>0.021</v>
      </c>
      <c r="W20" s="0">
        <v>0.021</v>
      </c>
      <c r="X20" s="0">
        <v>0.021</v>
      </c>
      <c r="AA20" s="0">
        <v>0.021</v>
      </c>
      <c r="AB20" s="0">
        <v>0.021</v>
      </c>
      <c r="AC20" s="0">
        <v>0.021</v>
      </c>
      <c r="AD20" s="0">
        <v>0.021</v>
      </c>
      <c r="AE20" s="0" t="s">
        <v>1428</v>
      </c>
      <c r="AF20" s="0" t="s">
        <v>1428</v>
      </c>
      <c r="AG20" s="0" t="s">
        <v>1429</v>
      </c>
      <c r="AH20" s="0" t="s">
        <v>1429</v>
      </c>
      <c r="AI20" s="0" t="s">
        <v>1162</v>
      </c>
      <c r="AJ20" s="0">
        <v>1</v>
      </c>
      <c r="AK20" s="0">
        <v>1</v>
      </c>
    </row>
    <row customHeight="1" ht="10.5">
      <c r="C21" s="0" t="s">
        <v>1083</v>
      </c>
      <c r="D21" s="0" t="s">
        <v>304</v>
      </c>
      <c r="E21" s="0" t="s">
        <v>1150</v>
      </c>
      <c r="G21" s="0" t="s">
        <v>1432</v>
      </c>
      <c r="H21" s="0" t="s">
        <v>1432</v>
      </c>
      <c r="I21" s="0" t="s">
        <v>1425</v>
      </c>
      <c r="J21" s="0" t="s">
        <v>1425</v>
      </c>
      <c r="K21" s="0" t="s">
        <v>1643</v>
      </c>
      <c r="L21" s="0" t="s">
        <v>1052</v>
      </c>
      <c r="M21" s="0" t="s">
        <v>2202</v>
      </c>
      <c r="N21" s="0" t="s">
        <v>2202</v>
      </c>
      <c r="O21" s="0">
        <v>10</v>
      </c>
      <c r="P21" s="0">
        <v>10</v>
      </c>
      <c r="Q21" s="0">
        <v>0.046</v>
      </c>
      <c r="R21" s="0">
        <v>0.046</v>
      </c>
      <c r="S21" s="0">
        <v>0.046</v>
      </c>
      <c r="T21" s="0">
        <v>0.046</v>
      </c>
      <c r="U21" s="0">
        <v>0.046</v>
      </c>
      <c r="V21" s="0">
        <v>0.046</v>
      </c>
      <c r="W21" s="0">
        <v>0.046</v>
      </c>
      <c r="X21" s="0">
        <v>0.046</v>
      </c>
      <c r="AA21" s="0">
        <v>0.046</v>
      </c>
      <c r="AB21" s="0">
        <v>0.046</v>
      </c>
      <c r="AC21" s="0">
        <v>0.046</v>
      </c>
      <c r="AD21" s="0">
        <v>0.046</v>
      </c>
      <c r="AE21" s="0" t="s">
        <v>1428</v>
      </c>
      <c r="AF21" s="0" t="s">
        <v>1428</v>
      </c>
      <c r="AG21" s="0" t="s">
        <v>1429</v>
      </c>
      <c r="AH21" s="0" t="s">
        <v>1429</v>
      </c>
      <c r="AI21" s="0" t="s">
        <v>1163</v>
      </c>
      <c r="AJ21" s="0">
        <v>1</v>
      </c>
      <c r="AK21" s="0">
        <v>1</v>
      </c>
    </row>
    <row customHeight="1" ht="10.5">
      <c r="C22" s="0" t="s">
        <v>1083</v>
      </c>
      <c r="D22" s="0" t="s">
        <v>304</v>
      </c>
      <c r="E22" s="0" t="s">
        <v>1151</v>
      </c>
      <c r="G22" s="0" t="s">
        <v>1431</v>
      </c>
      <c r="H22" s="0" t="s">
        <v>1431</v>
      </c>
      <c r="I22" s="0" t="s">
        <v>1430</v>
      </c>
      <c r="J22" s="0" t="s">
        <v>1430</v>
      </c>
      <c r="K22" s="0" t="s">
        <v>1075</v>
      </c>
      <c r="L22" s="0" t="s">
        <v>1052</v>
      </c>
      <c r="M22" s="0" t="s">
        <v>2202</v>
      </c>
      <c r="N22" s="0" t="s">
        <v>2202</v>
      </c>
      <c r="O22" s="0">
        <v>10</v>
      </c>
      <c r="P22" s="0">
        <v>10</v>
      </c>
      <c r="AI22" s="0" t="s">
        <v>2331</v>
      </c>
      <c r="AJ22" s="0">
        <v>1</v>
      </c>
      <c r="AK22" s="0">
        <v>1</v>
      </c>
    </row>
    <row customHeight="1" ht="10.5">
      <c r="C23" s="0" t="s">
        <v>1083</v>
      </c>
      <c r="D23" s="0" t="s">
        <v>304</v>
      </c>
      <c r="E23" s="0" t="s">
        <v>1152</v>
      </c>
      <c r="G23" s="0" t="s">
        <v>1424</v>
      </c>
      <c r="H23" s="0" t="s">
        <v>1424</v>
      </c>
      <c r="I23" s="0" t="s">
        <v>1425</v>
      </c>
      <c r="J23" s="0" t="s">
        <v>1425</v>
      </c>
      <c r="K23" s="0" t="s">
        <v>1075</v>
      </c>
      <c r="L23" s="0" t="s">
        <v>1052</v>
      </c>
      <c r="M23" s="0" t="s">
        <v>2202</v>
      </c>
      <c r="N23" s="0" t="s">
        <v>2202</v>
      </c>
      <c r="O23" s="0">
        <v>10</v>
      </c>
      <c r="P23" s="0">
        <v>10</v>
      </c>
      <c r="Q23" s="0">
        <v>0.049</v>
      </c>
      <c r="R23" s="0">
        <v>0.049</v>
      </c>
      <c r="S23" s="0">
        <v>0.049</v>
      </c>
      <c r="T23" s="0">
        <v>0.049</v>
      </c>
      <c r="U23" s="0">
        <v>0.049</v>
      </c>
      <c r="V23" s="0">
        <v>0.049</v>
      </c>
      <c r="W23" s="0">
        <v>0.049</v>
      </c>
      <c r="X23" s="0">
        <v>0.049</v>
      </c>
      <c r="AA23" s="0">
        <v>0.049</v>
      </c>
      <c r="AB23" s="0">
        <v>0.049</v>
      </c>
      <c r="AC23" s="0">
        <v>0.049</v>
      </c>
      <c r="AD23" s="0">
        <v>0.049</v>
      </c>
      <c r="AE23" s="0" t="s">
        <v>1428</v>
      </c>
      <c r="AF23" s="0" t="s">
        <v>1428</v>
      </c>
      <c r="AG23" s="0" t="s">
        <v>1429</v>
      </c>
      <c r="AH23" s="0" t="s">
        <v>1429</v>
      </c>
      <c r="AI23" s="0" t="s">
        <v>2335</v>
      </c>
      <c r="AJ23" s="0">
        <v>1</v>
      </c>
      <c r="AK23" s="0">
        <v>1</v>
      </c>
    </row>
    <row customHeight="1" ht="10.5">
      <c r="C24" s="0" t="s">
        <v>1083</v>
      </c>
      <c r="D24" s="0" t="s">
        <v>299</v>
      </c>
      <c r="E24" s="0" t="s">
        <v>1153</v>
      </c>
      <c r="G24" s="0" t="s">
        <v>1647</v>
      </c>
      <c r="H24" s="0" t="s">
        <v>1647</v>
      </c>
      <c r="I24" s="0" t="s">
        <v>1430</v>
      </c>
      <c r="J24" s="0" t="s">
        <v>1430</v>
      </c>
      <c r="K24" s="0" t="s">
        <v>1643</v>
      </c>
      <c r="L24" s="0" t="s">
        <v>1052</v>
      </c>
      <c r="O24" s="0">
        <v>12</v>
      </c>
      <c r="P24" s="0">
        <v>12</v>
      </c>
      <c r="AI24" s="0" t="s">
        <v>2340</v>
      </c>
      <c r="AJ24" s="0">
        <v>4</v>
      </c>
      <c r="AK24" s="0">
        <v>1</v>
      </c>
    </row>
    <row customHeight="1" ht="10.5">
      <c r="C25" s="0" t="s">
        <v>1083</v>
      </c>
      <c r="D25" s="0" t="s">
        <v>299</v>
      </c>
      <c r="E25" s="0" t="s">
        <v>1154</v>
      </c>
      <c r="G25" s="0" t="s">
        <v>1647</v>
      </c>
      <c r="H25" s="0" t="s">
        <v>1647</v>
      </c>
      <c r="I25" s="0" t="s">
        <v>1430</v>
      </c>
      <c r="J25" s="0" t="s">
        <v>1430</v>
      </c>
      <c r="K25" s="0" t="s">
        <v>1075</v>
      </c>
      <c r="L25" s="0" t="s">
        <v>1052</v>
      </c>
      <c r="M25" s="0" t="s">
        <v>1435</v>
      </c>
      <c r="N25" s="0" t="s">
        <v>1435</v>
      </c>
      <c r="O25" s="0">
        <v>12</v>
      </c>
      <c r="P25" s="0">
        <v>12</v>
      </c>
      <c r="Q25" s="0">
        <v>2.46</v>
      </c>
      <c r="R25" s="0">
        <v>2.46</v>
      </c>
      <c r="AE25" s="0" t="s">
        <v>1428</v>
      </c>
      <c r="AF25" s="0" t="s">
        <v>1428</v>
      </c>
      <c r="AG25" s="0" t="s">
        <v>1429</v>
      </c>
      <c r="AH25" s="0" t="s">
        <v>1429</v>
      </c>
      <c r="AI25" s="0" t="s">
        <v>2341</v>
      </c>
      <c r="AJ25" s="0">
        <v>4</v>
      </c>
      <c r="AK25" s="0">
        <v>1</v>
      </c>
    </row>
    <row customHeight="1" ht="10.5">
      <c r="C26" s="0" t="s">
        <v>1083</v>
      </c>
      <c r="D26" s="0" t="s">
        <v>305</v>
      </c>
      <c r="E26" s="0" t="s">
        <v>1155</v>
      </c>
      <c r="G26" s="0" t="s">
        <v>1648</v>
      </c>
      <c r="H26" s="0" t="s">
        <v>1648</v>
      </c>
      <c r="I26" s="0" t="s">
        <v>1430</v>
      </c>
      <c r="J26" s="0" t="s">
        <v>1430</v>
      </c>
      <c r="K26" s="0" t="s">
        <v>1643</v>
      </c>
      <c r="L26" s="0" t="s">
        <v>1052</v>
      </c>
      <c r="M26" s="0" t="s">
        <v>1435</v>
      </c>
      <c r="N26" s="0" t="s">
        <v>1435</v>
      </c>
      <c r="O26" s="0">
        <v>12</v>
      </c>
      <c r="P26" s="0">
        <v>12</v>
      </c>
      <c r="AI26" s="0" t="s">
        <v>2342</v>
      </c>
      <c r="AJ26" s="0">
        <v>8</v>
      </c>
      <c r="AK26" s="0">
        <v>1</v>
      </c>
    </row>
    <row customHeight="1" ht="10.5">
      <c r="C27" s="0" t="s">
        <v>1083</v>
      </c>
      <c r="D27" s="0" t="s">
        <v>305</v>
      </c>
      <c r="E27" s="0" t="s">
        <v>1156</v>
      </c>
      <c r="G27" s="0" t="s">
        <v>1328</v>
      </c>
      <c r="H27" s="0" t="s">
        <v>1328</v>
      </c>
      <c r="I27" s="0" t="s">
        <v>1430</v>
      </c>
      <c r="J27" s="0" t="s">
        <v>1430</v>
      </c>
      <c r="K27" s="0" t="s">
        <v>1075</v>
      </c>
      <c r="L27" s="0" t="s">
        <v>1052</v>
      </c>
      <c r="M27" s="0" t="s">
        <v>1435</v>
      </c>
      <c r="N27" s="0" t="s">
        <v>1435</v>
      </c>
      <c r="O27" s="0">
        <v>12</v>
      </c>
      <c r="P27" s="0">
        <v>12</v>
      </c>
      <c r="AI27" s="0" t="s">
        <v>2343</v>
      </c>
      <c r="AJ27" s="0">
        <v>8</v>
      </c>
      <c r="AK27" s="0">
        <v>1</v>
      </c>
    </row>
    <row customHeight="1" ht="10.5">
      <c r="C28" s="0" t="s">
        <v>1083</v>
      </c>
      <c r="D28" s="0" t="s">
        <v>2040</v>
      </c>
      <c r="E28" s="0" t="s">
        <v>1157</v>
      </c>
      <c r="G28" s="0" t="s">
        <v>183</v>
      </c>
      <c r="H28" s="0" t="s">
        <v>183</v>
      </c>
      <c r="I28" s="0" t="s">
        <v>1430</v>
      </c>
      <c r="J28" s="0" t="s">
        <v>1430</v>
      </c>
      <c r="K28" s="0" t="s">
        <v>1075</v>
      </c>
      <c r="L28" s="0" t="s">
        <v>1052</v>
      </c>
      <c r="AI28" s="0" t="s">
        <v>2344</v>
      </c>
      <c r="AJ28" s="0">
        <v>12</v>
      </c>
      <c r="AK28" s="0">
        <v>1</v>
      </c>
    </row>
    <row customHeight="1" ht="10.5">
      <c r="C29" s="0" t="s">
        <v>1083</v>
      </c>
      <c r="D29" s="0" t="s">
        <v>308</v>
      </c>
      <c r="E29" s="0" t="s">
        <v>1158</v>
      </c>
      <c r="G29" s="0" t="s">
        <v>189</v>
      </c>
      <c r="H29" s="0" t="s">
        <v>189</v>
      </c>
      <c r="I29" s="0" t="s">
        <v>1437</v>
      </c>
      <c r="J29" s="0" t="s">
        <v>1437</v>
      </c>
      <c r="K29" s="0" t="s">
        <v>1643</v>
      </c>
      <c r="L29" s="0" t="s">
        <v>1052</v>
      </c>
      <c r="M29" s="0" t="s">
        <v>1435</v>
      </c>
      <c r="N29" s="0" t="s">
        <v>1435</v>
      </c>
      <c r="O29" s="0">
        <v>12</v>
      </c>
      <c r="P29" s="0">
        <v>12</v>
      </c>
      <c r="Q29" s="0">
        <v>0.0966666667</v>
      </c>
      <c r="R29" s="0">
        <v>0.0966666667</v>
      </c>
      <c r="AE29" s="0" t="s">
        <v>1439</v>
      </c>
      <c r="AF29" s="0" t="s">
        <v>1439</v>
      </c>
      <c r="AG29" s="0" t="s">
        <v>1440</v>
      </c>
      <c r="AH29" s="0" t="s">
        <v>1440</v>
      </c>
      <c r="AI29" s="0" t="s">
        <v>2345</v>
      </c>
      <c r="AJ29" s="0">
        <v>13</v>
      </c>
      <c r="AK29" s="0">
        <v>1</v>
      </c>
    </row>
    <row customHeight="1" ht="10.5">
      <c r="C30" s="0" t="s">
        <v>1083</v>
      </c>
      <c r="D30" s="0" t="s">
        <v>308</v>
      </c>
      <c r="E30" s="0" t="s">
        <v>1159</v>
      </c>
      <c r="G30" s="0" t="s">
        <v>189</v>
      </c>
      <c r="H30" s="0" t="s">
        <v>189</v>
      </c>
      <c r="I30" s="0" t="s">
        <v>1437</v>
      </c>
      <c r="J30" s="0" t="s">
        <v>1437</v>
      </c>
      <c r="K30" s="0" t="s">
        <v>1075</v>
      </c>
      <c r="L30" s="0" t="s">
        <v>1052</v>
      </c>
      <c r="M30" s="0" t="s">
        <v>1435</v>
      </c>
      <c r="N30" s="0" t="s">
        <v>1435</v>
      </c>
      <c r="O30" s="0">
        <v>12</v>
      </c>
      <c r="P30" s="0">
        <v>12</v>
      </c>
      <c r="Q30" s="0">
        <v>0.0966666667</v>
      </c>
      <c r="R30" s="0">
        <v>0.0966666667</v>
      </c>
      <c r="AE30" s="0" t="s">
        <v>1439</v>
      </c>
      <c r="AF30" s="0" t="s">
        <v>1439</v>
      </c>
      <c r="AG30" s="0" t="s">
        <v>1440</v>
      </c>
      <c r="AH30" s="0" t="s">
        <v>1440</v>
      </c>
      <c r="AI30" s="0" t="s">
        <v>2346</v>
      </c>
      <c r="AJ30" s="0">
        <v>13</v>
      </c>
      <c r="AK30" s="0">
        <v>1</v>
      </c>
    </row>
    <row customHeight="1" ht="10.5">
      <c r="C31" s="0" t="s">
        <v>1086</v>
      </c>
      <c r="D31" s="0" t="s">
        <v>304</v>
      </c>
      <c r="E31" s="0" t="s">
        <v>1132</v>
      </c>
      <c r="G31" s="0" t="s">
        <v>1424</v>
      </c>
      <c r="H31" s="0" t="s">
        <v>1424</v>
      </c>
      <c r="I31" s="0" t="s">
        <v>1425</v>
      </c>
      <c r="J31" s="0" t="s">
        <v>1425</v>
      </c>
      <c r="K31" s="0" t="s">
        <v>1643</v>
      </c>
      <c r="L31" s="0" t="s">
        <v>1052</v>
      </c>
      <c r="M31" s="0" t="s">
        <v>2202</v>
      </c>
      <c r="N31" s="0" t="s">
        <v>2202</v>
      </c>
      <c r="O31" s="0">
        <v>10</v>
      </c>
      <c r="P31" s="0">
        <v>10</v>
      </c>
      <c r="Q31" s="0">
        <v>0.049</v>
      </c>
      <c r="R31" s="0">
        <v>0.049</v>
      </c>
      <c r="S31" s="0">
        <v>0.049</v>
      </c>
      <c r="T31" s="0">
        <v>0.049</v>
      </c>
      <c r="U31" s="0">
        <v>0.049</v>
      </c>
      <c r="V31" s="0">
        <v>0.049</v>
      </c>
      <c r="W31" s="0">
        <v>0.049</v>
      </c>
      <c r="X31" s="0">
        <v>0.049</v>
      </c>
      <c r="AA31" s="0">
        <v>0.049</v>
      </c>
      <c r="AB31" s="0">
        <v>0.049</v>
      </c>
      <c r="AC31" s="0">
        <v>0.049</v>
      </c>
      <c r="AD31" s="0">
        <v>0.049</v>
      </c>
      <c r="AE31" s="0" t="s">
        <v>1428</v>
      </c>
      <c r="AF31" s="0" t="s">
        <v>1428</v>
      </c>
      <c r="AG31" s="0" t="s">
        <v>1429</v>
      </c>
      <c r="AH31" s="0" t="s">
        <v>1429</v>
      </c>
      <c r="AI31" s="0" t="s">
        <v>1162</v>
      </c>
      <c r="AJ31" s="0">
        <v>1</v>
      </c>
      <c r="AK31" s="0">
        <v>1</v>
      </c>
    </row>
    <row customHeight="1" ht="10.5">
      <c r="C32" s="0" t="s">
        <v>1086</v>
      </c>
      <c r="D32" s="0" t="s">
        <v>304</v>
      </c>
      <c r="E32" s="0" t="s">
        <v>1150</v>
      </c>
      <c r="G32" s="0" t="s">
        <v>1432</v>
      </c>
      <c r="H32" s="0" t="s">
        <v>1432</v>
      </c>
      <c r="I32" s="0" t="s">
        <v>1425</v>
      </c>
      <c r="J32" s="0" t="s">
        <v>1425</v>
      </c>
      <c r="K32" s="0" t="s">
        <v>1643</v>
      </c>
      <c r="L32" s="0" t="s">
        <v>1052</v>
      </c>
      <c r="M32" s="0" t="s">
        <v>2202</v>
      </c>
      <c r="N32" s="0" t="s">
        <v>2202</v>
      </c>
      <c r="O32" s="0">
        <v>10</v>
      </c>
      <c r="P32" s="0">
        <v>10</v>
      </c>
      <c r="Q32" s="0">
        <v>0.046</v>
      </c>
      <c r="R32" s="0">
        <v>0.046</v>
      </c>
      <c r="S32" s="0">
        <v>0.046</v>
      </c>
      <c r="T32" s="0">
        <v>0.046</v>
      </c>
      <c r="U32" s="0">
        <v>0.046</v>
      </c>
      <c r="V32" s="0">
        <v>0.046</v>
      </c>
      <c r="W32" s="0">
        <v>0.046</v>
      </c>
      <c r="X32" s="0">
        <v>0.046</v>
      </c>
      <c r="AA32" s="0">
        <v>0.046</v>
      </c>
      <c r="AB32" s="0">
        <v>0.046</v>
      </c>
      <c r="AC32" s="0">
        <v>0.046</v>
      </c>
      <c r="AD32" s="0">
        <v>0.046</v>
      </c>
      <c r="AE32" s="0" t="s">
        <v>1428</v>
      </c>
      <c r="AF32" s="0" t="s">
        <v>1428</v>
      </c>
      <c r="AG32" s="0" t="s">
        <v>1429</v>
      </c>
      <c r="AH32" s="0" t="s">
        <v>1429</v>
      </c>
      <c r="AI32" s="0" t="s">
        <v>1163</v>
      </c>
      <c r="AJ32" s="0">
        <v>1</v>
      </c>
      <c r="AK32" s="0">
        <v>1</v>
      </c>
    </row>
    <row customHeight="1" ht="10.5">
      <c r="C33" s="0" t="s">
        <v>1086</v>
      </c>
      <c r="D33" s="0" t="s">
        <v>304</v>
      </c>
      <c r="E33" s="0" t="s">
        <v>1151</v>
      </c>
      <c r="G33" s="0" t="s">
        <v>164</v>
      </c>
      <c r="H33" s="0" t="s">
        <v>164</v>
      </c>
      <c r="I33" s="0" t="s">
        <v>1430</v>
      </c>
      <c r="J33" s="0" t="s">
        <v>1430</v>
      </c>
      <c r="K33" s="0" t="s">
        <v>1643</v>
      </c>
      <c r="L33" s="0" t="s">
        <v>1052</v>
      </c>
      <c r="M33" s="0" t="s">
        <v>2202</v>
      </c>
      <c r="N33" s="0" t="s">
        <v>2202</v>
      </c>
      <c r="O33" s="0">
        <v>12</v>
      </c>
      <c r="P33" s="0">
        <v>12</v>
      </c>
      <c r="AI33" s="0" t="s">
        <v>2331</v>
      </c>
      <c r="AJ33" s="0">
        <v>1</v>
      </c>
      <c r="AK33" s="0">
        <v>1</v>
      </c>
    </row>
    <row customHeight="1" ht="10.5">
      <c r="C34" s="0" t="s">
        <v>1086</v>
      </c>
      <c r="D34" s="0" t="s">
        <v>299</v>
      </c>
      <c r="E34" s="0" t="s">
        <v>1152</v>
      </c>
      <c r="G34" s="0" t="s">
        <v>1674</v>
      </c>
      <c r="H34" s="0" t="s">
        <v>1674</v>
      </c>
      <c r="I34" s="0" t="s">
        <v>1430</v>
      </c>
      <c r="J34" s="0" t="s">
        <v>1430</v>
      </c>
      <c r="K34" s="0" t="s">
        <v>1643</v>
      </c>
      <c r="L34" s="0" t="s">
        <v>1052</v>
      </c>
      <c r="M34" s="0" t="s">
        <v>1435</v>
      </c>
      <c r="N34" s="0" t="s">
        <v>1435</v>
      </c>
      <c r="O34" s="0">
        <v>12</v>
      </c>
      <c r="P34" s="0">
        <v>12</v>
      </c>
      <c r="Q34" s="0">
        <v>5.56</v>
      </c>
      <c r="R34" s="0">
        <v>5.56</v>
      </c>
      <c r="AE34" s="0" t="s">
        <v>1428</v>
      </c>
      <c r="AF34" s="0" t="s">
        <v>1428</v>
      </c>
      <c r="AG34" s="0" t="s">
        <v>1429</v>
      </c>
      <c r="AH34" s="0" t="s">
        <v>1429</v>
      </c>
      <c r="AI34" s="0" t="s">
        <v>2335</v>
      </c>
      <c r="AJ34" s="0">
        <v>4</v>
      </c>
      <c r="AK34" s="0">
        <v>1</v>
      </c>
    </row>
    <row customHeight="1" ht="10.5">
      <c r="C35" s="0" t="s">
        <v>1086</v>
      </c>
      <c r="D35" s="0" t="s">
        <v>299</v>
      </c>
      <c r="E35" s="0" t="s">
        <v>1153</v>
      </c>
      <c r="G35" s="0" t="s">
        <v>1433</v>
      </c>
      <c r="H35" s="0" t="s">
        <v>1433</v>
      </c>
      <c r="I35" s="0" t="s">
        <v>1430</v>
      </c>
      <c r="J35" s="0" t="s">
        <v>1430</v>
      </c>
      <c r="K35" s="0" t="s">
        <v>1075</v>
      </c>
      <c r="L35" s="0" t="s">
        <v>1052</v>
      </c>
      <c r="M35" s="0" t="s">
        <v>1435</v>
      </c>
      <c r="N35" s="0" t="s">
        <v>1435</v>
      </c>
      <c r="O35" s="0">
        <v>12</v>
      </c>
      <c r="P35" s="0">
        <v>12</v>
      </c>
      <c r="Q35" s="0">
        <v>0.32</v>
      </c>
      <c r="R35" s="0">
        <v>0.32</v>
      </c>
      <c r="AE35" s="0" t="s">
        <v>1428</v>
      </c>
      <c r="AF35" s="0" t="s">
        <v>1428</v>
      </c>
      <c r="AG35" s="0" t="s">
        <v>1429</v>
      </c>
      <c r="AH35" s="0" t="s">
        <v>1429</v>
      </c>
      <c r="AI35" s="0" t="s">
        <v>2340</v>
      </c>
      <c r="AJ35" s="0">
        <v>4</v>
      </c>
      <c r="AK35" s="0">
        <v>1</v>
      </c>
    </row>
    <row customHeight="1" ht="10.5">
      <c r="C36" s="0" t="s">
        <v>1086</v>
      </c>
      <c r="D36" s="0" t="s">
        <v>305</v>
      </c>
      <c r="E36" s="0" t="s">
        <v>1154</v>
      </c>
      <c r="G36" s="0" t="s">
        <v>1328</v>
      </c>
      <c r="H36" s="0" t="s">
        <v>1328</v>
      </c>
      <c r="I36" s="0" t="s">
        <v>1430</v>
      </c>
      <c r="J36" s="0" t="s">
        <v>1430</v>
      </c>
      <c r="K36" s="0" t="s">
        <v>1643</v>
      </c>
      <c r="L36" s="0" t="s">
        <v>1052</v>
      </c>
      <c r="M36" s="0" t="s">
        <v>1435</v>
      </c>
      <c r="N36" s="0" t="s">
        <v>1435</v>
      </c>
      <c r="O36" s="0">
        <v>12</v>
      </c>
      <c r="P36" s="0">
        <v>12</v>
      </c>
      <c r="AI36" s="0" t="s">
        <v>2341</v>
      </c>
      <c r="AJ36" s="0">
        <v>8</v>
      </c>
      <c r="AK36" s="0">
        <v>1</v>
      </c>
    </row>
    <row customHeight="1" ht="10.5">
      <c r="C37" s="0" t="s">
        <v>1086</v>
      </c>
      <c r="D37" s="0" t="s">
        <v>305</v>
      </c>
      <c r="E37" s="0" t="s">
        <v>1155</v>
      </c>
      <c r="G37" s="0" t="s">
        <v>1328</v>
      </c>
      <c r="H37" s="0" t="s">
        <v>1328</v>
      </c>
      <c r="I37" s="0" t="s">
        <v>1430</v>
      </c>
      <c r="J37" s="0" t="s">
        <v>1430</v>
      </c>
      <c r="K37" s="0" t="s">
        <v>1075</v>
      </c>
      <c r="L37" s="0" t="s">
        <v>1052</v>
      </c>
      <c r="M37" s="0" t="s">
        <v>1435</v>
      </c>
      <c r="N37" s="0" t="s">
        <v>1435</v>
      </c>
      <c r="O37" s="0">
        <v>12</v>
      </c>
      <c r="P37" s="0">
        <v>12</v>
      </c>
      <c r="AI37" s="0" t="s">
        <v>2342</v>
      </c>
      <c r="AJ37" s="0">
        <v>8</v>
      </c>
      <c r="AK37" s="0">
        <v>1</v>
      </c>
    </row>
    <row customHeight="1" ht="10.5">
      <c r="C38" s="0" t="s">
        <v>1086</v>
      </c>
      <c r="D38" s="0" t="s">
        <v>2040</v>
      </c>
      <c r="E38" s="0" t="s">
        <v>1156</v>
      </c>
      <c r="G38" s="0" t="s">
        <v>183</v>
      </c>
      <c r="H38" s="0" t="s">
        <v>183</v>
      </c>
      <c r="I38" s="0" t="s">
        <v>1430</v>
      </c>
      <c r="J38" s="0" t="s">
        <v>1430</v>
      </c>
      <c r="K38" s="0" t="s">
        <v>1075</v>
      </c>
      <c r="L38" s="0" t="s">
        <v>1052</v>
      </c>
      <c r="AI38" s="0" t="s">
        <v>2343</v>
      </c>
      <c r="AJ38" s="0">
        <v>12</v>
      </c>
      <c r="AK38" s="0">
        <v>1</v>
      </c>
    </row>
    <row customHeight="1" ht="10.5">
      <c r="C39" s="0" t="s">
        <v>1086</v>
      </c>
      <c r="D39" s="0" t="s">
        <v>2040</v>
      </c>
      <c r="E39" s="0" t="s">
        <v>1157</v>
      </c>
      <c r="F39" s="0" t="s">
        <v>34</v>
      </c>
      <c r="G39" s="0" t="s">
        <v>183</v>
      </c>
      <c r="H39" s="0" t="s">
        <v>183</v>
      </c>
      <c r="I39" s="0" t="s">
        <v>1430</v>
      </c>
      <c r="J39" s="0" t="s">
        <v>1430</v>
      </c>
      <c r="K39" s="0" t="s">
        <v>1643</v>
      </c>
      <c r="L39" s="0" t="s">
        <v>1052</v>
      </c>
      <c r="AI39" s="0" t="s">
        <v>2344</v>
      </c>
      <c r="AJ39" s="0">
        <v>12</v>
      </c>
      <c r="AK39" s="0">
        <v>1</v>
      </c>
    </row>
    <row customHeight="1" ht="10.5">
      <c r="C40" s="0" t="s">
        <v>1086</v>
      </c>
      <c r="D40" s="0" t="s">
        <v>308</v>
      </c>
      <c r="E40" s="0" t="s">
        <v>1158</v>
      </c>
      <c r="G40" s="0" t="s">
        <v>189</v>
      </c>
      <c r="H40" s="0" t="s">
        <v>189</v>
      </c>
      <c r="I40" s="0" t="s">
        <v>1437</v>
      </c>
      <c r="J40" s="0" t="s">
        <v>1437</v>
      </c>
      <c r="K40" s="0" t="s">
        <v>1643</v>
      </c>
      <c r="L40" s="0" t="s">
        <v>1052</v>
      </c>
      <c r="M40" s="0" t="s">
        <v>1435</v>
      </c>
      <c r="N40" s="0" t="s">
        <v>1435</v>
      </c>
      <c r="O40" s="0">
        <v>12</v>
      </c>
      <c r="P40" s="0">
        <v>12</v>
      </c>
      <c r="Q40" s="0">
        <v>0.0966666667</v>
      </c>
      <c r="R40" s="0">
        <v>0.0966666667</v>
      </c>
      <c r="AE40" s="0" t="s">
        <v>1439</v>
      </c>
      <c r="AF40" s="0" t="s">
        <v>1439</v>
      </c>
      <c r="AG40" s="0" t="s">
        <v>1440</v>
      </c>
      <c r="AH40" s="0" t="s">
        <v>1440</v>
      </c>
      <c r="AI40" s="0" t="s">
        <v>2345</v>
      </c>
      <c r="AJ40" s="0">
        <v>13</v>
      </c>
      <c r="AK40" s="0">
        <v>1</v>
      </c>
    </row>
    <row customHeight="1" ht="10.5">
      <c r="C41" s="0" t="s">
        <v>1086</v>
      </c>
      <c r="D41" s="0" t="s">
        <v>308</v>
      </c>
      <c r="E41" s="0" t="s">
        <v>1159</v>
      </c>
      <c r="G41" s="0" t="s">
        <v>189</v>
      </c>
      <c r="H41" s="0" t="s">
        <v>189</v>
      </c>
      <c r="I41" s="0" t="s">
        <v>1437</v>
      </c>
      <c r="J41" s="0" t="s">
        <v>1437</v>
      </c>
      <c r="K41" s="0" t="s">
        <v>1075</v>
      </c>
      <c r="L41" s="0" t="s">
        <v>1052</v>
      </c>
      <c r="M41" s="0" t="s">
        <v>1435</v>
      </c>
      <c r="N41" s="0" t="s">
        <v>1435</v>
      </c>
      <c r="O41" s="0">
        <v>12</v>
      </c>
      <c r="P41" s="0">
        <v>12</v>
      </c>
      <c r="Q41" s="0">
        <v>0.0966666667</v>
      </c>
      <c r="R41" s="0">
        <v>0.0966666667</v>
      </c>
      <c r="AE41" s="0" t="s">
        <v>1439</v>
      </c>
      <c r="AF41" s="0" t="s">
        <v>1439</v>
      </c>
      <c r="AG41" s="0" t="s">
        <v>1440</v>
      </c>
      <c r="AH41" s="0" t="s">
        <v>1440</v>
      </c>
      <c r="AI41" s="0" t="s">
        <v>2346</v>
      </c>
      <c r="AJ41" s="0">
        <v>13</v>
      </c>
      <c r="AK41" s="0">
        <v>1</v>
      </c>
    </row>
  </sheetData>
  <sheetProtection formatColumns="0" formatRows="0" sort="0" autoFilter="0" insertRows="0" deleteRows="0" deleteColumns="0"/>
  <pageMargins left="0.75" right="0.75" top="1.00" bottom="1.00" header="0.50" footer="0.50"/>
  <pageSetup pageOrder="downThenOver"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698</vt:i4>
      </vt:variant>
    </vt:vector>
  </HeadingPairs>
  <TitlesOfParts>
    <vt:vector size="699" baseType="lpstr">
      <vt:lpstr>Инструкция</vt:lpstr>
      <vt:lpstr>ADDRESS_SHORTENING</vt:lpstr>
      <vt:lpstr>ADDRESS_TYPES</vt:lpstr>
      <vt:lpstr>AVG_ACTIVE_IN_REPORT_PERIOD_COLUMN</vt:lpstr>
      <vt:lpstr>AVG_ADD_ENTITY_COLUMN</vt:lpstr>
      <vt:lpstr>AVG_APPLY_FOR_MAX_COLUMN</vt:lpstr>
      <vt:lpstr>AVG_AREA_TOTAL_HSE_BP_COLUMN</vt:lpstr>
      <vt:lpstr>AVG_AREA_TOTAL_HSE_RP_COLUMN</vt:lpstr>
      <vt:lpstr>AVG_AREA_TOTAL_ODN_BP_COLUMN</vt:lpstr>
      <vt:lpstr>AVG_AREA_TOTAL_ODN_RP_COLUMN</vt:lpstr>
      <vt:lpstr>AVG_BASE_PERIOD_EXISTENCE_COLUMN</vt:lpstr>
      <vt:lpstr>AVG_BP_CE_COLUMN</vt:lpstr>
      <vt:lpstr>AVG_BP_MNTH_COLUMN</vt:lpstr>
      <vt:lpstr>AVG_BP_NM_UNIT_COLUMN</vt:lpstr>
      <vt:lpstr>AVG_BP_TF_UNIT_COLUMN</vt:lpstr>
      <vt:lpstr>AVG_BP_TFE_COLUMN</vt:lpstr>
      <vt:lpstr>AVG_BP_TFN_COLUMN</vt:lpstr>
      <vt:lpstr>AVG_CALC_BLOCK_COLUMN</vt:lpstr>
      <vt:lpstr>AVG_CALC_DISABLED_COLUMN</vt:lpstr>
      <vt:lpstr>AVG_COEF_COLUMN</vt:lpstr>
      <vt:lpstr>AVG_COMMENT_DELETE_ENTITY_COLUMN</vt:lpstr>
      <vt:lpstr>AVG_CTZN_TOTAL_HSE_BP_COLUMN</vt:lpstr>
      <vt:lpstr>AVG_CTZN_TOTAL_HSE_RP_COLUMN</vt:lpstr>
      <vt:lpstr>AVG_CTZN_TOTAL_ODN_BP_COLUMN</vt:lpstr>
      <vt:lpstr>AVG_CTZN_TOTAL_ODN_RP_COLUMN</vt:lpstr>
      <vt:lpstr>AVG_DATA_TYPE_MARKER_AREA</vt:lpstr>
      <vt:lpstr>AVG_DELETE_COLUMN</vt:lpstr>
      <vt:lpstr>avg_deviation_mo</vt:lpstr>
      <vt:lpstr>AVG_EE_ZONE_BLOCK</vt:lpstr>
      <vt:lpstr>AVG_EE_ZONE_EMPTY_BLOCK</vt:lpstr>
      <vt:lpstr>AVG_EXCESS_REASON_COLUMN</vt:lpstr>
      <vt:lpstr>AVG_EXCESS_REASON_MIRROR_COLUMN</vt:lpstr>
      <vt:lpstr>AVG_FEATURE_COLUMN</vt:lpstr>
      <vt:lpstr>AVG_GAS_LIQ_CE_F_F_BLOCK</vt:lpstr>
      <vt:lpstr>AVG_GAS_LIQ_CE_F_T_BLOCK</vt:lpstr>
      <vt:lpstr>AVG_GAS_LIQ_CE_T_F_BLOCK</vt:lpstr>
      <vt:lpstr>AVG_GAS_LIQ_CE_T_T_BLOCK</vt:lpstr>
      <vt:lpstr>AVG_GENERIC_CE_F_F_BLOCK</vt:lpstr>
      <vt:lpstr>AVG_GENERIC_CE_F_T_BLOCK</vt:lpstr>
      <vt:lpstr>AVG_GENERIC_CE_T_F_BLOCK</vt:lpstr>
      <vt:lpstr>AVG_GENERIC_CE_T_T_BLOCK</vt:lpstr>
      <vt:lpstr>AVG_GENERIC_EMPTY_BLOCK</vt:lpstr>
      <vt:lpstr>AVG_HORISONTAL_AREA</vt:lpstr>
      <vt:lpstr>AVG_HOTVSNA_ENR_CE_F_F_BLOCK</vt:lpstr>
      <vt:lpstr>AVG_HOTVSNA_ENR_CE_F_T_BLOCK</vt:lpstr>
      <vt:lpstr>AVG_HOTVSNA_ENR_CE_T_F_BLOCK</vt:lpstr>
      <vt:lpstr>AVG_HOTVSNA_ENR_CE_T_T_BLOCK</vt:lpstr>
      <vt:lpstr>AVG_HOUSE_TYPE_COLUMN</vt:lpstr>
      <vt:lpstr>AVG_HSMW_CE_F_F_BLOCK</vt:lpstr>
      <vt:lpstr>AVG_HSMW_CE_F_T_BLOCK</vt:lpstr>
      <vt:lpstr>AVG_HSMW_CE_T_F_BLOCK</vt:lpstr>
      <vt:lpstr>AVG_HSMW_CE_T_T_BLOCK</vt:lpstr>
      <vt:lpstr>AVG_IDX_1</vt:lpstr>
      <vt:lpstr>AVG_IDX_10</vt:lpstr>
      <vt:lpstr>AVG_IDX_11</vt:lpstr>
      <vt:lpstr>AVG_IDX_12</vt:lpstr>
      <vt:lpstr>AVG_IDX_13</vt:lpstr>
      <vt:lpstr>AVG_IDX_14</vt:lpstr>
      <vt:lpstr>AVG_IDX_15</vt:lpstr>
      <vt:lpstr>AVG_IDX_2</vt:lpstr>
      <vt:lpstr>AVG_IDX_3</vt:lpstr>
      <vt:lpstr>AVG_IDX_4</vt:lpstr>
      <vt:lpstr>AVG_IDX_5</vt:lpstr>
      <vt:lpstr>AVG_IDX_6</vt:lpstr>
      <vt:lpstr>AVG_IDX_7</vt:lpstr>
      <vt:lpstr>AVG_IDX_8</vt:lpstr>
      <vt:lpstr>AVG_IDX_9</vt:lpstr>
      <vt:lpstr>AVG_IDX_OMSU_1</vt:lpstr>
      <vt:lpstr>AVG_IDX_OMSU_10</vt:lpstr>
      <vt:lpstr>AVG_IDX_OMSU_11</vt:lpstr>
      <vt:lpstr>AVG_IDX_OMSU_12</vt:lpstr>
      <vt:lpstr>AVG_IDX_OMSU_13</vt:lpstr>
      <vt:lpstr>AVG_IDX_OMSU_14</vt:lpstr>
      <vt:lpstr>AVG_IDX_OMSU_15</vt:lpstr>
      <vt:lpstr>AVG_IDX_OMSU_2</vt:lpstr>
      <vt:lpstr>AVG_IDX_OMSU_3</vt:lpstr>
      <vt:lpstr>AVG_IDX_OMSU_4</vt:lpstr>
      <vt:lpstr>AVG_IDX_OMSU_5</vt:lpstr>
      <vt:lpstr>AVG_IDX_OMSU_6</vt:lpstr>
      <vt:lpstr>AVG_IDX_OMSU_7</vt:lpstr>
      <vt:lpstr>AVG_IDX_OMSU_8</vt:lpstr>
      <vt:lpstr>AVG_IDX_OMSU_9</vt:lpstr>
      <vt:lpstr>AVG_M_BP_AREA_COLUMN</vt:lpstr>
      <vt:lpstr>AVG_M_BP_COST_COLUMN</vt:lpstr>
      <vt:lpstr>AVG_M_BP_CTZN_COLUMN</vt:lpstr>
      <vt:lpstr>AVG_M_BP_NM_COLUMN</vt:lpstr>
      <vt:lpstr>AVG_M_BP_SUBS_IDX_COLUMN</vt:lpstr>
      <vt:lpstr>AVG_M_BP_VOLM_COLUMN</vt:lpstr>
      <vt:lpstr>AVG_M_RP_AREA_COLUMN</vt:lpstr>
      <vt:lpstr>AVG_M_RP_COST_COLUMN</vt:lpstr>
      <vt:lpstr>AVG_M_RP_CTZN_COLUMN</vt:lpstr>
      <vt:lpstr>AVG_M_RP_NM_COLUMN</vt:lpstr>
      <vt:lpstr>AVG_M_RP_SUBS_IDX_COLUMN</vt:lpstr>
      <vt:lpstr>AVG_M_RP_VOLM_COLUMN</vt:lpstr>
      <vt:lpstr>AVG_MARKER_COLUMN</vt:lpstr>
      <vt:lpstr>AVG_NM_ROW_COLUMN</vt:lpstr>
      <vt:lpstr>AVG_NUM_SPLR_COLUMN</vt:lpstr>
      <vt:lpstr>AVG_NUM_VBLAG_COLUMN</vt:lpstr>
      <vt:lpstr>avg_omsu_deviation_mo</vt:lpstr>
      <vt:lpstr>AVG_RP_CE_COLUMN</vt:lpstr>
      <vt:lpstr>AVG_RP_COST_MNTH_O_COLUMN</vt:lpstr>
      <vt:lpstr>AVG_RP_MNTH_COLUMN</vt:lpstr>
      <vt:lpstr>AVG_RP_NM_UNIT_COLUMN</vt:lpstr>
      <vt:lpstr>AVG_RP_TF_UNIT_COLUMN</vt:lpstr>
      <vt:lpstr>AVG_RP_TFE_COLUMN</vt:lpstr>
      <vt:lpstr>AVG_RP_TFN_COLUMN</vt:lpstr>
      <vt:lpstr>AVG_SF_BLOCK</vt:lpstr>
      <vt:lpstr>AVG_SOURCE_COLUMN</vt:lpstr>
      <vt:lpstr>AVG_SPLR_CE_COLUMN</vt:lpstr>
      <vt:lpstr>AVG_SPLR_COLUMN</vt:lpstr>
      <vt:lpstr>AVG_STATUS_COLUMN</vt:lpstr>
      <vt:lpstr>AVG_TF_ROW_COLUMN</vt:lpstr>
      <vt:lpstr>AVG_TTL_UPDATE_RESULT</vt:lpstr>
      <vt:lpstr>AVG_UPDATE_RESULT</vt:lpstr>
      <vt:lpstr>AVG_VBLAG_COLUMN</vt:lpstr>
      <vt:lpstr>AVG_Y_BP_AREA_COLUMN</vt:lpstr>
      <vt:lpstr>AVG_Y_BP_COST_COLUMN</vt:lpstr>
      <vt:lpstr>AVG_Y_BP_CTZN_COLUMN</vt:lpstr>
      <vt:lpstr>AVG_Y_BP_NM_COLUMN</vt:lpstr>
      <vt:lpstr>AVG_Y_BP_SUBS_IDX_COLUMN</vt:lpstr>
      <vt:lpstr>AVG_Y_BP_VOLM_COLUMN</vt:lpstr>
      <vt:lpstr>AVG_Y_RP_AREA_COLUMN</vt:lpstr>
      <vt:lpstr>AVG_Y_RP_COST_COLUMN</vt:lpstr>
      <vt:lpstr>AVG_Y_RP_CTZN_COLUMN</vt:lpstr>
      <vt:lpstr>AVG_Y_RP_NM_COLUMN</vt:lpstr>
      <vt:lpstr>AVG_Y_RP_SUBS_IDX_COLUMN</vt:lpstr>
      <vt:lpstr>AVG_Y_RP_VOLM_COLUMN</vt:lpstr>
      <vt:lpstr>base_norm_period</vt:lpstr>
      <vt:lpstr>base_norm_year</vt:lpstr>
      <vt:lpstr>BASE_TARIFF_LIST</vt:lpstr>
      <vt:lpstr>base_tariff_period</vt:lpstr>
      <vt:lpstr>base_tariff_year</vt:lpstr>
      <vt:lpstr>BASE_VLM_UPDATE_RESULT</vt:lpstr>
      <vt:lpstr>base_volume_period</vt:lpstr>
      <vt:lpstr>base_volume_year</vt:lpstr>
      <vt:lpstr>BP_FULL_NM_LIST_UPDATE_RESULT</vt:lpstr>
      <vt:lpstr>BP_FULL_VBLAG_LIST_UPDATE_RESULT</vt:lpstr>
      <vt:lpstr>citizen_count</vt:lpstr>
      <vt:lpstr>COLDVSNA_NM_LIST_CAPTIONS</vt:lpstr>
      <vt:lpstr>comments</vt:lpstr>
      <vt:lpstr>DOCUMENT_SOURCE</vt:lpstr>
      <vt:lpstr>DOCUMENT_STORAGE_GUIDE</vt:lpstr>
      <vt:lpstr>DOCUMENT_STORAGE_GUIDE_URL</vt:lpstr>
      <vt:lpstr>DOCUMENT_TYPES</vt:lpstr>
      <vt:lpstr>EE_1ST_CE_LIST</vt:lpstr>
      <vt:lpstr>EE_1ST_NM_LIST_CAPTIONS</vt:lpstr>
      <vt:lpstr>EE_POPULATION_LIST</vt:lpstr>
      <vt:lpstr>EE_SOC_LIST</vt:lpstr>
      <vt:lpstr>EE_STOVE_LIST</vt:lpstr>
      <vt:lpstr>EE_ZONE_LIST</vt:lpstr>
      <vt:lpstr>FIRST_WORKSHEETS_GROUP_NUMBER</vt:lpstr>
      <vt:lpstr>GAS_LIQ_LIST</vt:lpstr>
      <vt:lpstr>GAS_LIQ_NM_LIST_CAPTIONS</vt:lpstr>
      <vt:lpstr>GAS_LIQ_UNITS_LIST</vt:lpstr>
      <vt:lpstr>GAS_NET_CE_LIST</vt:lpstr>
      <vt:lpstr>GAS_NET_LIST</vt:lpstr>
      <vt:lpstr>GAS_NET_NM_LIST_CAPTIONS</vt:lpstr>
      <vt:lpstr>GASLIQ_CF_05B_TO_KG</vt:lpstr>
      <vt:lpstr>GASLIQ_CF_12B_TO_KG</vt:lpstr>
      <vt:lpstr>GASLIQ_CF_27B_TO_KG</vt:lpstr>
      <vt:lpstr>GASLIQ_CF_50B_TO_KG</vt:lpstr>
      <vt:lpstr>GASLIQ_CF_VM3_TO_KG</vt:lpstr>
      <vt:lpstr>GROWTH_IDX_UPDATE_RESULT</vt:lpstr>
      <vt:lpstr>HEATING_NM_LIST_CAPTIONS</vt:lpstr>
      <vt:lpstr>HOTVSNA_1ST_NM_LIST_CAPTIONS</vt:lpstr>
      <vt:lpstr>HOTVSNA_ENR_NM_LIST_CAPTIONS</vt:lpstr>
      <vt:lpstr>HOTVSNA_WTR_NM_LIST_CAPTIONS</vt:lpstr>
      <vt:lpstr>HSMW_NM_LIST_CAPTIONS</vt:lpstr>
      <vt:lpstr>HSMW_UNITS_LIST</vt:lpstr>
      <vt:lpstr>KNOWLEDGE_BASE</vt:lpstr>
      <vt:lpstr>KNOWLEDGE_BASE_URL</vt:lpstr>
      <vt:lpstr>LastUpdateDate_LOC</vt:lpstr>
      <vt:lpstr>LastUpdateDate_MO</vt:lpstr>
      <vt:lpstr>LastUpdateDate_NTKU</vt:lpstr>
      <vt:lpstr>LastUpdateDate_ORG</vt:lpstr>
      <vt:lpstr>LIST_MO_AVG_CTZN_COUNT_AREA</vt:lpstr>
      <vt:lpstr>LIST_MO_AVG_RECALC_COMMENT_CAPTION</vt:lpstr>
      <vt:lpstr>LIST_MO_EXCESS_AREA</vt:lpstr>
      <vt:lpstr>LIST_MO_EXCESS_CTZN_COUNT_AREA</vt:lpstr>
      <vt:lpstr>LIST_MO_FACT_SPLR_UPDATE_MARKER</vt:lpstr>
      <vt:lpstr>LIST_MO_FSGS_CITIZEN_COUNT_INFO</vt:lpstr>
      <vt:lpstr>LIST_MO_HELP_CAPTION</vt:lpstr>
      <vt:lpstr>LIST_MO_HORISONTAL_AREA</vt:lpstr>
      <vt:lpstr>LIST_MO_LIST_MR_MO_OKTMO</vt:lpstr>
      <vt:lpstr>LIST_MO_MO_AREA</vt:lpstr>
      <vt:lpstr>LIST_MO_MO_TYPE_AREA</vt:lpstr>
      <vt:lpstr>LIST_MO_MR_AREA</vt:lpstr>
      <vt:lpstr>LIST_MO_NUM_COLUMN</vt:lpstr>
      <vt:lpstr>LIST_MO_OKTMO_AREA</vt:lpstr>
      <vt:lpstr>LIST_MO_OMSU_AREA</vt:lpstr>
      <vt:lpstr>LIST_MO_PHZ_AREA</vt:lpstr>
      <vt:lpstr>LIST_MO_PREDEL_KU_AREA</vt:lpstr>
      <vt:lpstr>LIST_MO_PREDEL_KU_IDX_AREA</vt:lpstr>
      <vt:lpstr>LIST_MO_PREDEL_URL_1_AREA</vt:lpstr>
      <vt:lpstr>LIST_MO_PREDEL_URL_2_AREA</vt:lpstr>
      <vt:lpstr>LIST_MO_PREDEL_URL_3_AREA</vt:lpstr>
      <vt:lpstr>LIST_MO_REPORT_NUMBER_COMMENT_CAPTION</vt:lpstr>
      <vt:lpstr>LIST_MO_REPORT_PERIOD_CAPTION</vt:lpstr>
      <vt:lpstr>LIST_MO_RESTRICTIONS_UPDATE_MARKER</vt:lpstr>
      <vt:lpstr>LIST_MO_SERVICE_FIELD</vt:lpstr>
      <vt:lpstr>LIST_MO_STORE_DOCS_META_DATA_UPDATE_MARKER</vt:lpstr>
      <vt:lpstr>LIST_MO_TOTAL_CTZN_COUNT_AREA</vt:lpstr>
      <vt:lpstr>LIST_MO_UPDATE_RESULT</vt:lpstr>
      <vt:lpstr>LIST_OF_RESPONSIBLE</vt:lpstr>
      <vt:lpstr>LOGIN</vt:lpstr>
      <vt:lpstr>MAX_1_ADDRESS</vt:lpstr>
      <vt:lpstr>MAX_1_ADDRESS_HOUSE_TYPE</vt:lpstr>
      <vt:lpstr>MAX_1_HSE_AREA</vt:lpstr>
      <vt:lpstr>MAX_1_HSE_CTZN</vt:lpstr>
      <vt:lpstr>MAX_1_ODN_AREA</vt:lpstr>
      <vt:lpstr>MAX_1_ODN_CTZN</vt:lpstr>
      <vt:lpstr>MAX_10_ADDRESS</vt:lpstr>
      <vt:lpstr>MAX_10_ADDRESS_HOUSE_TYPE</vt:lpstr>
      <vt:lpstr>MAX_10_HSE_AREA</vt:lpstr>
      <vt:lpstr>MAX_10_HSE_CTZN</vt:lpstr>
      <vt:lpstr>MAX_10_ODN_AREA</vt:lpstr>
      <vt:lpstr>MAX_10_ODN_CTZN</vt:lpstr>
      <vt:lpstr>MAX_11_ADDRESS</vt:lpstr>
      <vt:lpstr>MAX_11_ADDRESS_HOUSE_TYPE</vt:lpstr>
      <vt:lpstr>MAX_11_HSE_AREA</vt:lpstr>
      <vt:lpstr>MAX_11_HSE_CTZN</vt:lpstr>
      <vt:lpstr>MAX_11_ODN_AREA</vt:lpstr>
      <vt:lpstr>MAX_11_ODN_CTZN</vt:lpstr>
      <vt:lpstr>MAX_12_ADDRESS</vt:lpstr>
      <vt:lpstr>MAX_12_ADDRESS_HOUSE_TYPE</vt:lpstr>
      <vt:lpstr>MAX_12_HSE_AREA</vt:lpstr>
      <vt:lpstr>MAX_12_HSE_CTZN</vt:lpstr>
      <vt:lpstr>MAX_12_ODN_AREA</vt:lpstr>
      <vt:lpstr>MAX_12_ODN_CTZN</vt:lpstr>
      <vt:lpstr>MAX_13_ADDRESS</vt:lpstr>
      <vt:lpstr>MAX_13_ADDRESS_HOUSE_TYPE</vt:lpstr>
      <vt:lpstr>MAX_13_HSE_AREA</vt:lpstr>
      <vt:lpstr>MAX_13_HSE_CTZN</vt:lpstr>
      <vt:lpstr>MAX_13_ODN_AREA</vt:lpstr>
      <vt:lpstr>MAX_13_ODN_CTZN</vt:lpstr>
      <vt:lpstr>MAX_14_ADDRESS</vt:lpstr>
      <vt:lpstr>MAX_14_ADDRESS_HOUSE_TYPE</vt:lpstr>
      <vt:lpstr>MAX_14_HSE_AREA</vt:lpstr>
      <vt:lpstr>MAX_14_HSE_CTZN</vt:lpstr>
      <vt:lpstr>MAX_14_ODN_AREA</vt:lpstr>
      <vt:lpstr>MAX_14_ODN_CTZN</vt:lpstr>
      <vt:lpstr>MAX_15_ADDRESS</vt:lpstr>
      <vt:lpstr>MAX_15_ADDRESS_HOUSE_TYPE</vt:lpstr>
      <vt:lpstr>MAX_15_HSE_AREA</vt:lpstr>
      <vt:lpstr>MAX_15_HSE_CTZN</vt:lpstr>
      <vt:lpstr>MAX_15_ODN_AREA</vt:lpstr>
      <vt:lpstr>MAX_15_ODN_CTZN</vt:lpstr>
      <vt:lpstr>MAX_2_ADDRESS</vt:lpstr>
      <vt:lpstr>MAX_2_ADDRESS_HOUSE_TYPE</vt:lpstr>
      <vt:lpstr>MAX_2_HSE_AREA</vt:lpstr>
      <vt:lpstr>MAX_2_HSE_CTZN</vt:lpstr>
      <vt:lpstr>MAX_2_ODN_AREA</vt:lpstr>
      <vt:lpstr>MAX_2_ODN_CTZN</vt:lpstr>
      <vt:lpstr>MAX_3_ADDRESS</vt:lpstr>
      <vt:lpstr>MAX_3_ADDRESS_HOUSE_TYPE</vt:lpstr>
      <vt:lpstr>MAX_3_HSE_AREA</vt:lpstr>
      <vt:lpstr>MAX_3_HSE_CTZN</vt:lpstr>
      <vt:lpstr>MAX_3_ODN_AREA</vt:lpstr>
      <vt:lpstr>MAX_3_ODN_CTZN</vt:lpstr>
      <vt:lpstr>MAX_4_ADDRESS</vt:lpstr>
      <vt:lpstr>MAX_4_ADDRESS_HOUSE_TYPE</vt:lpstr>
      <vt:lpstr>MAX_4_HSE_AREA</vt:lpstr>
      <vt:lpstr>MAX_4_HSE_CTZN</vt:lpstr>
      <vt:lpstr>MAX_4_ODN_AREA</vt:lpstr>
      <vt:lpstr>MAX_4_ODN_CTZN</vt:lpstr>
      <vt:lpstr>MAX_5_ADDRESS</vt:lpstr>
      <vt:lpstr>MAX_5_ADDRESS_HOUSE_TYPE</vt:lpstr>
      <vt:lpstr>MAX_5_HSE_AREA</vt:lpstr>
      <vt:lpstr>MAX_5_HSE_CTZN</vt:lpstr>
      <vt:lpstr>MAX_5_ODN_AREA</vt:lpstr>
      <vt:lpstr>MAX_5_ODN_CTZN</vt:lpstr>
      <vt:lpstr>MAX_6_ADDRESS</vt:lpstr>
      <vt:lpstr>MAX_6_ADDRESS_HOUSE_TYPE</vt:lpstr>
      <vt:lpstr>MAX_6_HSE_AREA</vt:lpstr>
      <vt:lpstr>MAX_6_HSE_CTZN</vt:lpstr>
      <vt:lpstr>MAX_6_ODN_AREA</vt:lpstr>
      <vt:lpstr>MAX_6_ODN_CTZN</vt:lpstr>
      <vt:lpstr>MAX_7_ADDRESS</vt:lpstr>
      <vt:lpstr>MAX_7_ADDRESS_HOUSE_TYPE</vt:lpstr>
      <vt:lpstr>MAX_7_HSE_AREA</vt:lpstr>
      <vt:lpstr>MAX_7_HSE_CTZN</vt:lpstr>
      <vt:lpstr>MAX_7_ODN_AREA</vt:lpstr>
      <vt:lpstr>MAX_7_ODN_CTZN</vt:lpstr>
      <vt:lpstr>MAX_8_ADDRESS</vt:lpstr>
      <vt:lpstr>MAX_8_ADDRESS_HOUSE_TYPE</vt:lpstr>
      <vt:lpstr>MAX_8_HSE_AREA</vt:lpstr>
      <vt:lpstr>MAX_8_HSE_CTZN</vt:lpstr>
      <vt:lpstr>MAX_8_ODN_AREA</vt:lpstr>
      <vt:lpstr>MAX_8_ODN_CTZN</vt:lpstr>
      <vt:lpstr>MAX_9_ADDRESS</vt:lpstr>
      <vt:lpstr>MAX_9_ADDRESS_HOUSE_TYPE</vt:lpstr>
      <vt:lpstr>MAX_9_HSE_AREA</vt:lpstr>
      <vt:lpstr>MAX_9_HSE_CTZN</vt:lpstr>
      <vt:lpstr>MAX_9_ODN_AREA</vt:lpstr>
      <vt:lpstr>MAX_9_ODN_CTZN</vt:lpstr>
      <vt:lpstr>MAX_ACTIVE_IN_REPORT_PERIOD_COLUMN</vt:lpstr>
      <vt:lpstr>MAX_ADDRESS</vt:lpstr>
      <vt:lpstr>MAX_AVG_ROW_COLUMN</vt:lpstr>
      <vt:lpstr>MAX_BP_CE_COLUMN</vt:lpstr>
      <vt:lpstr>MAX_BP_COST_AVG_REF_COLUMN</vt:lpstr>
      <vt:lpstr>MAX_BP_COST_COLUMN</vt:lpstr>
      <vt:lpstr>MAX_BP_MNTH_COLUMN</vt:lpstr>
      <vt:lpstr>MAX_BP_NM_COLUMN</vt:lpstr>
      <vt:lpstr>MAX_BP_NM_UNIT_COLUMN</vt:lpstr>
      <vt:lpstr>MAX_BP_SUBS_IDX_COLUMN</vt:lpstr>
      <vt:lpstr>MAX_BP_TF_UNIT_COLUMN</vt:lpstr>
      <vt:lpstr>MAX_BP_TFE_COLUMN</vt:lpstr>
      <vt:lpstr>MAX_BP_TFN_COLUMN</vt:lpstr>
      <vt:lpstr>MAX_BP_VOLM_COLUMN</vt:lpstr>
      <vt:lpstr>MAX_CALC_DISABLED_COLUMN</vt:lpstr>
      <vt:lpstr>MAX_COEF_COLUMN</vt:lpstr>
      <vt:lpstr>MAX_CREATION_MARKER</vt:lpstr>
      <vt:lpstr>MAX_DELETE_COLUMN</vt:lpstr>
      <vt:lpstr>max_deviation_mo</vt:lpstr>
      <vt:lpstr>MAX_FEATURE_COLUMN</vt:lpstr>
      <vt:lpstr>MAX_GENERIC_1_ROW_BLOCK</vt:lpstr>
      <vt:lpstr>MAX_GENERIC_3_ROW_BLOCK</vt:lpstr>
      <vt:lpstr>MAX_HORISONTAL_AREA</vt:lpstr>
      <vt:lpstr>MAX_IDX_1</vt:lpstr>
      <vt:lpstr>MAX_IDX_10</vt:lpstr>
      <vt:lpstr>MAX_IDX_11</vt:lpstr>
      <vt:lpstr>MAX_IDX_12</vt:lpstr>
      <vt:lpstr>MAX_IDX_13</vt:lpstr>
      <vt:lpstr>MAX_IDX_14</vt:lpstr>
      <vt:lpstr>MAX_IDX_15</vt:lpstr>
      <vt:lpstr>MAX_IDX_2</vt:lpstr>
      <vt:lpstr>MAX_IDX_3</vt:lpstr>
      <vt:lpstr>MAX_IDX_4</vt:lpstr>
      <vt:lpstr>MAX_IDX_5</vt:lpstr>
      <vt:lpstr>MAX_IDX_6</vt:lpstr>
      <vt:lpstr>MAX_IDX_7</vt:lpstr>
      <vt:lpstr>MAX_IDX_8</vt:lpstr>
      <vt:lpstr>MAX_IDX_9</vt:lpstr>
      <vt:lpstr>MAX_NUM_VBLAG_COLUMN</vt:lpstr>
      <vt:lpstr>MAX_RP_CE_COLUMN</vt:lpstr>
      <vt:lpstr>MAX_RP_COST_AVG_REF_COLUMN</vt:lpstr>
      <vt:lpstr>MAX_RP_COST_COLUMN</vt:lpstr>
      <vt:lpstr>MAX_RP_MNTH_COLUMN</vt:lpstr>
      <vt:lpstr>MAX_RP_NM_COLUMN</vt:lpstr>
      <vt:lpstr>MAX_RP_NM_UNIT_COLUMN</vt:lpstr>
      <vt:lpstr>MAX_RP_SUBS_IDX_COLUMN</vt:lpstr>
      <vt:lpstr>MAX_RP_TF_UNIT_COLUMN</vt:lpstr>
      <vt:lpstr>MAX_RP_TFE_COLUMN</vt:lpstr>
      <vt:lpstr>MAX_RP_TFN_COLUMN</vt:lpstr>
      <vt:lpstr>MAX_RP_VOLM_COLUMN</vt:lpstr>
      <vt:lpstr>MAX_SPLR_COLUMN</vt:lpstr>
      <vt:lpstr>MAX_UPDATE_RESULT</vt:lpstr>
      <vt:lpstr>MAX_VBLAG_COLUMN</vt:lpstr>
      <vt:lpstr>MAX_WORKSHEETS_GROUP_NUMBER</vt:lpstr>
      <vt:lpstr>mo_1</vt:lpstr>
      <vt:lpstr>mo_10</vt:lpstr>
      <vt:lpstr>mo_11</vt:lpstr>
      <vt:lpstr>mo_12</vt:lpstr>
      <vt:lpstr>mo_13</vt:lpstr>
      <vt:lpstr>mo_14</vt:lpstr>
      <vt:lpstr>mo_15</vt:lpstr>
      <vt:lpstr>mo_2</vt:lpstr>
      <vt:lpstr>mo_3</vt:lpstr>
      <vt:lpstr>mo_4</vt:lpstr>
      <vt:lpstr>mo_5</vt:lpstr>
      <vt:lpstr>mo_6</vt:lpstr>
      <vt:lpstr>mo_7</vt:lpstr>
      <vt:lpstr>mo_8</vt:lpstr>
      <vt:lpstr>mo_9</vt:lpstr>
      <vt:lpstr>MO_END_DATE</vt:lpstr>
      <vt:lpstr>MO_START_DATE</vt:lpstr>
      <vt:lpstr>MODEL_AVG_ACTIVE_IN_REPORT_PERIOD_AREA</vt:lpstr>
      <vt:lpstr>MODEL_TF_EOT_GREATER_TFN_REASON_AREA</vt:lpstr>
      <vt:lpstr>MONTH_LIST</vt:lpstr>
      <vt:lpstr>mr_1</vt:lpstr>
      <vt:lpstr>mr_10</vt:lpstr>
      <vt:lpstr>mr_11</vt:lpstr>
      <vt:lpstr>mr_12</vt:lpstr>
      <vt:lpstr>mr_13</vt:lpstr>
      <vt:lpstr>mr_14</vt:lpstr>
      <vt:lpstr>mr_15</vt:lpstr>
      <vt:lpstr>mr_2</vt:lpstr>
      <vt:lpstr>mr_3</vt:lpstr>
      <vt:lpstr>mr_4</vt:lpstr>
      <vt:lpstr>mr_5</vt:lpstr>
      <vt:lpstr>mr_6</vt:lpstr>
      <vt:lpstr>mr_7</vt:lpstr>
      <vt:lpstr>mr_8</vt:lpstr>
      <vt:lpstr>mr_9</vt:lpstr>
      <vt:lpstr>NEVER_SHOW_MESSAGES</vt:lpstr>
      <vt:lpstr>NM_BASE_PERIOD_EXISTENCE_COLUMN</vt:lpstr>
      <vt:lpstr>NM_BP_FEATURE_COLUMN</vt:lpstr>
      <vt:lpstr>NM_BP_MNTH_COLUMN</vt:lpstr>
      <vt:lpstr>NM_BP_NM_COLUMN</vt:lpstr>
      <vt:lpstr>NM_BP_NM_DOCS_COLUMN</vt:lpstr>
      <vt:lpstr>NM_BP_NM_URL_COLUMN</vt:lpstr>
      <vt:lpstr>NM_BP_UNIT_COLUMN</vt:lpstr>
      <vt:lpstr>NM_BP_VBLAG_COLUMN</vt:lpstr>
      <vt:lpstr>NM_CALC_BLOCK_COLUMN</vt:lpstr>
      <vt:lpstr>NM_COEF_PRECISION_LIST</vt:lpstr>
      <vt:lpstr>NM_COLDVSNA_BLOCK</vt:lpstr>
      <vt:lpstr>NM_COMMENT_DELETE_ENTITY_COLUMN</vt:lpstr>
      <vt:lpstr>NM_DATA_TYPE_MARKER_AREA</vt:lpstr>
      <vt:lpstr>NM_DELETE_COLUMN</vt:lpstr>
      <vt:lpstr>NM_EE_1ST_BLOCK</vt:lpstr>
      <vt:lpstr>NM_EE_ZONE_BLOCK</vt:lpstr>
      <vt:lpstr>NM_ENTITY_UNIT_COLUMN</vt:lpstr>
      <vt:lpstr>NM_GAS_LIQ_BLOCK</vt:lpstr>
      <vt:lpstr>NM_GAS_NET_BLOCK</vt:lpstr>
      <vt:lpstr>NM_HEATING_BLOCK</vt:lpstr>
      <vt:lpstr>NM_HORISONTAL_AREA</vt:lpstr>
      <vt:lpstr>NM_HOTVSNA_1ST_BLOCK</vt:lpstr>
      <vt:lpstr>NM_HOTVSNA_ENR_BLOCK</vt:lpstr>
      <vt:lpstr>NM_HOTVSNA_WTR_BLOCK</vt:lpstr>
      <vt:lpstr>NM_HOUSE_TYPE_COLUMN</vt:lpstr>
      <vt:lpstr>NM_HSMW_BLOCK</vt:lpstr>
      <vt:lpstr>NM_LAST_COLUMN</vt:lpstr>
      <vt:lpstr>NM_LIST_COLUMNS_WIDTH</vt:lpstr>
      <vt:lpstr>NM_MARKER_COLUMN</vt:lpstr>
      <vt:lpstr>NM_NUM_COLUMN</vt:lpstr>
      <vt:lpstr>NM_ODN_UNIT_LIST</vt:lpstr>
      <vt:lpstr>NM_RP_FEATURE_COLUMN</vt:lpstr>
      <vt:lpstr>NM_RP_MNTH_COLUMN</vt:lpstr>
      <vt:lpstr>NM_RP_NM_APR_COLUMN</vt:lpstr>
      <vt:lpstr>NM_RP_NM_AUG_COLUMN</vt:lpstr>
      <vt:lpstr>NM_RP_NM_AVG_COLUMN</vt:lpstr>
      <vt:lpstr>NM_RP_NM_BY_MONTH_BLOCK</vt:lpstr>
      <vt:lpstr>NM_RP_NM_COLUMN</vt:lpstr>
      <vt:lpstr>NM_RP_NM_DEC_COLUMN</vt:lpstr>
      <vt:lpstr>NM_RP_NM_DOCS_COLUMN</vt:lpstr>
      <vt:lpstr>NM_RP_NM_FEB_COLUMN</vt:lpstr>
      <vt:lpstr>NM_RP_NM_JAN_COLUMN</vt:lpstr>
      <vt:lpstr>NM_RP_NM_JUL_COLUMN</vt:lpstr>
      <vt:lpstr>NM_RP_NM_JUN_COLUMN</vt:lpstr>
      <vt:lpstr>NM_RP_NM_MAR_COLUMN</vt:lpstr>
      <vt:lpstr>NM_RP_NM_MAY_COLUMN</vt:lpstr>
      <vt:lpstr>NM_RP_NM_NOV_COLUMN</vt:lpstr>
      <vt:lpstr>NM_RP_NM_OCT_COLUMN</vt:lpstr>
      <vt:lpstr>NM_RP_NM_SEP_COLUMN</vt:lpstr>
      <vt:lpstr>NM_RP_NM_URL_COLUMN</vt:lpstr>
      <vt:lpstr>NM_RP_UNIT_COLUMN</vt:lpstr>
      <vt:lpstr>NM_RP_VBLAG_COLUMN</vt:lpstr>
      <vt:lpstr>NM_SF_BLOCK</vt:lpstr>
      <vt:lpstr>NM_SOURCE_COLUMN</vt:lpstr>
      <vt:lpstr>NM_SPHERE_COLUMN</vt:lpstr>
      <vt:lpstr>NM_STATUS_COLUMN</vt:lpstr>
      <vt:lpstr>NM_UNIT_LIST</vt:lpstr>
      <vt:lpstr>NM_VOTV_BLOCK</vt:lpstr>
      <vt:lpstr>NTKU_AC_STATUS_AREA</vt:lpstr>
      <vt:lpstr>NTKU_AC_STATUS_AVG_1</vt:lpstr>
      <vt:lpstr>NTKU_AC_STATUS_AVG_10</vt:lpstr>
      <vt:lpstr>NTKU_AC_STATUS_AVG_11</vt:lpstr>
      <vt:lpstr>NTKU_AC_STATUS_AVG_12</vt:lpstr>
      <vt:lpstr>NTKU_AC_STATUS_AVG_13</vt:lpstr>
      <vt:lpstr>NTKU_AC_STATUS_AVG_14</vt:lpstr>
      <vt:lpstr>NTKU_AC_STATUS_AVG_15</vt:lpstr>
      <vt:lpstr>NTKU_AC_STATUS_AVG_2</vt:lpstr>
      <vt:lpstr>NTKU_AC_STATUS_AVG_3</vt:lpstr>
      <vt:lpstr>NTKU_AC_STATUS_AVG_4</vt:lpstr>
      <vt:lpstr>NTKU_AC_STATUS_AVG_5</vt:lpstr>
      <vt:lpstr>NTKU_AC_STATUS_AVG_6</vt:lpstr>
      <vt:lpstr>NTKU_AC_STATUS_AVG_7</vt:lpstr>
      <vt:lpstr>NTKU_AC_STATUS_AVG_8</vt:lpstr>
      <vt:lpstr>NTKU_AC_STATUS_AVG_9</vt:lpstr>
      <vt:lpstr>NTKU_AC_STATUS_GX_1</vt:lpstr>
      <vt:lpstr>NTKU_AC_STATUS_GX_10</vt:lpstr>
      <vt:lpstr>NTKU_AC_STATUS_GX_11</vt:lpstr>
      <vt:lpstr>NTKU_AC_STATUS_GX_12</vt:lpstr>
      <vt:lpstr>NTKU_AC_STATUS_GX_13</vt:lpstr>
      <vt:lpstr>NTKU_AC_STATUS_GX_14</vt:lpstr>
      <vt:lpstr>NTKU_AC_STATUS_GX_15</vt:lpstr>
      <vt:lpstr>NTKU_AC_STATUS_GX_2</vt:lpstr>
      <vt:lpstr>NTKU_AC_STATUS_GX_3</vt:lpstr>
      <vt:lpstr>NTKU_AC_STATUS_GX_4</vt:lpstr>
      <vt:lpstr>NTKU_AC_STATUS_GX_5</vt:lpstr>
      <vt:lpstr>NTKU_AC_STATUS_GX_6</vt:lpstr>
      <vt:lpstr>NTKU_AC_STATUS_GX_7</vt:lpstr>
      <vt:lpstr>NTKU_AC_STATUS_GX_8</vt:lpstr>
      <vt:lpstr>NTKU_AC_STATUS_GX_9</vt:lpstr>
      <vt:lpstr>NTKU_AC_STATUS_LMO_1</vt:lpstr>
      <vt:lpstr>NTKU_AC_STATUS_LMO_10</vt:lpstr>
      <vt:lpstr>NTKU_AC_STATUS_LMO_11</vt:lpstr>
      <vt:lpstr>NTKU_AC_STATUS_LMO_12</vt:lpstr>
      <vt:lpstr>NTKU_AC_STATUS_LMO_13</vt:lpstr>
      <vt:lpstr>NTKU_AC_STATUS_LMO_14</vt:lpstr>
      <vt:lpstr>NTKU_AC_STATUS_LMO_15</vt:lpstr>
      <vt:lpstr>NTKU_AC_STATUS_LMO_2</vt:lpstr>
      <vt:lpstr>NTKU_AC_STATUS_LMO_3</vt:lpstr>
      <vt:lpstr>NTKU_AC_STATUS_LMO_4</vt:lpstr>
      <vt:lpstr>NTKU_AC_STATUS_LMO_5</vt:lpstr>
      <vt:lpstr>NTKU_AC_STATUS_LMO_6</vt:lpstr>
      <vt:lpstr>NTKU_AC_STATUS_LMO_7</vt:lpstr>
      <vt:lpstr>NTKU_AC_STATUS_LMO_8</vt:lpstr>
      <vt:lpstr>NTKU_AC_STATUS_LMO_9</vt:lpstr>
      <vt:lpstr>NTKU_AC_STATUS_MAX_1</vt:lpstr>
      <vt:lpstr>NTKU_AC_STATUS_MAX_10</vt:lpstr>
      <vt:lpstr>NTKU_AC_STATUS_MAX_11</vt:lpstr>
      <vt:lpstr>NTKU_AC_STATUS_MAX_12</vt:lpstr>
      <vt:lpstr>NTKU_AC_STATUS_MAX_13</vt:lpstr>
      <vt:lpstr>NTKU_AC_STATUS_MAX_14</vt:lpstr>
      <vt:lpstr>NTKU_AC_STATUS_MAX_15</vt:lpstr>
      <vt:lpstr>NTKU_AC_STATUS_MAX_2</vt:lpstr>
      <vt:lpstr>NTKU_AC_STATUS_MAX_3</vt:lpstr>
      <vt:lpstr>NTKU_AC_STATUS_MAX_4</vt:lpstr>
      <vt:lpstr>NTKU_AC_STATUS_MAX_5</vt:lpstr>
      <vt:lpstr>NTKU_AC_STATUS_MAX_6</vt:lpstr>
      <vt:lpstr>NTKU_AC_STATUS_MAX_7</vt:lpstr>
      <vt:lpstr>NTKU_AC_STATUS_MAX_8</vt:lpstr>
      <vt:lpstr>NTKU_AC_STATUS_MAX_9</vt:lpstr>
      <vt:lpstr>NTKU_AC_STATUS_NM_1</vt:lpstr>
      <vt:lpstr>NTKU_AC_STATUS_NM_10</vt:lpstr>
      <vt:lpstr>NTKU_AC_STATUS_NM_11</vt:lpstr>
      <vt:lpstr>NTKU_AC_STATUS_NM_12</vt:lpstr>
      <vt:lpstr>NTKU_AC_STATUS_NM_13</vt:lpstr>
      <vt:lpstr>NTKU_AC_STATUS_NM_14</vt:lpstr>
      <vt:lpstr>NTKU_AC_STATUS_NM_15</vt:lpstr>
      <vt:lpstr>NTKU_AC_STATUS_NM_2</vt:lpstr>
      <vt:lpstr>NTKU_AC_STATUS_NM_3</vt:lpstr>
      <vt:lpstr>NTKU_AC_STATUS_NM_4</vt:lpstr>
      <vt:lpstr>NTKU_AC_STATUS_NM_5</vt:lpstr>
      <vt:lpstr>NTKU_AC_STATUS_NM_6</vt:lpstr>
      <vt:lpstr>NTKU_AC_STATUS_NM_7</vt:lpstr>
      <vt:lpstr>NTKU_AC_STATUS_NM_8</vt:lpstr>
      <vt:lpstr>NTKU_AC_STATUS_NM_9</vt:lpstr>
      <vt:lpstr>NTKU_AC_STATUS_SX_1</vt:lpstr>
      <vt:lpstr>NTKU_AC_STATUS_SX_10</vt:lpstr>
      <vt:lpstr>NTKU_AC_STATUS_SX_11</vt:lpstr>
      <vt:lpstr>NTKU_AC_STATUS_SX_12</vt:lpstr>
      <vt:lpstr>NTKU_AC_STATUS_SX_13</vt:lpstr>
      <vt:lpstr>NTKU_AC_STATUS_SX_14</vt:lpstr>
      <vt:lpstr>NTKU_AC_STATUS_SX_15</vt:lpstr>
      <vt:lpstr>NTKU_AC_STATUS_SX_2</vt:lpstr>
      <vt:lpstr>NTKU_AC_STATUS_SX_3</vt:lpstr>
      <vt:lpstr>NTKU_AC_STATUS_SX_4</vt:lpstr>
      <vt:lpstr>NTKU_AC_STATUS_SX_5</vt:lpstr>
      <vt:lpstr>NTKU_AC_STATUS_SX_6</vt:lpstr>
      <vt:lpstr>NTKU_AC_STATUS_SX_7</vt:lpstr>
      <vt:lpstr>NTKU_AC_STATUS_SX_8</vt:lpstr>
      <vt:lpstr>NTKU_AC_STATUS_SX_9</vt:lpstr>
      <vt:lpstr>NTKU_AC_STATUS_TF_1</vt:lpstr>
      <vt:lpstr>NTKU_AC_STATUS_TF_10</vt:lpstr>
      <vt:lpstr>NTKU_AC_STATUS_TF_11</vt:lpstr>
      <vt:lpstr>NTKU_AC_STATUS_TF_12</vt:lpstr>
      <vt:lpstr>NTKU_AC_STATUS_TF_13</vt:lpstr>
      <vt:lpstr>NTKU_AC_STATUS_TF_14</vt:lpstr>
      <vt:lpstr>NTKU_AC_STATUS_TF_15</vt:lpstr>
      <vt:lpstr>NTKU_AC_STATUS_TF_2</vt:lpstr>
      <vt:lpstr>NTKU_AC_STATUS_TF_3</vt:lpstr>
      <vt:lpstr>NTKU_AC_STATUS_TF_4</vt:lpstr>
      <vt:lpstr>NTKU_AC_STATUS_TF_5</vt:lpstr>
      <vt:lpstr>NTKU_AC_STATUS_TF_6</vt:lpstr>
      <vt:lpstr>NTKU_AC_STATUS_TF_7</vt:lpstr>
      <vt:lpstr>NTKU_AC_STATUS_TF_8</vt:lpstr>
      <vt:lpstr>NTKU_AC_STATUS_TF_9</vt:lpstr>
      <vt:lpstr>NTKU_BP_ORG_TF_UPDATE_RESULT</vt:lpstr>
      <vt:lpstr>NTKU_RP_ORG_TF_UPDATE_RESULT</vt:lpstr>
      <vt:lpstr>oktmo_1</vt:lpstr>
      <vt:lpstr>oktmo_10</vt:lpstr>
      <vt:lpstr>oktmo_11</vt:lpstr>
      <vt:lpstr>oktmo_12</vt:lpstr>
      <vt:lpstr>oktmo_13</vt:lpstr>
      <vt:lpstr>oktmo_14</vt:lpstr>
      <vt:lpstr>oktmo_15</vt:lpstr>
      <vt:lpstr>oktmo_2</vt:lpstr>
      <vt:lpstr>oktmo_3</vt:lpstr>
      <vt:lpstr>oktmo_4</vt:lpstr>
      <vt:lpstr>oktmo_5</vt:lpstr>
      <vt:lpstr>oktmo_6</vt:lpstr>
      <vt:lpstr>oktmo_7</vt:lpstr>
      <vt:lpstr>oktmo_8</vt:lpstr>
      <vt:lpstr>oktmo_9</vt:lpstr>
      <vt:lpstr>OKTMO_INDICATORS_UPDATE_RESULT</vt:lpstr>
      <vt:lpstr>OPTIONS_LIST_RANGE</vt:lpstr>
      <vt:lpstr>ORG_END_DATE</vt:lpstr>
      <vt:lpstr>ORG_START_DATE</vt:lpstr>
      <vt:lpstr>OVERDRAFT_LIST</vt:lpstr>
      <vt:lpstr>PASSWORD</vt:lpstr>
      <vt:lpstr>PERIOD</vt:lpstr>
      <vt:lpstr>REGION</vt:lpstr>
      <vt:lpstr>REGION_IDX_DEVIATION_VALUE</vt:lpstr>
      <vt:lpstr>REGION_IDX_DEVIATION_VALUE_MIRROR</vt:lpstr>
      <vt:lpstr>REGION_IDX_LIMIT</vt:lpstr>
      <vt:lpstr>REGION_IDX_LIMIT_MIRROR</vt:lpstr>
      <vt:lpstr>REGION_IDX_VALUE</vt:lpstr>
      <vt:lpstr>REGION_IDX_VALUE_MIRROR</vt:lpstr>
      <vt:lpstr>REGION_NAME</vt:lpstr>
      <vt:lpstr>regulation_year</vt:lpstr>
      <vt:lpstr>REGULATOR_1_AREA</vt:lpstr>
      <vt:lpstr>REGULATOR_1_NAME</vt:lpstr>
      <vt:lpstr>REGULATOR_2_AREA</vt:lpstr>
      <vt:lpstr>REGULATOR_2_NAME</vt:lpstr>
      <vt:lpstr>report_month</vt:lpstr>
      <vt:lpstr>report_month_genitive</vt:lpstr>
      <vt:lpstr>REPORT_NUMBER</vt:lpstr>
      <vt:lpstr>report_period</vt:lpstr>
      <vt:lpstr>REPORT_TOTAL_COUNT</vt:lpstr>
      <vt:lpstr>RESPONSIBILITY_AREA</vt:lpstr>
      <vt:lpstr>RESPONSIBILITY_AVG_AREA</vt:lpstr>
      <vt:lpstr>RESPONSIBILITY_MAX_AREA</vt:lpstr>
      <vt:lpstr>RESPONSIBILITY_NM_AREA</vt:lpstr>
      <vt:lpstr>RESPONSIBILITY_SUBS_IDX_AREA</vt:lpstr>
      <vt:lpstr>RESPONSIBILITY_TFE_AREA</vt:lpstr>
      <vt:lpstr>RESPONSIBILITY_TFN_AREA</vt:lpstr>
      <vt:lpstr>RETAIN_PASSWORD</vt:lpstr>
      <vt:lpstr>RP_FULL_NM_LIST_UPDATE_RESULT</vt:lpstr>
      <vt:lpstr>RP_FULL_VBLAG_LIST_UPDATE_RESULT</vt:lpstr>
      <vt:lpstr>SBCT_BP_NVV_UPDATE_RESULT</vt:lpstr>
      <vt:lpstr>SBCT_BP_ORG_TF_UPDATE_RESULT</vt:lpstr>
      <vt:lpstr>SBCT_RP_NVV_UPDATE_RESULT</vt:lpstr>
      <vt:lpstr>SBCT_RP_ORG_TF_UPDATE_RESULT</vt:lpstr>
      <vt:lpstr>SESSION_ID</vt:lpstr>
      <vt:lpstr>SF_LIST</vt:lpstr>
      <vt:lpstr>SF_UNITS_LIST</vt:lpstr>
      <vt:lpstr>SPHERE_LIST</vt:lpstr>
      <vt:lpstr>SPLR_TF_UPDATE_RESULT</vt:lpstr>
      <vt:lpstr>SPLR_UPDATE_RESULT</vt:lpstr>
      <vt:lpstr>STORE_FILE_DATE_FROM</vt:lpstr>
      <vt:lpstr>STORE_FILE_DATE_TILL</vt:lpstr>
      <vt:lpstr>SUBS_IDX_BP_MAX_MNTH_SUM_COLUMN</vt:lpstr>
      <vt:lpstr>SUBS_IDX_BP_MNTH_SUM_COLUMN</vt:lpstr>
      <vt:lpstr>SUBS_IDX_BP_YEAR_SUM_COLUMN</vt:lpstr>
      <vt:lpstr>SUBS_IDX_CALC_AREA</vt:lpstr>
      <vt:lpstr>SUBS_IDX_MAX_NUMERIC_AREA</vt:lpstr>
      <vt:lpstr>SUBS_IDX_NUMERIC_AREA</vt:lpstr>
      <vt:lpstr>SUBS_IDX_RP_AS_URL_COLUMN</vt:lpstr>
      <vt:lpstr>SUBS_IDX_RP_MAX_MNTH_SUM_COLUMN</vt:lpstr>
      <vt:lpstr>SUBS_IDX_RP_MNTH_SUM_COLUMN</vt:lpstr>
      <vt:lpstr>SUBS_IDX_RP_YEAR_SUM_COLUMN</vt:lpstr>
      <vt:lpstr>SUBS_IDX_UPDATE_RESULT</vt:lpstr>
      <vt:lpstr>SUBS_IDX_URL_AREA</vt:lpstr>
      <vt:lpstr>SUBS_IDX_URL_CAPTION</vt:lpstr>
      <vt:lpstr>SUBS_IDX_URL_COLUMN</vt:lpstr>
      <vt:lpstr>TARIFF_NTKU_SOURCE_LIST</vt:lpstr>
      <vt:lpstr>TARIFF_SBCT_SOURCE_LIST</vt:lpstr>
      <vt:lpstr>TEMPLATE_SUPPORT</vt:lpstr>
      <vt:lpstr>TEMPLATE_SUPPORT_URL</vt:lpstr>
      <vt:lpstr>TEMPLATE_USER_GUIDE</vt:lpstr>
      <vt:lpstr>TEMPLATE_USER_GUIDE_URL</vt:lpstr>
      <vt:lpstr>TF_BASE_PERIOD_EXISTENCE_COLUMN</vt:lpstr>
      <vt:lpstr>TF_BP_AI_COLUMN</vt:lpstr>
      <vt:lpstr>TF_BP_CE_COLUMN</vt:lpstr>
      <vt:lpstr>TF_BP_DECISION_CLAIM_COLUMN</vt:lpstr>
      <vt:lpstr>TF_BP_DECISION_DATE_COLUMN</vt:lpstr>
      <vt:lpstr>TF_BP_DECISION_DOCUMENT_TYPE_COLUMN</vt:lpstr>
      <vt:lpstr>TF_BP_DECISION_NMBR_COLUMN</vt:lpstr>
      <vt:lpstr>TF_BP_DECISION_URL_COLUMN</vt:lpstr>
      <vt:lpstr>TF_BP_ORG_COLUMN</vt:lpstr>
      <vt:lpstr>TF_BP_SRC_COLUMN</vt:lpstr>
      <vt:lpstr>TF_BP_TAX_COLUMN</vt:lpstr>
      <vt:lpstr>TF_BP_TFE_COLUMN</vt:lpstr>
      <vt:lpstr>TF_BP_TFN_COLUMN</vt:lpstr>
      <vt:lpstr>TF_BP_UNIT_COLUMN</vt:lpstr>
      <vt:lpstr>TF_COLDVSNA_SUPPLIER_BLOCK</vt:lpstr>
      <vt:lpstr>TF_COMMENT_DELETE_ENTITY_COLUMN</vt:lpstr>
      <vt:lpstr>TF_COMPARE_TARIFFS_HELP_CAPTION</vt:lpstr>
      <vt:lpstr>TF_COMPENSATION_MNTH_SUM_COLUMN</vt:lpstr>
      <vt:lpstr>TF_COMPENSATION_PREV_SUM_COLUMN</vt:lpstr>
      <vt:lpstr>TF_DATA_TYPE_MARKER_AREA</vt:lpstr>
      <vt:lpstr>TF_DELETE_COLUMN</vt:lpstr>
      <vt:lpstr>TF_EE_1ST_SUPPLIER_BLOCK</vt:lpstr>
      <vt:lpstr>TF_EE_ZONE_SUPPLIER_BLOCK</vt:lpstr>
      <vt:lpstr>TF_EOT_GREATER_TFN_REASON_COLUMN</vt:lpstr>
      <vt:lpstr>TF_GAS_LIQ_SUPPLIER_BLOCK</vt:lpstr>
      <vt:lpstr>TF_GAS_NET_SUPPLIER_BLOCK</vt:lpstr>
      <vt:lpstr>TF_HEATING_SUPPLIER_BLOCK</vt:lpstr>
      <vt:lpstr>TF_HORISONTAL_AREA</vt:lpstr>
      <vt:lpstr>TF_HOTVSNA_1ST_SUPPLIER_BLOCK</vt:lpstr>
      <vt:lpstr>TF_HOTVSNA_ENR_SUPPLIER_BLOCK</vt:lpstr>
      <vt:lpstr>TF_HOTVSNA_WTR_SUPPLIER_BLOCK</vt:lpstr>
      <vt:lpstr>TF_HSMW_SUPPLIER_BLOCK</vt:lpstr>
      <vt:lpstr>TF_LAST_COLUMN</vt:lpstr>
      <vt:lpstr>TF_MARKER_COLUMN</vt:lpstr>
      <vt:lpstr>TF_NUM_COLUMN</vt:lpstr>
      <vt:lpstr>TF_RP_AI_COLUMN</vt:lpstr>
      <vt:lpstr>TF_RP_CE_COLUMN</vt:lpstr>
      <vt:lpstr>TF_RP_DECISION_CLAIM_COLUMN</vt:lpstr>
      <vt:lpstr>TF_RP_DECISION_DATE_COLUMN</vt:lpstr>
      <vt:lpstr>TF_RP_DECISION_DOCUMENT_TYPE_COLUMN</vt:lpstr>
      <vt:lpstr>TF_RP_DECISION_NMBR_COLUMN</vt:lpstr>
      <vt:lpstr>TF_RP_DECISION_URL_COLUMN</vt:lpstr>
      <vt:lpstr>TF_RP_ORG_COLUMN</vt:lpstr>
      <vt:lpstr>TF_RP_SRC_COLUMN</vt:lpstr>
      <vt:lpstr>TF_RP_TAX_COLUMN</vt:lpstr>
      <vt:lpstr>TF_RP_TFE_COLUMN</vt:lpstr>
      <vt:lpstr>TF_RP_TFN_COLUMN</vt:lpstr>
      <vt:lpstr>TF_RP_UNIT_COLUMN</vt:lpstr>
      <vt:lpstr>TF_RP_VS_BP_TF_REASON_COLUMN</vt:lpstr>
      <vt:lpstr>TF_SF_SUPPLIER_BLOCK</vt:lpstr>
      <vt:lpstr>TF_SOURCE_COLUMN</vt:lpstr>
      <vt:lpstr>TF_SPHERE_COLUMN</vt:lpstr>
      <vt:lpstr>TF_STATUS_COLUMN</vt:lpstr>
      <vt:lpstr>TF_VOTV_SUPPLIER_BLOCK</vt:lpstr>
      <vt:lpstr>TPL_CODE</vt:lpstr>
      <vt:lpstr>TPL_USER_GUIDE</vt:lpstr>
      <vt:lpstr>VBLAG_FEATURE_NM_UPDATE_RESULT</vt:lpstr>
      <vt:lpstr>VDET_END_DATE</vt:lpstr>
      <vt:lpstr>VDET_START_DATE</vt:lpstr>
      <vt:lpstr>VERSION</vt:lpstr>
      <vt:lpstr>VLD_BP_ISSUE_UPDATE_RESULT</vt:lpstr>
      <vt:lpstr>VLD_MISSED_SPLR_UPDATE_RESULT</vt:lpstr>
      <vt:lpstr>VLD_NONEXISTENT_SPLR_UPDATE_RESULT</vt:lpstr>
      <vt:lpstr>VLD_SPLR_HEATING_UPDATE_RESULT</vt:lpstr>
      <vt:lpstr>VOTV_NM_LIST_CAPTIONS</vt:lpstr>
      <vt:lpstr>YES_NO</vt:lpstr>
    </vt:vector>
  </TitlesOfParts>
  <Company>ФАС России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Samsung-900X</cp:lastModifiedBy>
  <dcterms:created xsi:type="dcterms:W3CDTF">2023-10-13T16:49:26Z</dcterms:created>
  <dcterms:modified xsi:type="dcterms:W3CDTF">2026-05-29T11:30:58Z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